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9.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270" windowWidth="15000" windowHeight="6675"/>
  </bookViews>
  <sheets>
    <sheet name="About" sheetId="4" r:id="rId1"/>
    <sheet name="BFCpUEbS-electricity" sheetId="5" r:id="rId2"/>
    <sheet name="BFCpUEbS-natural-gas" sheetId="7" r:id="rId3"/>
    <sheet name="BFCpUEbS-coal" sheetId="6" r:id="rId4"/>
    <sheet name="BFCpUEbS-biomass" sheetId="16" r:id="rId5"/>
    <sheet name="BFCpUEbS-petroleum-gasoline" sheetId="9" r:id="rId6"/>
    <sheet name="BFCpUEbS-petroleum-diesel" sheetId="10" r:id="rId7"/>
    <sheet name="BFCpUEbS-jet-fuel" sheetId="12" r:id="rId8"/>
    <sheet name="BFCpUEbS-nuclear" sheetId="15" r:id="rId9"/>
    <sheet name="BFCpUEbS-hydro" sheetId="52" r:id="rId10"/>
    <sheet name="BFCpUEbS-wind" sheetId="53" r:id="rId11"/>
    <sheet name="BFCpUEbS-solar" sheetId="54" r:id="rId12"/>
    <sheet name="BFCpUEbS-biofuel-gasoline" sheetId="11" r:id="rId13"/>
    <sheet name="BFCpUEbS-biofuel-diesel" sheetId="17" r:id="rId14"/>
    <sheet name="BFCpUEbS-heat" sheetId="18" r:id="rId15"/>
    <sheet name="BFCpUEbS-geothermal" sheetId="55" r:id="rId16"/>
    <sheet name="BFCpUEbS-lignite" sheetId="23" r:id="rId17"/>
    <sheet name="AEO 2019 prices scenarios" sheetId="75" r:id="rId18"/>
    <sheet name="Conversions and nucelar fuel" sheetId="14" r:id="rId19"/>
    <sheet name="Gasoline and Diesel Sheets" sheetId="72" r:id="rId20"/>
    <sheet name="Gasoline and diesel calcs" sheetId="73" r:id="rId21"/>
    <sheet name="2019 EIA data gasoline-diesel" sheetId="57" r:id="rId22"/>
    <sheet name="Coal Sheets" sheetId="70" r:id="rId23"/>
    <sheet name="Coal calcs" sheetId="71" r:id="rId24"/>
    <sheet name="2019 EIA retrospective coal" sheetId="60" r:id="rId25"/>
    <sheet name="Natural Gas sheets" sheetId="67" r:id="rId26"/>
    <sheet name="Natural Gas Calcs" sheetId="66" r:id="rId27"/>
    <sheet name="2019 EIA natural gas" sheetId="58" r:id="rId28"/>
    <sheet name="Electricity Sheets" sheetId="68" r:id="rId29"/>
    <sheet name="BFCpUEbS-electricity-calcs" sheetId="65" r:id="rId30"/>
    <sheet name="Pathways price paths" sheetId="64" r:id="rId31"/>
    <sheet name="Fast Electric Vehicle Charging" sheetId="99" r:id="rId32"/>
    <sheet name="EIA electric power historical" sheetId="63" r:id="rId33"/>
    <sheet name="Biofuel costs in E3 Pathways" sheetId="26" r:id="rId34"/>
    <sheet name="Biofuel use Pathways Scoping Pl" sheetId="27" r:id="rId35"/>
    <sheet name="Biofeul Gasoline Notes" sheetId="74" r:id="rId36"/>
    <sheet name="Biofuel Gasoline Calcs" sheetId="50" r:id="rId37"/>
    <sheet name="E3 CA Pathways prices " sheetId="61" r:id="rId38"/>
    <sheet name="Biofuel Diesel Calcs" sheetId="51" r:id="rId39"/>
    <sheet name="Alt Fuels Center - price data" sheetId="49" r:id="rId40"/>
    <sheet name="natural gas-steam enhanced oil" sheetId="100" r:id="rId41"/>
    <sheet name="About nat gas price steam EOR" sheetId="101" r:id="rId42"/>
    <sheet name="calcs of NG price steam EOR " sheetId="102" r:id="rId43"/>
    <sheet name="SoCal Gas" sheetId="103" r:id="rId44"/>
    <sheet name="PG&amp;E calcs- backbone level" sheetId="104" r:id="rId45"/>
    <sheet name="PG&amp;E calcs - distribution level" sheetId="105" r:id="rId46"/>
    <sheet name="PG&amp;E noncore rates" sheetId="106" r:id="rId47"/>
    <sheet name="PGE electric gen rates" sheetId="107" r:id="rId48"/>
    <sheet name="EIA California citygate - month" sheetId="108" r:id="rId49"/>
    <sheet name="PG&amp;E Schedule G-SUR" sheetId="109" r:id="rId50"/>
    <sheet name="BAU prices in EPS" sheetId="110" r:id="rId51"/>
    <sheet name="EIA annual data" sheetId="111" r:id="rId52"/>
  </sheets>
  <externalReferences>
    <externalReference r:id="rId53"/>
  </externalReferences>
  <definedNames>
    <definedName name="HHV_Adjust">[1]About!$A$160</definedName>
    <definedName name="lignite_multiplier" localSheetId="15">#REF!</definedName>
    <definedName name="lignite_multiplier" localSheetId="9">#REF!</definedName>
    <definedName name="lignite_multiplier" localSheetId="11">#REF!</definedName>
    <definedName name="lignite_multiplier" localSheetId="10">#REF!</definedName>
    <definedName name="lignite_multiplier" localSheetId="38">#REF!</definedName>
    <definedName name="lignite_multiplier">#REF!</definedName>
    <definedName name="nonlignite_multiplier" localSheetId="15">#REF!</definedName>
    <definedName name="nonlignite_multiplier" localSheetId="9">#REF!</definedName>
    <definedName name="nonlignite_multiplier" localSheetId="11">#REF!</definedName>
    <definedName name="nonlignite_multiplier" localSheetId="10">#REF!</definedName>
    <definedName name="nonlignite_multiplier" localSheetId="38">#REF!</definedName>
    <definedName name="nonlignite_multiplier">#REF!</definedName>
    <definedName name="_xlnm.Print_Area" localSheetId="46">'PG&amp;E noncore rates'!$A$1:$M$61</definedName>
    <definedName name="use_lifecycle_biofuel_EIs">[1]About!$A$61</definedName>
  </definedNames>
  <calcPr calcId="145621"/>
</workbook>
</file>

<file path=xl/calcChain.xml><?xml version="1.0" encoding="utf-8"?>
<calcChain xmlns="http://schemas.openxmlformats.org/spreadsheetml/2006/main">
  <c r="D21" i="73" l="1"/>
  <c r="E21" i="73" s="1"/>
  <c r="F21" i="73" s="1"/>
  <c r="G21" i="73" s="1"/>
  <c r="H21" i="73" s="1"/>
  <c r="I21" i="73" s="1"/>
  <c r="J21" i="73" s="1"/>
  <c r="K21" i="73" s="1"/>
  <c r="L21" i="73" s="1"/>
  <c r="M21" i="73" s="1"/>
  <c r="N21" i="73" s="1"/>
  <c r="O21" i="73" s="1"/>
  <c r="P21" i="73" s="1"/>
  <c r="Q21" i="73" s="1"/>
  <c r="R21" i="73" s="1"/>
  <c r="S21" i="73" s="1"/>
  <c r="T21" i="73" s="1"/>
  <c r="U21" i="73" s="1"/>
  <c r="V21" i="73" s="1"/>
  <c r="W21" i="73" s="1"/>
  <c r="X21" i="73" s="1"/>
  <c r="Y21" i="73" s="1"/>
  <c r="Z21" i="73" s="1"/>
  <c r="AA21" i="73" s="1"/>
  <c r="AB21" i="73" s="1"/>
  <c r="AC21" i="73" s="1"/>
  <c r="AD21" i="73" s="1"/>
  <c r="AE21" i="73" s="1"/>
  <c r="AF21" i="73" s="1"/>
  <c r="AG21" i="73" s="1"/>
  <c r="AH21" i="73" s="1"/>
  <c r="AI21" i="73" s="1"/>
  <c r="C21" i="73"/>
  <c r="C22" i="73"/>
  <c r="B22" i="73"/>
  <c r="O53" i="111" l="1"/>
  <c r="E53" i="111"/>
  <c r="O52" i="111"/>
  <c r="E52" i="111"/>
  <c r="O51" i="111"/>
  <c r="E51" i="111"/>
  <c r="O50" i="111"/>
  <c r="T57" i="111" s="1"/>
  <c r="T58" i="111" s="1"/>
  <c r="E50" i="111"/>
  <c r="O49" i="111"/>
  <c r="E49" i="111"/>
  <c r="O48" i="111"/>
  <c r="E48" i="111"/>
  <c r="O47" i="111"/>
  <c r="E47" i="111"/>
  <c r="O46" i="111"/>
  <c r="E46" i="111"/>
  <c r="O45" i="111"/>
  <c r="E45" i="111"/>
  <c r="O44" i="111"/>
  <c r="E44" i="111"/>
  <c r="O43" i="111"/>
  <c r="E43" i="111"/>
  <c r="O42" i="111"/>
  <c r="E42" i="111"/>
  <c r="O41" i="111"/>
  <c r="E41" i="111"/>
  <c r="O40" i="111"/>
  <c r="O39" i="111"/>
  <c r="O38" i="111"/>
  <c r="O37" i="111"/>
  <c r="O36" i="111"/>
  <c r="O35" i="111"/>
  <c r="O34" i="111"/>
  <c r="G28" i="109"/>
  <c r="L32" i="107"/>
  <c r="K32" i="107"/>
  <c r="L31" i="107"/>
  <c r="L33" i="107" s="1"/>
  <c r="K31" i="107"/>
  <c r="K33" i="107" s="1"/>
  <c r="B7" i="104" s="1"/>
  <c r="D7" i="104" s="1"/>
  <c r="M54" i="106"/>
  <c r="L54" i="106"/>
  <c r="K54" i="106"/>
  <c r="J54" i="106"/>
  <c r="I54" i="106"/>
  <c r="H54" i="106"/>
  <c r="G54" i="106"/>
  <c r="F54" i="106"/>
  <c r="E54" i="106"/>
  <c r="D54" i="106"/>
  <c r="C54" i="106"/>
  <c r="B54" i="106"/>
  <c r="M53" i="106"/>
  <c r="L53" i="106"/>
  <c r="K53" i="106"/>
  <c r="J53" i="106"/>
  <c r="I53" i="106"/>
  <c r="H53" i="106"/>
  <c r="G53" i="106"/>
  <c r="F53" i="106"/>
  <c r="E53" i="106"/>
  <c r="D53" i="106"/>
  <c r="C53" i="106"/>
  <c r="B53" i="106"/>
  <c r="M52" i="106"/>
  <c r="L52" i="106"/>
  <c r="K52" i="106"/>
  <c r="J52" i="106"/>
  <c r="I52" i="106"/>
  <c r="H52" i="106"/>
  <c r="G52" i="106"/>
  <c r="F52" i="106"/>
  <c r="E52" i="106"/>
  <c r="D52" i="106"/>
  <c r="C52" i="106"/>
  <c r="B52" i="106"/>
  <c r="M51" i="106"/>
  <c r="L51" i="106"/>
  <c r="K51" i="106"/>
  <c r="J51" i="106"/>
  <c r="I51" i="106"/>
  <c r="H51" i="106"/>
  <c r="G51" i="106"/>
  <c r="F51" i="106"/>
  <c r="E51" i="106"/>
  <c r="D51" i="106"/>
  <c r="C51" i="106"/>
  <c r="B51" i="106"/>
  <c r="M50" i="106"/>
  <c r="L50" i="106"/>
  <c r="K50" i="106"/>
  <c r="J50" i="106"/>
  <c r="I50" i="106"/>
  <c r="H50" i="106"/>
  <c r="G50" i="106"/>
  <c r="F50" i="106"/>
  <c r="E50" i="106"/>
  <c r="D50" i="106"/>
  <c r="C50" i="106"/>
  <c r="B50" i="106"/>
  <c r="M49" i="106"/>
  <c r="L49" i="106"/>
  <c r="K49" i="106"/>
  <c r="J49" i="106"/>
  <c r="I49" i="106"/>
  <c r="H49" i="106"/>
  <c r="G49" i="106"/>
  <c r="F49" i="106"/>
  <c r="E49" i="106"/>
  <c r="D49" i="106"/>
  <c r="C49" i="106"/>
  <c r="B49" i="106"/>
  <c r="M48" i="106"/>
  <c r="L48" i="106"/>
  <c r="K48" i="106"/>
  <c r="J48" i="106"/>
  <c r="I48" i="106"/>
  <c r="H48" i="106"/>
  <c r="G48" i="106"/>
  <c r="F48" i="106"/>
  <c r="E48" i="106"/>
  <c r="D48" i="106"/>
  <c r="C48" i="106"/>
  <c r="B48" i="106"/>
  <c r="M47" i="106"/>
  <c r="L47" i="106"/>
  <c r="K47" i="106"/>
  <c r="J47" i="106"/>
  <c r="I47" i="106"/>
  <c r="H47" i="106"/>
  <c r="G47" i="106"/>
  <c r="F47" i="106"/>
  <c r="E47" i="106"/>
  <c r="D47" i="106"/>
  <c r="C47" i="106"/>
  <c r="B47" i="106"/>
  <c r="M46" i="106"/>
  <c r="L46" i="106"/>
  <c r="K46" i="106"/>
  <c r="J46" i="106"/>
  <c r="I46" i="106"/>
  <c r="H46" i="106"/>
  <c r="G46" i="106"/>
  <c r="F46" i="106"/>
  <c r="E46" i="106"/>
  <c r="D46" i="106"/>
  <c r="C46" i="106"/>
  <c r="B46" i="106"/>
  <c r="M45" i="106"/>
  <c r="L45" i="106"/>
  <c r="K45" i="106"/>
  <c r="J45" i="106"/>
  <c r="I45" i="106"/>
  <c r="H45" i="106"/>
  <c r="G45" i="106"/>
  <c r="F45" i="106"/>
  <c r="E45" i="106"/>
  <c r="D45" i="106"/>
  <c r="C45" i="106"/>
  <c r="B45" i="106"/>
  <c r="M44" i="106"/>
  <c r="L44" i="106"/>
  <c r="K44" i="106"/>
  <c r="J44" i="106"/>
  <c r="I44" i="106"/>
  <c r="H44" i="106"/>
  <c r="G44" i="106"/>
  <c r="F44" i="106"/>
  <c r="E44" i="106"/>
  <c r="D44" i="106"/>
  <c r="C44" i="106"/>
  <c r="B44" i="106"/>
  <c r="R27" i="106"/>
  <c r="Q27" i="106"/>
  <c r="R26" i="106"/>
  <c r="R28" i="106" s="1"/>
  <c r="B6" i="105" s="1"/>
  <c r="D6" i="105" s="1"/>
  <c r="Q26" i="106"/>
  <c r="Q28" i="106" s="1"/>
  <c r="C7" i="104" s="1"/>
  <c r="E7" i="104" s="1"/>
  <c r="B16" i="105"/>
  <c r="B17" i="105" s="1"/>
  <c r="D5" i="105" s="1"/>
  <c r="D9" i="105" s="1"/>
  <c r="B15" i="105"/>
  <c r="D8" i="105"/>
  <c r="B8" i="105"/>
  <c r="B16" i="104"/>
  <c r="B17" i="104" s="1"/>
  <c r="B18" i="104" s="1"/>
  <c r="E9" i="104"/>
  <c r="C9" i="104"/>
  <c r="A40" i="103"/>
  <c r="A41" i="103" s="1"/>
  <c r="A42" i="103" s="1"/>
  <c r="A37" i="103"/>
  <c r="E22" i="103"/>
  <c r="B15" i="102" s="1"/>
  <c r="B8" i="102"/>
  <c r="B32" i="101"/>
  <c r="B31" i="101"/>
  <c r="D6" i="104" l="1"/>
  <c r="D10" i="104" s="1"/>
  <c r="C10" i="105" s="1"/>
  <c r="D11" i="105" s="1"/>
  <c r="B14" i="102" s="1"/>
  <c r="B16" i="102" s="1"/>
  <c r="E6" i="104"/>
  <c r="E10" i="104" s="1"/>
  <c r="A1" i="5"/>
  <c r="B1"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2" i="5"/>
  <c r="B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3" i="5"/>
  <c r="B3"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4" i="5"/>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5" i="5"/>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6"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7" i="5"/>
  <c r="B7"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8" i="5"/>
  <c r="B8"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C2" i="65"/>
  <c r="D2" i="65"/>
  <c r="E2" i="65"/>
  <c r="F2" i="65"/>
  <c r="G2" i="65"/>
  <c r="H2" i="65"/>
  <c r="I2" i="65"/>
  <c r="J2" i="65"/>
  <c r="K2" i="65"/>
  <c r="L2" i="65"/>
  <c r="M2" i="65"/>
  <c r="N2" i="65"/>
  <c r="O2" i="65"/>
  <c r="P2" i="65"/>
  <c r="Q2" i="65"/>
  <c r="R2" i="65"/>
  <c r="S2" i="65"/>
  <c r="T2" i="65"/>
  <c r="U2" i="65"/>
  <c r="V2" i="65"/>
  <c r="W2" i="65"/>
  <c r="X2" i="65"/>
  <c r="Y2" i="65"/>
  <c r="Z2" i="65"/>
  <c r="AA2" i="65"/>
  <c r="AB2" i="65"/>
  <c r="AC2" i="65"/>
  <c r="AD2" i="65"/>
  <c r="AE2" i="65"/>
  <c r="AF2" i="65"/>
  <c r="AG2" i="65"/>
  <c r="AH2" i="65"/>
  <c r="AI2" i="65"/>
  <c r="B2" i="65"/>
  <c r="A16" i="99"/>
  <c r="B16" i="99"/>
  <c r="A17" i="99"/>
  <c r="B17" i="99"/>
  <c r="A1" i="65"/>
  <c r="B1" i="65"/>
  <c r="C1" i="65"/>
  <c r="D1" i="65"/>
  <c r="E1" i="65"/>
  <c r="F1" i="65"/>
  <c r="G1" i="65"/>
  <c r="H1" i="65"/>
  <c r="I1" i="65"/>
  <c r="J1" i="65"/>
  <c r="K1" i="65"/>
  <c r="L1" i="65"/>
  <c r="M1" i="65"/>
  <c r="N1" i="65"/>
  <c r="O1" i="65"/>
  <c r="P1" i="65"/>
  <c r="Q1" i="65"/>
  <c r="R1" i="65"/>
  <c r="S1" i="65"/>
  <c r="T1" i="65"/>
  <c r="U1" i="65"/>
  <c r="V1" i="65"/>
  <c r="W1" i="65"/>
  <c r="X1" i="65"/>
  <c r="Y1" i="65"/>
  <c r="Z1" i="65"/>
  <c r="AA1" i="65"/>
  <c r="AB1" i="65"/>
  <c r="AC1" i="65"/>
  <c r="AD1" i="65"/>
  <c r="AE1" i="65"/>
  <c r="AF1" i="65"/>
  <c r="AG1" i="65"/>
  <c r="AH1" i="65"/>
  <c r="AI1" i="65"/>
  <c r="A2" i="65"/>
  <c r="A3" i="65"/>
  <c r="B3" i="65"/>
  <c r="C3" i="65"/>
  <c r="D3" i="65"/>
  <c r="E3" i="65"/>
  <c r="F3" i="65"/>
  <c r="G3" i="65"/>
  <c r="H3" i="65"/>
  <c r="I3" i="65"/>
  <c r="J3" i="65"/>
  <c r="K3" i="65"/>
  <c r="L3" i="65"/>
  <c r="M3" i="65"/>
  <c r="N3" i="65"/>
  <c r="O3" i="65"/>
  <c r="P3" i="65"/>
  <c r="Q3" i="65"/>
  <c r="R3" i="65"/>
  <c r="S3" i="65"/>
  <c r="T3" i="65"/>
  <c r="U3" i="65"/>
  <c r="V3" i="65"/>
  <c r="W3" i="65"/>
  <c r="X3" i="65"/>
  <c r="Y3" i="65"/>
  <c r="Z3" i="65"/>
  <c r="AA3" i="65"/>
  <c r="AB3" i="65"/>
  <c r="AC3" i="65"/>
  <c r="AD3" i="65"/>
  <c r="AE3" i="65"/>
  <c r="AF3" i="65"/>
  <c r="AG3" i="65"/>
  <c r="AH3" i="65"/>
  <c r="AI3" i="65"/>
  <c r="A4" i="65"/>
  <c r="B4" i="65"/>
  <c r="C4" i="65"/>
  <c r="D4" i="65"/>
  <c r="E4" i="65"/>
  <c r="F4" i="65"/>
  <c r="G4" i="65"/>
  <c r="H4" i="65"/>
  <c r="I4" i="65"/>
  <c r="J4" i="65"/>
  <c r="K4" i="65"/>
  <c r="L4" i="65"/>
  <c r="M4" i="65"/>
  <c r="N4" i="65"/>
  <c r="O4" i="65"/>
  <c r="P4" i="65"/>
  <c r="Q4" i="65"/>
  <c r="R4" i="65"/>
  <c r="S4" i="65"/>
  <c r="T4" i="65"/>
  <c r="U4" i="65"/>
  <c r="V4" i="65"/>
  <c r="W4" i="65"/>
  <c r="X4" i="65"/>
  <c r="Y4" i="65"/>
  <c r="Z4" i="65"/>
  <c r="AA4" i="65"/>
  <c r="AB4" i="65"/>
  <c r="AC4" i="65"/>
  <c r="AD4" i="65"/>
  <c r="AE4" i="65"/>
  <c r="AF4" i="65"/>
  <c r="AG4" i="65"/>
  <c r="AH4" i="65"/>
  <c r="AI4" i="65"/>
  <c r="A5" i="65"/>
  <c r="B5" i="65"/>
  <c r="C5" i="65"/>
  <c r="D5" i="65"/>
  <c r="E5" i="65"/>
  <c r="F5" i="65"/>
  <c r="G5" i="65"/>
  <c r="H5" i="65"/>
  <c r="I5" i="65"/>
  <c r="J5" i="65"/>
  <c r="K5" i="65"/>
  <c r="L5" i="65"/>
  <c r="M5" i="65"/>
  <c r="N5" i="65"/>
  <c r="O5" i="65"/>
  <c r="P5" i="65"/>
  <c r="Q5" i="65"/>
  <c r="R5" i="65"/>
  <c r="S5" i="65"/>
  <c r="T5" i="65"/>
  <c r="U5" i="65"/>
  <c r="V5" i="65"/>
  <c r="W5" i="65"/>
  <c r="X5" i="65"/>
  <c r="Y5" i="65"/>
  <c r="Z5" i="65"/>
  <c r="AA5" i="65"/>
  <c r="AB5" i="65"/>
  <c r="AC5" i="65"/>
  <c r="AD5" i="65"/>
  <c r="AE5" i="65"/>
  <c r="AF5" i="65"/>
  <c r="AG5" i="65"/>
  <c r="AH5" i="65"/>
  <c r="AI5" i="65"/>
  <c r="A6" i="65"/>
  <c r="B6" i="65"/>
  <c r="C6" i="65"/>
  <c r="D6" i="65"/>
  <c r="E6" i="65"/>
  <c r="F6" i="65"/>
  <c r="G6" i="65"/>
  <c r="H6" i="65"/>
  <c r="I6" i="65"/>
  <c r="J6" i="65"/>
  <c r="K6" i="65"/>
  <c r="L6" i="65"/>
  <c r="M6" i="65"/>
  <c r="N6" i="65"/>
  <c r="O6" i="65"/>
  <c r="P6" i="65"/>
  <c r="Q6" i="65"/>
  <c r="R6" i="65"/>
  <c r="S6" i="65"/>
  <c r="T6" i="65"/>
  <c r="U6" i="65"/>
  <c r="V6" i="65"/>
  <c r="W6" i="65"/>
  <c r="X6" i="65"/>
  <c r="Y6" i="65"/>
  <c r="Z6" i="65"/>
  <c r="AA6" i="65"/>
  <c r="AB6" i="65"/>
  <c r="AC6" i="65"/>
  <c r="AD6" i="65"/>
  <c r="AE6" i="65"/>
  <c r="AF6" i="65"/>
  <c r="AG6" i="65"/>
  <c r="AH6" i="65"/>
  <c r="AI6" i="65"/>
  <c r="A7" i="65"/>
  <c r="B7" i="65"/>
  <c r="C7" i="65"/>
  <c r="D7" i="65"/>
  <c r="E7" i="65"/>
  <c r="F7" i="65"/>
  <c r="G7" i="65"/>
  <c r="H7" i="65"/>
  <c r="I7" i="65"/>
  <c r="J7" i="65"/>
  <c r="K7" i="65"/>
  <c r="L7" i="65"/>
  <c r="M7" i="65"/>
  <c r="N7" i="65"/>
  <c r="O7" i="65"/>
  <c r="P7" i="65"/>
  <c r="Q7" i="65"/>
  <c r="R7" i="65"/>
  <c r="S7" i="65"/>
  <c r="T7" i="65"/>
  <c r="U7" i="65"/>
  <c r="V7" i="65"/>
  <c r="W7" i="65"/>
  <c r="X7" i="65"/>
  <c r="Y7" i="65"/>
  <c r="Z7" i="65"/>
  <c r="AA7" i="65"/>
  <c r="AB7" i="65"/>
  <c r="AC7" i="65"/>
  <c r="AD7" i="65"/>
  <c r="AE7" i="65"/>
  <c r="AF7" i="65"/>
  <c r="AG7" i="65"/>
  <c r="AH7" i="65"/>
  <c r="AI7" i="65"/>
  <c r="A8" i="65"/>
  <c r="B8" i="65"/>
  <c r="C8" i="65"/>
  <c r="D8" i="65"/>
  <c r="E8" i="65"/>
  <c r="F8" i="65"/>
  <c r="G8" i="65"/>
  <c r="H8" i="65"/>
  <c r="I8" i="65"/>
  <c r="J8" i="65"/>
  <c r="K8" i="65"/>
  <c r="L8" i="65"/>
  <c r="M8" i="65"/>
  <c r="N8" i="65"/>
  <c r="O8" i="65"/>
  <c r="P8" i="65"/>
  <c r="Q8" i="65"/>
  <c r="R8" i="65"/>
  <c r="S8" i="65"/>
  <c r="T8" i="65"/>
  <c r="U8" i="65"/>
  <c r="V8" i="65"/>
  <c r="W8" i="65"/>
  <c r="X8" i="65"/>
  <c r="Y8" i="65"/>
  <c r="Z8" i="65"/>
  <c r="AA8" i="65"/>
  <c r="AB8" i="65"/>
  <c r="AC8" i="65"/>
  <c r="AD8" i="65"/>
  <c r="AE8" i="65"/>
  <c r="AF8" i="65"/>
  <c r="AG8" i="65"/>
  <c r="AH8" i="65"/>
  <c r="AI8" i="65"/>
  <c r="L14" i="65"/>
  <c r="B12" i="65"/>
  <c r="C12" i="65"/>
  <c r="F12" i="65" s="1"/>
  <c r="B14" i="65"/>
  <c r="C14" i="65"/>
  <c r="AB14" i="65" s="1"/>
  <c r="B15" i="65"/>
  <c r="C15" i="65"/>
  <c r="H15" i="65" s="1"/>
  <c r="B16" i="65"/>
  <c r="C16" i="65"/>
  <c r="N16" i="65" s="1"/>
  <c r="B17" i="65"/>
  <c r="C17" i="65"/>
  <c r="A42" i="99"/>
  <c r="H33" i="99"/>
  <c r="D34" i="99" s="1"/>
  <c r="E12" i="104" l="1"/>
  <c r="B9" i="102" s="1"/>
  <c r="B10" i="102" s="1"/>
  <c r="B1" i="102" s="1"/>
  <c r="B15" i="101" s="1"/>
  <c r="AI15" i="65"/>
  <c r="S15" i="65"/>
  <c r="AA12" i="65"/>
  <c r="K12" i="65"/>
  <c r="AC15" i="65"/>
  <c r="M15" i="65"/>
  <c r="Y12" i="65"/>
  <c r="I12" i="65"/>
  <c r="AD16" i="65"/>
  <c r="AA15" i="65"/>
  <c r="K15" i="65"/>
  <c r="AI12" i="65"/>
  <c r="S12" i="65"/>
  <c r="U15" i="65"/>
  <c r="E15" i="65"/>
  <c r="AG12" i="65"/>
  <c r="Q12" i="65"/>
  <c r="N17" i="65"/>
  <c r="E16" i="65"/>
  <c r="H16" i="65"/>
  <c r="P16" i="65"/>
  <c r="X16" i="65"/>
  <c r="AF16" i="65"/>
  <c r="L16" i="65"/>
  <c r="AB16" i="65"/>
  <c r="J16" i="65"/>
  <c r="R16" i="65"/>
  <c r="Z16" i="65"/>
  <c r="AH16" i="65"/>
  <c r="T16" i="65"/>
  <c r="D16" i="65"/>
  <c r="G14" i="65"/>
  <c r="F14" i="65"/>
  <c r="N14" i="65"/>
  <c r="V14" i="65"/>
  <c r="AD14" i="65"/>
  <c r="J14" i="65"/>
  <c r="Z14" i="65"/>
  <c r="H14" i="65"/>
  <c r="P14" i="65"/>
  <c r="X14" i="65"/>
  <c r="AF14" i="65"/>
  <c r="R14" i="65"/>
  <c r="AH14" i="65"/>
  <c r="D14" i="65"/>
  <c r="F16" i="65"/>
  <c r="AD17" i="65"/>
  <c r="V16" i="65"/>
  <c r="T14" i="65"/>
  <c r="AG15" i="65"/>
  <c r="Y15" i="65"/>
  <c r="Q15" i="65"/>
  <c r="I15" i="65"/>
  <c r="AE12" i="65"/>
  <c r="W12" i="65"/>
  <c r="O12" i="65"/>
  <c r="G12" i="65"/>
  <c r="AE15" i="65"/>
  <c r="W15" i="65"/>
  <c r="O15" i="65"/>
  <c r="G15" i="65"/>
  <c r="AC12" i="65"/>
  <c r="U12" i="65"/>
  <c r="M12" i="65"/>
  <c r="E12" i="65"/>
  <c r="D12" i="65"/>
  <c r="AI16" i="65"/>
  <c r="AE16" i="65"/>
  <c r="AA16" i="65"/>
  <c r="W16" i="65"/>
  <c r="S16" i="65"/>
  <c r="O16" i="65"/>
  <c r="K16" i="65"/>
  <c r="G16" i="65"/>
  <c r="AH15" i="65"/>
  <c r="AD15" i="65"/>
  <c r="Z15" i="65"/>
  <c r="V15" i="65"/>
  <c r="R15" i="65"/>
  <c r="N15" i="65"/>
  <c r="J15" i="65"/>
  <c r="F15" i="65"/>
  <c r="AG14" i="65"/>
  <c r="AC14" i="65"/>
  <c r="Y14" i="65"/>
  <c r="U14" i="65"/>
  <c r="Q14" i="65"/>
  <c r="M14" i="65"/>
  <c r="I14" i="65"/>
  <c r="E14" i="65"/>
  <c r="AF12" i="65"/>
  <c r="AB12" i="65"/>
  <c r="X12" i="65"/>
  <c r="T12" i="65"/>
  <c r="P12" i="65"/>
  <c r="L12" i="65"/>
  <c r="H12" i="65"/>
  <c r="D15" i="65"/>
  <c r="AG16" i="65"/>
  <c r="AC16" i="65"/>
  <c r="Y16" i="65"/>
  <c r="U16" i="65"/>
  <c r="Q16" i="65"/>
  <c r="M16" i="65"/>
  <c r="I16" i="65"/>
  <c r="AF15" i="65"/>
  <c r="AB15" i="65"/>
  <c r="X15" i="65"/>
  <c r="T15" i="65"/>
  <c r="P15" i="65"/>
  <c r="L15" i="65"/>
  <c r="AI14" i="65"/>
  <c r="AE14" i="65"/>
  <c r="AA14" i="65"/>
  <c r="W14" i="65"/>
  <c r="S14" i="65"/>
  <c r="O14" i="65"/>
  <c r="K14" i="65"/>
  <c r="AH12" i="65"/>
  <c r="AD12" i="65"/>
  <c r="Z12" i="65"/>
  <c r="V12" i="65"/>
  <c r="R12" i="65"/>
  <c r="N12" i="65"/>
  <c r="J12" i="65"/>
  <c r="G34" i="99"/>
  <c r="C34" i="99"/>
  <c r="E34" i="99"/>
  <c r="F34" i="99"/>
  <c r="B34" i="99"/>
  <c r="C11" i="14"/>
  <c r="B36" i="99" l="1"/>
  <c r="B37" i="99" s="1"/>
  <c r="B38" i="99" s="1"/>
  <c r="B39" i="99" s="1"/>
  <c r="B18" i="99" s="1"/>
  <c r="B19" i="99" s="1"/>
  <c r="I17" i="65"/>
  <c r="K17" i="65"/>
  <c r="AA17" i="65"/>
  <c r="AH17" i="65"/>
  <c r="AB17" i="65"/>
  <c r="M17" i="65"/>
  <c r="AC17" i="65"/>
  <c r="O17" i="65"/>
  <c r="AE17" i="65"/>
  <c r="Z17" i="65"/>
  <c r="L17" i="65"/>
  <c r="H17" i="65"/>
  <c r="AI17" i="65"/>
  <c r="AF17" i="65"/>
  <c r="Q17" i="65"/>
  <c r="AG17" i="65"/>
  <c r="S17" i="65"/>
  <c r="D17" i="65"/>
  <c r="R17" i="65"/>
  <c r="E17" i="65"/>
  <c r="U17" i="65"/>
  <c r="G17" i="65"/>
  <c r="W17" i="65"/>
  <c r="V17" i="65"/>
  <c r="F17" i="65"/>
  <c r="T17" i="65"/>
  <c r="J17" i="65"/>
  <c r="X17" i="65"/>
  <c r="Y17" i="65"/>
  <c r="P17" i="65"/>
  <c r="B6"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B3"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E26" i="71"/>
  <c r="F26" i="71"/>
  <c r="G26" i="71"/>
  <c r="H26" i="71"/>
  <c r="I26" i="71"/>
  <c r="J26" i="71"/>
  <c r="K26" i="71"/>
  <c r="L26" i="71"/>
  <c r="M26" i="71"/>
  <c r="N26" i="71"/>
  <c r="O26" i="71"/>
  <c r="P26" i="71"/>
  <c r="Q26" i="71"/>
  <c r="R26" i="71"/>
  <c r="S26" i="71"/>
  <c r="T26" i="71"/>
  <c r="U26" i="71"/>
  <c r="V26" i="71"/>
  <c r="W26" i="71"/>
  <c r="X26" i="71"/>
  <c r="Y26" i="71"/>
  <c r="Z26" i="71"/>
  <c r="AA26" i="71"/>
  <c r="AB26" i="71"/>
  <c r="AC26" i="71"/>
  <c r="AD26" i="71"/>
  <c r="AE26" i="71"/>
  <c r="AF26" i="71"/>
  <c r="AG26" i="71"/>
  <c r="AH26" i="71"/>
  <c r="AI26" i="71"/>
  <c r="D26" i="71"/>
  <c r="B24" i="71"/>
  <c r="C24" i="71"/>
  <c r="B25" i="71"/>
  <c r="C25" i="71"/>
  <c r="C27" i="60"/>
  <c r="B27" i="60"/>
  <c r="D24" i="60"/>
  <c r="C24" i="60"/>
  <c r="B24" i="60"/>
  <c r="A42" i="71" l="1"/>
  <c r="A43" i="71"/>
  <c r="A44" i="71"/>
  <c r="A45" i="71"/>
  <c r="A46" i="71"/>
  <c r="B46" i="71"/>
  <c r="C46" i="71"/>
  <c r="D46" i="71"/>
  <c r="E46" i="71"/>
  <c r="F46" i="71"/>
  <c r="G46" i="71"/>
  <c r="H46" i="71"/>
  <c r="I46" i="71"/>
  <c r="J46" i="71"/>
  <c r="K46" i="71"/>
  <c r="L46" i="71"/>
  <c r="M46" i="71"/>
  <c r="N46" i="71"/>
  <c r="O46" i="71"/>
  <c r="P46" i="71"/>
  <c r="Q46" i="71"/>
  <c r="R46" i="71"/>
  <c r="S46" i="71"/>
  <c r="T46" i="71"/>
  <c r="U46" i="71"/>
  <c r="V46" i="71"/>
  <c r="W46" i="71"/>
  <c r="X46" i="71"/>
  <c r="Y46" i="71"/>
  <c r="Z46" i="71"/>
  <c r="AA46" i="71"/>
  <c r="AB46" i="71"/>
  <c r="AC46" i="71"/>
  <c r="AD46" i="71"/>
  <c r="AE46" i="71"/>
  <c r="AF46" i="71"/>
  <c r="AG46" i="71"/>
  <c r="AH46" i="71"/>
  <c r="AI46" i="71"/>
  <c r="AJ46" i="71"/>
  <c r="AK46" i="71"/>
  <c r="AL46" i="71"/>
  <c r="A47" i="71"/>
  <c r="B47" i="71"/>
  <c r="C47" i="71"/>
  <c r="D47" i="71"/>
  <c r="E47" i="71"/>
  <c r="F47" i="71"/>
  <c r="G47" i="71"/>
  <c r="H47" i="71"/>
  <c r="I47" i="71"/>
  <c r="J47" i="71"/>
  <c r="K47" i="71"/>
  <c r="L47" i="71"/>
  <c r="M47" i="71"/>
  <c r="N47" i="71"/>
  <c r="O47" i="71"/>
  <c r="P47" i="71"/>
  <c r="Q47" i="71"/>
  <c r="R47" i="71"/>
  <c r="S47" i="71"/>
  <c r="T47" i="71"/>
  <c r="U47" i="71"/>
  <c r="V47" i="71"/>
  <c r="W47" i="71"/>
  <c r="X47" i="71"/>
  <c r="Y47" i="71"/>
  <c r="Z47" i="71"/>
  <c r="AA47" i="71"/>
  <c r="AB47" i="71"/>
  <c r="AC47" i="71"/>
  <c r="AD47" i="71"/>
  <c r="AE47" i="71"/>
  <c r="AF47" i="71"/>
  <c r="AG47" i="71"/>
  <c r="AH47" i="71"/>
  <c r="AI47" i="71"/>
  <c r="AJ47" i="71"/>
  <c r="AK47" i="71"/>
  <c r="AL47" i="71"/>
  <c r="A48" i="71"/>
  <c r="B48" i="71"/>
  <c r="C48" i="71"/>
  <c r="D48" i="71"/>
  <c r="E48" i="71"/>
  <c r="F48" i="71"/>
  <c r="C29" i="71" s="1"/>
  <c r="G48" i="71"/>
  <c r="D29" i="71" s="1"/>
  <c r="H48" i="71"/>
  <c r="E29" i="71" s="1"/>
  <c r="I48" i="71"/>
  <c r="F29" i="71" s="1"/>
  <c r="J48" i="71"/>
  <c r="G29" i="71" s="1"/>
  <c r="K48" i="71"/>
  <c r="H29" i="71" s="1"/>
  <c r="L48" i="71"/>
  <c r="I29" i="71" s="1"/>
  <c r="M48" i="71"/>
  <c r="J29" i="71" s="1"/>
  <c r="N48" i="71"/>
  <c r="K29" i="71" s="1"/>
  <c r="O48" i="71"/>
  <c r="L29" i="71" s="1"/>
  <c r="P48" i="71"/>
  <c r="M29" i="71" s="1"/>
  <c r="Q48" i="71"/>
  <c r="N29" i="71" s="1"/>
  <c r="R48" i="71"/>
  <c r="O29" i="71" s="1"/>
  <c r="S48" i="71"/>
  <c r="P29" i="71" s="1"/>
  <c r="T48" i="71"/>
  <c r="Q29" i="71" s="1"/>
  <c r="U48" i="71"/>
  <c r="R29" i="71" s="1"/>
  <c r="V48" i="71"/>
  <c r="S29" i="71" s="1"/>
  <c r="W48" i="71"/>
  <c r="T29" i="71" s="1"/>
  <c r="X48" i="71"/>
  <c r="U29" i="71" s="1"/>
  <c r="Y48" i="71"/>
  <c r="V29" i="71" s="1"/>
  <c r="Z48" i="71"/>
  <c r="W29" i="71" s="1"/>
  <c r="AA48" i="71"/>
  <c r="X29" i="71" s="1"/>
  <c r="AB48" i="71"/>
  <c r="Y29" i="71" s="1"/>
  <c r="AC48" i="71"/>
  <c r="Z29" i="71" s="1"/>
  <c r="AD48" i="71"/>
  <c r="AA29" i="71" s="1"/>
  <c r="AE48" i="71"/>
  <c r="AB29" i="71" s="1"/>
  <c r="AF48" i="71"/>
  <c r="AC29" i="71" s="1"/>
  <c r="AG48" i="71"/>
  <c r="AD29" i="71" s="1"/>
  <c r="AH48" i="71"/>
  <c r="AE29" i="71" s="1"/>
  <c r="AI48" i="71"/>
  <c r="AF29" i="71" s="1"/>
  <c r="AJ48" i="71"/>
  <c r="AG29" i="71" s="1"/>
  <c r="AK48" i="71"/>
  <c r="AH29" i="71" s="1"/>
  <c r="AL48" i="71"/>
  <c r="AI29" i="71" s="1"/>
  <c r="A40" i="73" l="1"/>
  <c r="B40" i="73"/>
  <c r="C40" i="73"/>
  <c r="C39" i="73" s="1"/>
  <c r="D40" i="73"/>
  <c r="D39" i="73" s="1"/>
  <c r="E40" i="73"/>
  <c r="E39" i="73" s="1"/>
  <c r="F40" i="73"/>
  <c r="F39" i="73" s="1"/>
  <c r="G40" i="73"/>
  <c r="G39" i="73" s="1"/>
  <c r="H40" i="73"/>
  <c r="H39" i="73" s="1"/>
  <c r="I40" i="73"/>
  <c r="I39" i="73" s="1"/>
  <c r="J40" i="73"/>
  <c r="J39" i="73" s="1"/>
  <c r="K40" i="73"/>
  <c r="K39" i="73" s="1"/>
  <c r="L40" i="73"/>
  <c r="L39" i="73" s="1"/>
  <c r="M40" i="73"/>
  <c r="M39" i="73" s="1"/>
  <c r="N40" i="73"/>
  <c r="N39" i="73" s="1"/>
  <c r="O40" i="73"/>
  <c r="O39" i="73" s="1"/>
  <c r="P40" i="73"/>
  <c r="P39" i="73" s="1"/>
  <c r="Q40" i="73"/>
  <c r="Q39" i="73" s="1"/>
  <c r="R40" i="73"/>
  <c r="R39" i="73" s="1"/>
  <c r="S40" i="73"/>
  <c r="S39" i="73" s="1"/>
  <c r="T40" i="73"/>
  <c r="T39" i="73" s="1"/>
  <c r="U40" i="73"/>
  <c r="U39" i="73" s="1"/>
  <c r="V40" i="73"/>
  <c r="V39" i="73" s="1"/>
  <c r="W40" i="73"/>
  <c r="W39" i="73" s="1"/>
  <c r="X40" i="73"/>
  <c r="X39" i="73" s="1"/>
  <c r="Y40" i="73"/>
  <c r="Y39" i="73" s="1"/>
  <c r="Z40" i="73"/>
  <c r="Z39" i="73" s="1"/>
  <c r="AA40" i="73"/>
  <c r="AA39" i="73" s="1"/>
  <c r="AB40" i="73"/>
  <c r="AB39" i="73" s="1"/>
  <c r="AC40" i="73"/>
  <c r="AC39" i="73" s="1"/>
  <c r="AD40" i="73"/>
  <c r="AD39" i="73" s="1"/>
  <c r="AE40" i="73"/>
  <c r="AE39" i="73" s="1"/>
  <c r="AF40" i="73"/>
  <c r="AF39" i="73" s="1"/>
  <c r="AG40" i="73"/>
  <c r="AG39" i="73" s="1"/>
  <c r="AH40" i="73"/>
  <c r="AH39" i="73" s="1"/>
  <c r="AI40" i="73"/>
  <c r="AI39" i="73" s="1"/>
  <c r="A35" i="73"/>
  <c r="A37" i="73"/>
  <c r="B37" i="73"/>
  <c r="C37" i="73"/>
  <c r="C36" i="73" s="1"/>
  <c r="D37" i="73"/>
  <c r="D36" i="73" s="1"/>
  <c r="E37" i="73"/>
  <c r="E36" i="73" s="1"/>
  <c r="F37" i="73"/>
  <c r="F36" i="73" s="1"/>
  <c r="G37" i="73"/>
  <c r="G36" i="73" s="1"/>
  <c r="H37" i="73"/>
  <c r="H36" i="73" s="1"/>
  <c r="I37" i="73"/>
  <c r="I36" i="73" s="1"/>
  <c r="J37" i="73"/>
  <c r="J36" i="73" s="1"/>
  <c r="K37" i="73"/>
  <c r="K36" i="73" s="1"/>
  <c r="L37" i="73"/>
  <c r="L36" i="73" s="1"/>
  <c r="M37" i="73"/>
  <c r="M36" i="73" s="1"/>
  <c r="N37" i="73"/>
  <c r="N36" i="73" s="1"/>
  <c r="O37" i="73"/>
  <c r="O36" i="73" s="1"/>
  <c r="P37" i="73"/>
  <c r="P36" i="73" s="1"/>
  <c r="Q37" i="73"/>
  <c r="Q36" i="73" s="1"/>
  <c r="R37" i="73"/>
  <c r="R36" i="73" s="1"/>
  <c r="S37" i="73"/>
  <c r="S36" i="73" s="1"/>
  <c r="T37" i="73"/>
  <c r="T36" i="73" s="1"/>
  <c r="U37" i="73"/>
  <c r="U36" i="73" s="1"/>
  <c r="V37" i="73"/>
  <c r="V36" i="73" s="1"/>
  <c r="W37" i="73"/>
  <c r="W36" i="73" s="1"/>
  <c r="X37" i="73"/>
  <c r="X36" i="73" s="1"/>
  <c r="Y37" i="73"/>
  <c r="Y36" i="73" s="1"/>
  <c r="Z37" i="73"/>
  <c r="Z36" i="73" s="1"/>
  <c r="AA37" i="73"/>
  <c r="AA36" i="73" s="1"/>
  <c r="AB37" i="73"/>
  <c r="AB36" i="73" s="1"/>
  <c r="AC37" i="73"/>
  <c r="AC36" i="73" s="1"/>
  <c r="AD37" i="73"/>
  <c r="AD36" i="73" s="1"/>
  <c r="AE37" i="73"/>
  <c r="AE36" i="73" s="1"/>
  <c r="AF37" i="73"/>
  <c r="AF36" i="73" s="1"/>
  <c r="AG37" i="73"/>
  <c r="AG36" i="73" s="1"/>
  <c r="AH37" i="73"/>
  <c r="AH36" i="73" s="1"/>
  <c r="AI37" i="73"/>
  <c r="AI36" i="73" s="1"/>
  <c r="A38" i="73"/>
  <c r="C33" i="73" l="1"/>
  <c r="B3" i="73" s="1"/>
  <c r="C32" i="73"/>
  <c r="A20" i="14"/>
  <c r="C3" i="73" l="1"/>
  <c r="E3" i="73" l="1"/>
  <c r="E22" i="73" s="1"/>
  <c r="I3" i="73"/>
  <c r="I22" i="73" s="1"/>
  <c r="M3" i="73"/>
  <c r="M22" i="73" s="1"/>
  <c r="Q3" i="73"/>
  <c r="Q22" i="73" s="1"/>
  <c r="U3" i="73"/>
  <c r="U22" i="73" s="1"/>
  <c r="Y3" i="73"/>
  <c r="Y22" i="73" s="1"/>
  <c r="AC3" i="73"/>
  <c r="AC22" i="73" s="1"/>
  <c r="AG3" i="73"/>
  <c r="AG22" i="73" s="1"/>
  <c r="F3" i="73"/>
  <c r="F22" i="73" s="1"/>
  <c r="J3" i="73"/>
  <c r="J22" i="73" s="1"/>
  <c r="N3" i="73"/>
  <c r="N22" i="73" s="1"/>
  <c r="R3" i="73"/>
  <c r="R22" i="73" s="1"/>
  <c r="V3" i="73"/>
  <c r="V22" i="73" s="1"/>
  <c r="Z3" i="73"/>
  <c r="Z22" i="73" s="1"/>
  <c r="AD3" i="73"/>
  <c r="AD22" i="73" s="1"/>
  <c r="AH3" i="73"/>
  <c r="AH22" i="73" s="1"/>
  <c r="G3" i="73"/>
  <c r="G22" i="73" s="1"/>
  <c r="K3" i="73"/>
  <c r="K22" i="73" s="1"/>
  <c r="O3" i="73"/>
  <c r="O22" i="73" s="1"/>
  <c r="S3" i="73"/>
  <c r="S22" i="73" s="1"/>
  <c r="W3" i="73"/>
  <c r="W22" i="73" s="1"/>
  <c r="AA3" i="73"/>
  <c r="AA22" i="73" s="1"/>
  <c r="AE3" i="73"/>
  <c r="AE22" i="73" s="1"/>
  <c r="AI3" i="73"/>
  <c r="AI22" i="73" s="1"/>
  <c r="H3" i="73"/>
  <c r="H22" i="73" s="1"/>
  <c r="L3" i="73"/>
  <c r="L22" i="73" s="1"/>
  <c r="P3" i="73"/>
  <c r="P22" i="73" s="1"/>
  <c r="T3" i="73"/>
  <c r="T22" i="73" s="1"/>
  <c r="X3" i="73"/>
  <c r="X22" i="73" s="1"/>
  <c r="AB3" i="73"/>
  <c r="AB22" i="73" s="1"/>
  <c r="AF3" i="73"/>
  <c r="AF22" i="73" s="1"/>
  <c r="D3" i="73"/>
  <c r="D22" i="73" s="1"/>
  <c r="D7" i="7" l="1"/>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7" i="7"/>
  <c r="B7" i="7"/>
  <c r="C26" i="66"/>
  <c r="B26" i="66"/>
  <c r="B2" i="9" l="1"/>
  <c r="B95" i="4"/>
  <c r="B2" i="14" s="1"/>
  <c r="D9" i="50" l="1"/>
  <c r="C9" i="50" s="1"/>
  <c r="B3" i="9"/>
  <c r="AA2" i="9" l="1"/>
  <c r="AA3" i="9" s="1"/>
  <c r="V2" i="9"/>
  <c r="V3" i="9" s="1"/>
  <c r="F2" i="9"/>
  <c r="F3" i="9" s="1"/>
  <c r="T2" i="9"/>
  <c r="T3" i="9" s="1"/>
  <c r="D2" i="9"/>
  <c r="D3" i="9" s="1"/>
  <c r="W2" i="9"/>
  <c r="W3" i="9" s="1"/>
  <c r="G2" i="9"/>
  <c r="G3" i="9" s="1"/>
  <c r="AG2" i="9"/>
  <c r="AG3" i="9" s="1"/>
  <c r="Q2" i="9"/>
  <c r="Q3" i="9" s="1"/>
  <c r="AH2" i="9"/>
  <c r="AH3" i="9" s="1"/>
  <c r="R2" i="9"/>
  <c r="R3" i="9" s="1"/>
  <c r="AF2" i="9"/>
  <c r="AF3" i="9" s="1"/>
  <c r="P2" i="9"/>
  <c r="P3" i="9" s="1"/>
  <c r="S2" i="9"/>
  <c r="S3" i="9" s="1"/>
  <c r="C2" i="9"/>
  <c r="C3" i="9" s="1"/>
  <c r="AC2" i="9"/>
  <c r="AC3" i="9" s="1"/>
  <c r="M2" i="9"/>
  <c r="M3" i="9" s="1"/>
  <c r="AI2" i="9"/>
  <c r="AI3" i="9" s="1"/>
  <c r="AD2" i="9"/>
  <c r="AD3" i="9" s="1"/>
  <c r="N2" i="9"/>
  <c r="N3" i="9" s="1"/>
  <c r="AB2" i="9"/>
  <c r="AB3" i="9" s="1"/>
  <c r="L2" i="9"/>
  <c r="L3" i="9" s="1"/>
  <c r="O2" i="9"/>
  <c r="O3" i="9" s="1"/>
  <c r="Y2" i="9"/>
  <c r="Y3" i="9" s="1"/>
  <c r="I2" i="9"/>
  <c r="I3" i="9" s="1"/>
  <c r="AE2" i="9"/>
  <c r="AE3" i="9" s="1"/>
  <c r="Z2" i="9"/>
  <c r="Z3" i="9" s="1"/>
  <c r="J2" i="9"/>
  <c r="J3" i="9" s="1"/>
  <c r="X2" i="9"/>
  <c r="X3" i="9" s="1"/>
  <c r="H2" i="9"/>
  <c r="H3" i="9" s="1"/>
  <c r="K2" i="9"/>
  <c r="K3" i="9" s="1"/>
  <c r="U2" i="9"/>
  <c r="U3" i="9" s="1"/>
  <c r="E2" i="9"/>
  <c r="E3" i="9" s="1"/>
  <c r="G9" i="50" l="1"/>
  <c r="Z9" i="50"/>
  <c r="AB9" i="50"/>
  <c r="AD9" i="50"/>
  <c r="AF9" i="50"/>
  <c r="AI9" i="50"/>
  <c r="Y9" i="50"/>
  <c r="F9" i="50"/>
  <c r="H9" i="50"/>
  <c r="AC9" i="50"/>
  <c r="AA9" i="50"/>
  <c r="Q9" i="50"/>
  <c r="AE9" i="50"/>
  <c r="U9" i="50"/>
  <c r="R9" i="50"/>
  <c r="T9" i="50"/>
  <c r="W9" i="50"/>
  <c r="M9" i="50"/>
  <c r="J9" i="50"/>
  <c r="L9" i="50"/>
  <c r="AG9" i="50"/>
  <c r="N9" i="50"/>
  <c r="P9" i="50"/>
  <c r="AK9" i="50"/>
  <c r="S9" i="50"/>
  <c r="I9" i="50"/>
  <c r="V9" i="50"/>
  <c r="X9" i="50"/>
  <c r="K9" i="50"/>
  <c r="O9" i="50"/>
  <c r="E9" i="50"/>
  <c r="AH9" i="50"/>
  <c r="AJ9" i="50"/>
  <c r="D47" i="74" l="1"/>
  <c r="E47" i="74"/>
  <c r="F47" i="74"/>
  <c r="G47" i="74"/>
  <c r="H47" i="74"/>
  <c r="I47" i="74"/>
  <c r="J47" i="74"/>
  <c r="K47" i="74"/>
  <c r="L47" i="74"/>
  <c r="M47" i="74"/>
  <c r="N47" i="74"/>
  <c r="O47" i="74"/>
  <c r="P47" i="74"/>
  <c r="Q47" i="74"/>
  <c r="R47" i="74"/>
  <c r="S47" i="74"/>
  <c r="T47" i="74"/>
  <c r="U47" i="74"/>
  <c r="V47" i="74"/>
  <c r="W47" i="74"/>
  <c r="X47" i="74"/>
  <c r="Y47" i="74"/>
  <c r="Z47" i="74"/>
  <c r="AA47" i="74"/>
  <c r="AB47" i="74"/>
  <c r="AC47" i="74"/>
  <c r="AD47" i="74"/>
  <c r="AE47" i="74"/>
  <c r="AF47" i="74"/>
  <c r="AG47" i="74"/>
  <c r="AH47" i="74"/>
  <c r="AI47" i="74"/>
  <c r="AJ47" i="74"/>
  <c r="AK47" i="74"/>
  <c r="E32" i="61"/>
  <c r="F32" i="61"/>
  <c r="G32" i="61"/>
  <c r="H32" i="61"/>
  <c r="I32" i="61"/>
  <c r="J32" i="61"/>
  <c r="K32" i="61"/>
  <c r="L32" i="61"/>
  <c r="M32" i="61"/>
  <c r="N32" i="61"/>
  <c r="O32" i="61"/>
  <c r="P32" i="61"/>
  <c r="Q32" i="61"/>
  <c r="R32" i="61"/>
  <c r="S32" i="61"/>
  <c r="T32" i="61"/>
  <c r="U32" i="61"/>
  <c r="V32" i="61"/>
  <c r="W32" i="61"/>
  <c r="X32" i="61"/>
  <c r="Y32" i="61"/>
  <c r="Z32" i="61"/>
  <c r="AA32" i="61"/>
  <c r="AB32" i="61"/>
  <c r="AC32" i="61"/>
  <c r="AD32" i="61"/>
  <c r="AE32" i="61"/>
  <c r="AF32" i="61"/>
  <c r="AG32" i="61"/>
  <c r="AH32" i="61"/>
  <c r="AI32" i="61"/>
  <c r="AJ32" i="61"/>
  <c r="AK32" i="61"/>
  <c r="D32" i="61"/>
  <c r="G1" i="61"/>
  <c r="H1" i="61" s="1"/>
  <c r="I1" i="61" s="1"/>
  <c r="J1" i="61" s="1"/>
  <c r="K1" i="61" s="1"/>
  <c r="L1" i="61" s="1"/>
  <c r="M1" i="61" s="1"/>
  <c r="N1" i="61" s="1"/>
  <c r="O1" i="61" s="1"/>
  <c r="P1" i="61" s="1"/>
  <c r="Q1" i="61" s="1"/>
  <c r="R1" i="61" s="1"/>
  <c r="S1" i="61" s="1"/>
  <c r="T1" i="61" s="1"/>
  <c r="U1" i="61" s="1"/>
  <c r="V1" i="61" s="1"/>
  <c r="W1" i="61" s="1"/>
  <c r="X1" i="61" s="1"/>
  <c r="Y1" i="61" s="1"/>
  <c r="Z1" i="61" s="1"/>
  <c r="AA1" i="61" s="1"/>
  <c r="AB1" i="61" s="1"/>
  <c r="AC1" i="61" s="1"/>
  <c r="AD1" i="61" s="1"/>
  <c r="AE1" i="61" s="1"/>
  <c r="AF1" i="61" s="1"/>
  <c r="AG1" i="61" s="1"/>
  <c r="AH1" i="61" s="1"/>
  <c r="AI1" i="61" s="1"/>
  <c r="AJ1" i="61" s="1"/>
  <c r="AK1" i="61" s="1"/>
  <c r="F1" i="61"/>
  <c r="X31" i="61"/>
  <c r="Y31" i="61"/>
  <c r="Z31" i="61"/>
  <c r="AA31" i="61"/>
  <c r="AB31" i="61"/>
  <c r="AC31" i="61"/>
  <c r="AD31" i="61"/>
  <c r="AE31" i="61"/>
  <c r="AF31" i="61"/>
  <c r="AG31" i="61"/>
  <c r="AH31" i="61"/>
  <c r="AI31" i="61"/>
  <c r="AJ31" i="61"/>
  <c r="AK31" i="61"/>
  <c r="R31" i="61"/>
  <c r="S31" i="61"/>
  <c r="T31" i="61"/>
  <c r="U31" i="61"/>
  <c r="V31" i="61"/>
  <c r="W31" i="61"/>
  <c r="E31" i="61"/>
  <c r="F31" i="61"/>
  <c r="G31" i="61"/>
  <c r="H31" i="61"/>
  <c r="I31" i="61"/>
  <c r="J31" i="61"/>
  <c r="K31" i="61"/>
  <c r="L31" i="61"/>
  <c r="M31" i="61"/>
  <c r="N31" i="61"/>
  <c r="O31" i="61"/>
  <c r="P31" i="61"/>
  <c r="Q31" i="61"/>
  <c r="D31" i="61"/>
  <c r="B5" i="50" l="1"/>
  <c r="C4" i="50"/>
  <c r="C5" i="50" s="1"/>
  <c r="D4" i="50"/>
  <c r="D5" i="50" s="1"/>
  <c r="C3" i="50"/>
  <c r="D3" i="50" s="1"/>
  <c r="E3" i="50" s="1"/>
  <c r="F3" i="50" s="1"/>
  <c r="G3" i="50" s="1"/>
  <c r="H3" i="50" s="1"/>
  <c r="I3" i="50" s="1"/>
  <c r="J3" i="50" s="1"/>
  <c r="K3" i="50" s="1"/>
  <c r="L3" i="50" s="1"/>
  <c r="M3" i="50" s="1"/>
  <c r="N3" i="50" s="1"/>
  <c r="O3" i="50" s="1"/>
  <c r="P3" i="50" s="1"/>
  <c r="Q3" i="50" s="1"/>
  <c r="R3" i="50" s="1"/>
  <c r="S3" i="50" s="1"/>
  <c r="T3" i="50" s="1"/>
  <c r="U3" i="50" s="1"/>
  <c r="V3" i="50" s="1"/>
  <c r="W3" i="50" s="1"/>
  <c r="X3" i="50" s="1"/>
  <c r="Y3" i="50" s="1"/>
  <c r="Z3" i="50" s="1"/>
  <c r="AA3" i="50" s="1"/>
  <c r="AB3" i="50" s="1"/>
  <c r="AC3" i="50" s="1"/>
  <c r="AD3" i="50" s="1"/>
  <c r="AE3" i="50" s="1"/>
  <c r="AF3" i="50" s="1"/>
  <c r="AG3" i="50" s="1"/>
  <c r="AH3" i="50" s="1"/>
  <c r="AI3" i="50" s="1"/>
  <c r="AJ3" i="50" s="1"/>
  <c r="AK3" i="50" s="1"/>
  <c r="C106" i="74"/>
  <c r="D106" i="74" s="1"/>
  <c r="E106" i="74" s="1"/>
  <c r="F106" i="74" s="1"/>
  <c r="G106" i="74" s="1"/>
  <c r="H106" i="74" s="1"/>
  <c r="I106" i="74" s="1"/>
  <c r="J106" i="74" s="1"/>
  <c r="K106" i="74" s="1"/>
  <c r="L106" i="74" s="1"/>
  <c r="M106" i="74" s="1"/>
  <c r="N106" i="74" s="1"/>
  <c r="O106" i="74" s="1"/>
  <c r="P106" i="74" s="1"/>
  <c r="Q106" i="74" s="1"/>
  <c r="R106" i="74" s="1"/>
  <c r="S106" i="74" s="1"/>
  <c r="T106" i="74" s="1"/>
  <c r="U106" i="74" s="1"/>
  <c r="V106" i="74" s="1"/>
  <c r="W106" i="74" s="1"/>
  <c r="X106" i="74" s="1"/>
  <c r="Y106" i="74" s="1"/>
  <c r="Z106" i="74" s="1"/>
  <c r="AA106" i="74" s="1"/>
  <c r="AB106" i="74" s="1"/>
  <c r="AC106" i="74" s="1"/>
  <c r="AD106" i="74" s="1"/>
  <c r="AE106" i="74" s="1"/>
  <c r="AF106" i="74" s="1"/>
  <c r="AG106" i="74" s="1"/>
  <c r="AH106" i="74" s="1"/>
  <c r="AI106" i="74" s="1"/>
  <c r="AJ106" i="74" s="1"/>
  <c r="AK106" i="74" s="1"/>
  <c r="A107" i="74"/>
  <c r="B107" i="74"/>
  <c r="C107" i="74"/>
  <c r="D107" i="74"/>
  <c r="E107" i="74"/>
  <c r="F107" i="74"/>
  <c r="G107" i="74"/>
  <c r="H107" i="74"/>
  <c r="I107" i="74"/>
  <c r="J107" i="74"/>
  <c r="K107" i="74"/>
  <c r="L107" i="74"/>
  <c r="M107" i="74"/>
  <c r="N107" i="74"/>
  <c r="O107" i="74"/>
  <c r="P107" i="74"/>
  <c r="Q107" i="74"/>
  <c r="R107" i="74"/>
  <c r="S107" i="74"/>
  <c r="T107" i="74"/>
  <c r="U107" i="74"/>
  <c r="V107" i="74"/>
  <c r="W107" i="74"/>
  <c r="X107" i="74"/>
  <c r="Y107" i="74"/>
  <c r="Z107" i="74"/>
  <c r="AA107" i="74"/>
  <c r="AB107" i="74"/>
  <c r="AC107" i="74"/>
  <c r="AD107" i="74"/>
  <c r="AE107" i="74"/>
  <c r="AF107" i="74"/>
  <c r="AG107" i="74"/>
  <c r="AH107" i="74"/>
  <c r="AI107" i="74"/>
  <c r="AJ107" i="74"/>
  <c r="AK107" i="74"/>
  <c r="A108" i="74"/>
  <c r="D108" i="74"/>
  <c r="E108" i="74"/>
  <c r="F108" i="74"/>
  <c r="G108" i="74"/>
  <c r="H108" i="74"/>
  <c r="I108" i="74"/>
  <c r="J108" i="74"/>
  <c r="K108" i="74"/>
  <c r="L108" i="74"/>
  <c r="M108" i="74"/>
  <c r="N108" i="74"/>
  <c r="O108" i="74"/>
  <c r="P108" i="74"/>
  <c r="Q108" i="74"/>
  <c r="R108" i="74"/>
  <c r="S108" i="74"/>
  <c r="T108" i="74"/>
  <c r="U108" i="74"/>
  <c r="V108" i="74"/>
  <c r="W108" i="74"/>
  <c r="X108" i="74"/>
  <c r="Y108" i="74"/>
  <c r="Z108" i="74"/>
  <c r="AA108" i="74"/>
  <c r="AB108" i="74"/>
  <c r="AC108" i="74"/>
  <c r="AD108" i="74"/>
  <c r="AE108" i="74"/>
  <c r="AF108" i="74"/>
  <c r="AG108" i="74"/>
  <c r="AH108" i="74"/>
  <c r="AI108" i="74"/>
  <c r="AJ108" i="74"/>
  <c r="AK108" i="74"/>
  <c r="A109" i="74"/>
  <c r="D109" i="74"/>
  <c r="E109" i="74"/>
  <c r="F109" i="74"/>
  <c r="G109" i="74"/>
  <c r="H109" i="74"/>
  <c r="I109" i="74"/>
  <c r="J109" i="74"/>
  <c r="K109" i="74"/>
  <c r="L109" i="74"/>
  <c r="M109" i="74"/>
  <c r="N109" i="74"/>
  <c r="O109" i="74"/>
  <c r="P109" i="74"/>
  <c r="Q109" i="74"/>
  <c r="R109" i="74"/>
  <c r="S109" i="74"/>
  <c r="T109" i="74"/>
  <c r="U109" i="74"/>
  <c r="V109" i="74"/>
  <c r="W109" i="74"/>
  <c r="X109" i="74"/>
  <c r="Y109" i="74"/>
  <c r="Z109" i="74"/>
  <c r="AA109" i="74"/>
  <c r="AB109" i="74"/>
  <c r="AC109" i="74"/>
  <c r="AD109" i="74"/>
  <c r="AE109" i="74"/>
  <c r="AF109" i="74"/>
  <c r="AG109" i="74"/>
  <c r="AH109" i="74"/>
  <c r="AI109" i="74"/>
  <c r="AJ109" i="74"/>
  <c r="AK109" i="74"/>
  <c r="A110" i="74"/>
  <c r="B110" i="74"/>
  <c r="C110" i="74"/>
  <c r="D110" i="74"/>
  <c r="E110" i="74"/>
  <c r="F110" i="74"/>
  <c r="G110" i="74"/>
  <c r="H110" i="74"/>
  <c r="I110" i="74"/>
  <c r="J110" i="74"/>
  <c r="K110" i="74"/>
  <c r="L110" i="74"/>
  <c r="M110" i="74"/>
  <c r="N110" i="74"/>
  <c r="O110" i="74"/>
  <c r="P110" i="74"/>
  <c r="Q110" i="74"/>
  <c r="R110" i="74"/>
  <c r="S110" i="74"/>
  <c r="T110" i="74"/>
  <c r="U110" i="74"/>
  <c r="V110" i="74"/>
  <c r="W110" i="74"/>
  <c r="X110" i="74"/>
  <c r="Y110" i="74"/>
  <c r="Z110" i="74"/>
  <c r="AA110" i="74"/>
  <c r="AB110" i="74"/>
  <c r="AC110" i="74"/>
  <c r="AD110" i="74"/>
  <c r="AE110" i="74"/>
  <c r="AF110" i="74"/>
  <c r="AG110" i="74"/>
  <c r="AH110" i="74"/>
  <c r="AI110" i="74"/>
  <c r="AJ110" i="74"/>
  <c r="AK110" i="74"/>
  <c r="E95" i="74"/>
  <c r="F95" i="74"/>
  <c r="G95" i="74"/>
  <c r="H95" i="74"/>
  <c r="I95" i="74"/>
  <c r="J95" i="74"/>
  <c r="K95" i="74"/>
  <c r="L95" i="74"/>
  <c r="M95" i="74"/>
  <c r="N95" i="74"/>
  <c r="O95" i="74"/>
  <c r="P95" i="74"/>
  <c r="Q95" i="74"/>
  <c r="R95" i="74"/>
  <c r="E96" i="74"/>
  <c r="F96" i="74"/>
  <c r="G96" i="74"/>
  <c r="H96" i="74"/>
  <c r="I96" i="74"/>
  <c r="J96" i="74"/>
  <c r="K96" i="74"/>
  <c r="K97" i="74" s="1"/>
  <c r="L96" i="74"/>
  <c r="M96" i="74"/>
  <c r="N96" i="74"/>
  <c r="O96" i="74"/>
  <c r="P96" i="74"/>
  <c r="Q96" i="74"/>
  <c r="R96" i="74"/>
  <c r="D96" i="74"/>
  <c r="D95" i="74"/>
  <c r="Q97" i="74" l="1"/>
  <c r="Q99" i="74" s="1"/>
  <c r="P4" i="50" s="1"/>
  <c r="P5" i="50" s="1"/>
  <c r="M97" i="74"/>
  <c r="M99" i="74" s="1"/>
  <c r="L4" i="50" s="1"/>
  <c r="L5" i="50" s="1"/>
  <c r="O97" i="74"/>
  <c r="O99" i="74" s="1"/>
  <c r="N4" i="50" s="1"/>
  <c r="N5" i="50" s="1"/>
  <c r="G97" i="74"/>
  <c r="D97" i="74"/>
  <c r="R97" i="74"/>
  <c r="R99" i="74" s="1"/>
  <c r="Q4" i="50" s="1"/>
  <c r="N97" i="74"/>
  <c r="N99" i="74" s="1"/>
  <c r="M4" i="50" s="1"/>
  <c r="M5" i="50" s="1"/>
  <c r="J97" i="74"/>
  <c r="F97" i="74"/>
  <c r="F99" i="74" s="1"/>
  <c r="E4" i="50" s="1"/>
  <c r="E5" i="50" s="1"/>
  <c r="K99" i="74"/>
  <c r="J4" i="50" s="1"/>
  <c r="J5" i="50" s="1"/>
  <c r="G99" i="74"/>
  <c r="F4" i="50" s="1"/>
  <c r="F5" i="50" s="1"/>
  <c r="I97" i="74"/>
  <c r="I99" i="74" s="1"/>
  <c r="H4" i="50" s="1"/>
  <c r="H5" i="50" s="1"/>
  <c r="E97" i="74"/>
  <c r="P97" i="74"/>
  <c r="P99" i="74" s="1"/>
  <c r="O4" i="50" s="1"/>
  <c r="O5" i="50" s="1"/>
  <c r="L97" i="74"/>
  <c r="L99" i="74" s="1"/>
  <c r="K4" i="50" s="1"/>
  <c r="K5" i="50" s="1"/>
  <c r="H97" i="74"/>
  <c r="H99" i="74" s="1"/>
  <c r="G4" i="50" s="1"/>
  <c r="G5" i="50" s="1"/>
  <c r="J99" i="74"/>
  <c r="I4" i="50" s="1"/>
  <c r="I5" i="50" s="1"/>
  <c r="Q5" i="50" l="1"/>
  <c r="R4" i="50"/>
  <c r="R5" i="50" s="1"/>
  <c r="S4" i="50" l="1"/>
  <c r="T4" i="50" s="1"/>
  <c r="S5" i="50" l="1"/>
  <c r="U4" i="50"/>
  <c r="T5" i="50"/>
  <c r="V4" i="50" l="1"/>
  <c r="U5" i="50"/>
  <c r="W4" i="50" l="1"/>
  <c r="V5" i="50"/>
  <c r="X4" i="50" l="1"/>
  <c r="W5" i="50"/>
  <c r="Y4" i="50" l="1"/>
  <c r="X5" i="50"/>
  <c r="Z4" i="50" l="1"/>
  <c r="Y5" i="50"/>
  <c r="AA4" i="50" l="1"/>
  <c r="Z5" i="50"/>
  <c r="AB4" i="50" l="1"/>
  <c r="AA5" i="50"/>
  <c r="AC4" i="50" l="1"/>
  <c r="AB5" i="50"/>
  <c r="AD4" i="50" l="1"/>
  <c r="AC5" i="50"/>
  <c r="AE4" i="50" l="1"/>
  <c r="AD5" i="50"/>
  <c r="B7" i="74"/>
  <c r="A8" i="74"/>
  <c r="B8" i="74"/>
  <c r="AF4" i="50" l="1"/>
  <c r="AE5" i="50"/>
  <c r="AG4" i="50" l="1"/>
  <c r="AF5" i="50"/>
  <c r="C47" i="66"/>
  <c r="N57" i="58"/>
  <c r="B47" i="66" s="1"/>
  <c r="AH4" i="50" l="1"/>
  <c r="AG5" i="50"/>
  <c r="AI4" i="50" l="1"/>
  <c r="AH5" i="50"/>
  <c r="E9" i="74"/>
  <c r="E8" i="74"/>
  <c r="E10" i="50" s="1"/>
  <c r="B15" i="50"/>
  <c r="D9" i="74"/>
  <c r="D8" i="74"/>
  <c r="D10" i="50" s="1"/>
  <c r="D11" i="50" l="1"/>
  <c r="D15" i="50" s="1"/>
  <c r="B2" i="11" s="1"/>
  <c r="E11" i="50"/>
  <c r="E15" i="50" s="1"/>
  <c r="C2" i="11" s="1"/>
  <c r="AJ4" i="50"/>
  <c r="AI5" i="50"/>
  <c r="C8" i="74"/>
  <c r="C10" i="50" s="1"/>
  <c r="C9" i="74"/>
  <c r="D83" i="51"/>
  <c r="D84" i="51"/>
  <c r="D85" i="51"/>
  <c r="C11" i="50" l="1"/>
  <c r="C15" i="50" s="1"/>
  <c r="AK4" i="50"/>
  <c r="AK5" i="50" s="1"/>
  <c r="AJ5" i="50"/>
  <c r="B47" i="51"/>
  <c r="C47" i="51"/>
  <c r="D47" i="51"/>
  <c r="E47" i="51" s="1"/>
  <c r="F47" i="51" s="1"/>
  <c r="G47" i="51" s="1"/>
  <c r="H47" i="51" s="1"/>
  <c r="I47" i="51" s="1"/>
  <c r="J47" i="51" s="1"/>
  <c r="K47" i="51" s="1"/>
  <c r="L47" i="51" s="1"/>
  <c r="M47" i="51" s="1"/>
  <c r="N47" i="51" s="1"/>
  <c r="O47" i="51" s="1"/>
  <c r="P47" i="51" s="1"/>
  <c r="Q47" i="51" s="1"/>
  <c r="R47" i="51" s="1"/>
  <c r="S47" i="51" s="1"/>
  <c r="T47" i="51" s="1"/>
  <c r="U47" i="51" s="1"/>
  <c r="V47" i="51" s="1"/>
  <c r="W47" i="51" s="1"/>
  <c r="X47" i="51" s="1"/>
  <c r="Y47" i="51" s="1"/>
  <c r="Z47" i="51" s="1"/>
  <c r="AA47" i="51" s="1"/>
  <c r="AB47" i="51" s="1"/>
  <c r="AC47" i="51" s="1"/>
  <c r="AD47" i="51" s="1"/>
  <c r="AE47" i="51" s="1"/>
  <c r="AF47" i="51" s="1"/>
  <c r="AG47" i="51" s="1"/>
  <c r="AH47" i="51" s="1"/>
  <c r="AI47" i="51" s="1"/>
  <c r="AJ47" i="51" s="1"/>
  <c r="D49" i="51" l="1"/>
  <c r="H98" i="49"/>
  <c r="H99" i="49"/>
  <c r="H100" i="49"/>
  <c r="H101" i="49"/>
  <c r="H102" i="49"/>
  <c r="H103" i="49"/>
  <c r="H104" i="49"/>
  <c r="H105" i="49"/>
  <c r="H106" i="49"/>
  <c r="H107" i="49"/>
  <c r="H108" i="49"/>
  <c r="H109" i="49"/>
  <c r="H110" i="49"/>
  <c r="H111" i="49"/>
  <c r="H112" i="49"/>
  <c r="H113" i="49"/>
  <c r="H114" i="49"/>
  <c r="H115" i="49"/>
  <c r="H116" i="49"/>
  <c r="H117" i="49"/>
  <c r="H118" i="49"/>
  <c r="H119" i="49"/>
  <c r="H120" i="49"/>
  <c r="H121" i="49"/>
  <c r="H122" i="49"/>
  <c r="H123" i="49"/>
  <c r="H124" i="49"/>
  <c r="H125" i="49"/>
  <c r="H126" i="49"/>
  <c r="H127" i="49"/>
  <c r="H128" i="49"/>
  <c r="H129" i="49"/>
  <c r="H130" i="49"/>
  <c r="H131" i="49"/>
  <c r="H97" i="49"/>
  <c r="F29" i="51"/>
  <c r="H29" i="51"/>
  <c r="F50" i="51" l="1"/>
  <c r="J50" i="51"/>
  <c r="N50" i="51"/>
  <c r="R50" i="51"/>
  <c r="V50" i="51"/>
  <c r="Z50" i="51"/>
  <c r="AD50" i="51"/>
  <c r="AH50" i="51"/>
  <c r="G50" i="51"/>
  <c r="K50" i="51"/>
  <c r="O50" i="51"/>
  <c r="S50" i="51"/>
  <c r="W50" i="51"/>
  <c r="AA50" i="51"/>
  <c r="AE50" i="51"/>
  <c r="AI50" i="51"/>
  <c r="H50" i="51"/>
  <c r="L50" i="51"/>
  <c r="P50" i="51"/>
  <c r="T50" i="51"/>
  <c r="X50" i="51"/>
  <c r="AB50" i="51"/>
  <c r="AF50" i="51"/>
  <c r="AJ50" i="51"/>
  <c r="E50" i="51"/>
  <c r="I50" i="51"/>
  <c r="M50" i="51"/>
  <c r="Q50" i="51"/>
  <c r="U50" i="51"/>
  <c r="Y50" i="51"/>
  <c r="AC50" i="51"/>
  <c r="AG50" i="51"/>
  <c r="F7" i="9" l="1"/>
  <c r="G7" i="9"/>
  <c r="H7" i="9"/>
  <c r="I7" i="9"/>
  <c r="J7" i="9"/>
  <c r="K7" i="9"/>
  <c r="L7" i="9"/>
  <c r="M7" i="9"/>
  <c r="N7" i="9"/>
  <c r="O7" i="9"/>
  <c r="P7" i="9"/>
  <c r="Q7" i="9"/>
  <c r="R7" i="9"/>
  <c r="S7" i="9"/>
  <c r="T7" i="9"/>
  <c r="U7" i="9"/>
  <c r="V7" i="9"/>
  <c r="W7" i="9"/>
  <c r="X7" i="9"/>
  <c r="Y7" i="9"/>
  <c r="Z7" i="9"/>
  <c r="AA7" i="9"/>
  <c r="AB7" i="9"/>
  <c r="AC7" i="9"/>
  <c r="AD7" i="9"/>
  <c r="AE7" i="9"/>
  <c r="AF7" i="9"/>
  <c r="AG7" i="9"/>
  <c r="AH7" i="9"/>
  <c r="AI7" i="9"/>
  <c r="C7" i="9"/>
  <c r="D7" i="9"/>
  <c r="E7" i="9"/>
  <c r="B5" i="9" l="1"/>
  <c r="B4" i="9"/>
  <c r="B6" i="9"/>
  <c r="C26" i="73"/>
  <c r="B23" i="73" s="1"/>
  <c r="C28" i="73"/>
  <c r="A3" i="73"/>
  <c r="A4" i="73"/>
  <c r="A5" i="73"/>
  <c r="A6" i="73"/>
  <c r="A7" i="73"/>
  <c r="A8" i="73"/>
  <c r="A9" i="73"/>
  <c r="A1" i="73"/>
  <c r="B1" i="73"/>
  <c r="C1" i="73"/>
  <c r="D1" i="73"/>
  <c r="E1" i="73"/>
  <c r="F1" i="73"/>
  <c r="G1" i="73"/>
  <c r="H1" i="73"/>
  <c r="I1" i="73"/>
  <c r="J1" i="73"/>
  <c r="K1" i="73"/>
  <c r="L1" i="73"/>
  <c r="M1" i="73"/>
  <c r="N1" i="73"/>
  <c r="O1" i="73"/>
  <c r="P1" i="73"/>
  <c r="Q1" i="73"/>
  <c r="R1" i="73"/>
  <c r="S1" i="73"/>
  <c r="T1" i="73"/>
  <c r="U1" i="73"/>
  <c r="V1" i="73"/>
  <c r="W1" i="73"/>
  <c r="X1" i="73"/>
  <c r="Y1" i="73"/>
  <c r="Z1" i="73"/>
  <c r="AA1" i="73"/>
  <c r="AB1" i="73"/>
  <c r="AC1" i="73"/>
  <c r="AD1" i="73"/>
  <c r="AE1" i="73"/>
  <c r="AF1" i="73"/>
  <c r="AG1" i="73"/>
  <c r="AH1" i="73"/>
  <c r="AI1" i="73"/>
  <c r="A66" i="66"/>
  <c r="A67" i="66"/>
  <c r="B1" i="6"/>
  <c r="A2" i="6"/>
  <c r="B2"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3" i="6"/>
  <c r="A4" i="6"/>
  <c r="B4"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5" i="6"/>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6" i="6"/>
  <c r="A7"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8"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36" i="71"/>
  <c r="A38" i="71"/>
  <c r="A39" i="71"/>
  <c r="A58" i="66"/>
  <c r="A59" i="66"/>
  <c r="A60" i="66"/>
  <c r="A61" i="66"/>
  <c r="A62" i="66"/>
  <c r="A63" i="66"/>
  <c r="F8" i="66"/>
  <c r="F8" i="7" s="1"/>
  <c r="J8" i="66"/>
  <c r="J8" i="7" s="1"/>
  <c r="N8" i="66"/>
  <c r="N8" i="7" s="1"/>
  <c r="R8" i="66"/>
  <c r="R8" i="7" s="1"/>
  <c r="V8" i="66"/>
  <c r="V8" i="7" s="1"/>
  <c r="Z8" i="66"/>
  <c r="Z8" i="7" s="1"/>
  <c r="AD8" i="66"/>
  <c r="AD8" i="7" s="1"/>
  <c r="AH8" i="66"/>
  <c r="AH8" i="7" s="1"/>
  <c r="C1" i="71"/>
  <c r="D1" i="71" s="1"/>
  <c r="E1" i="71" s="1"/>
  <c r="F1" i="71" s="1"/>
  <c r="G1" i="71" s="1"/>
  <c r="H1" i="71" s="1"/>
  <c r="I1" i="71" s="1"/>
  <c r="J1" i="71" s="1"/>
  <c r="K1" i="71" s="1"/>
  <c r="L1" i="71" s="1"/>
  <c r="M1" i="71" s="1"/>
  <c r="N1" i="71" s="1"/>
  <c r="O1" i="71" s="1"/>
  <c r="P1" i="71" s="1"/>
  <c r="Q1" i="71" s="1"/>
  <c r="R1" i="71" s="1"/>
  <c r="S1" i="71" s="1"/>
  <c r="T1" i="71" s="1"/>
  <c r="U1" i="71" s="1"/>
  <c r="V1" i="71" s="1"/>
  <c r="W1" i="71" s="1"/>
  <c r="X1" i="71" s="1"/>
  <c r="Y1" i="71" s="1"/>
  <c r="Z1" i="71" s="1"/>
  <c r="AA1" i="71" s="1"/>
  <c r="AB1" i="71" s="1"/>
  <c r="AC1" i="71" s="1"/>
  <c r="AD1" i="71" s="1"/>
  <c r="AE1" i="71" s="1"/>
  <c r="AF1" i="71" s="1"/>
  <c r="AG1" i="71" s="1"/>
  <c r="AH1" i="71" s="1"/>
  <c r="AI1" i="71" s="1"/>
  <c r="AI1" i="6" s="1"/>
  <c r="A32" i="71"/>
  <c r="B32" i="71"/>
  <c r="C32" i="71"/>
  <c r="D32" i="71"/>
  <c r="E32" i="71"/>
  <c r="F32" i="71"/>
  <c r="G32" i="71"/>
  <c r="H32" i="71"/>
  <c r="I32" i="71"/>
  <c r="J32" i="71"/>
  <c r="K32" i="71"/>
  <c r="L32" i="71"/>
  <c r="M32" i="71"/>
  <c r="N32" i="71"/>
  <c r="O32" i="71"/>
  <c r="P32" i="71"/>
  <c r="Q32" i="71"/>
  <c r="R32" i="71"/>
  <c r="S32" i="71"/>
  <c r="T32" i="71"/>
  <c r="U32" i="71"/>
  <c r="V32" i="71"/>
  <c r="W32" i="71"/>
  <c r="X32" i="71"/>
  <c r="Y32" i="71"/>
  <c r="Z32" i="71"/>
  <c r="AA32" i="71"/>
  <c r="AB32" i="71"/>
  <c r="AC32" i="71"/>
  <c r="AD32" i="71"/>
  <c r="AE32" i="71"/>
  <c r="AF32" i="71"/>
  <c r="AG32" i="71"/>
  <c r="AH32" i="71"/>
  <c r="AI32" i="71"/>
  <c r="A33" i="71"/>
  <c r="A34" i="71"/>
  <c r="B34" i="71"/>
  <c r="C34" i="71"/>
  <c r="D34" i="71"/>
  <c r="E34" i="71"/>
  <c r="F34" i="71"/>
  <c r="G34" i="71"/>
  <c r="H34" i="71"/>
  <c r="I34" i="71"/>
  <c r="J34" i="71"/>
  <c r="K34" i="71"/>
  <c r="L34" i="71"/>
  <c r="M34" i="71"/>
  <c r="N34" i="71"/>
  <c r="O34" i="71"/>
  <c r="P34" i="71"/>
  <c r="Q34" i="71"/>
  <c r="R34" i="71"/>
  <c r="S34" i="71"/>
  <c r="T34" i="71"/>
  <c r="U34" i="71"/>
  <c r="V34" i="71"/>
  <c r="W34" i="71"/>
  <c r="X34" i="71"/>
  <c r="Y34" i="71"/>
  <c r="Z34" i="71"/>
  <c r="AA34" i="71"/>
  <c r="AB34" i="71"/>
  <c r="AC34" i="71"/>
  <c r="AD34" i="71"/>
  <c r="AE34" i="71"/>
  <c r="AF34" i="71"/>
  <c r="AG34" i="71"/>
  <c r="AH34" i="71"/>
  <c r="AI34" i="71"/>
  <c r="D17" i="66"/>
  <c r="D8" i="66" s="1"/>
  <c r="D8" i="7" s="1"/>
  <c r="E17" i="66"/>
  <c r="E8" i="66" s="1"/>
  <c r="E8" i="7" s="1"/>
  <c r="F17" i="66"/>
  <c r="G17" i="66"/>
  <c r="G8" i="66" s="1"/>
  <c r="G8" i="7" s="1"/>
  <c r="H17" i="66"/>
  <c r="H8" i="66" s="1"/>
  <c r="H8" i="7" s="1"/>
  <c r="I17" i="66"/>
  <c r="I8" i="66" s="1"/>
  <c r="I8" i="7" s="1"/>
  <c r="J17" i="66"/>
  <c r="K17" i="66"/>
  <c r="K8" i="66" s="1"/>
  <c r="K8" i="7" s="1"/>
  <c r="L17" i="66"/>
  <c r="L8" i="66" s="1"/>
  <c r="L8" i="7" s="1"/>
  <c r="M17" i="66"/>
  <c r="M8" i="66" s="1"/>
  <c r="M8" i="7" s="1"/>
  <c r="N17" i="66"/>
  <c r="O17" i="66"/>
  <c r="O8" i="66" s="1"/>
  <c r="O8" i="7" s="1"/>
  <c r="P17" i="66"/>
  <c r="P8" i="66" s="1"/>
  <c r="P8" i="7" s="1"/>
  <c r="Q17" i="66"/>
  <c r="Q8" i="66" s="1"/>
  <c r="Q8" i="7" s="1"/>
  <c r="R17" i="66"/>
  <c r="S17" i="66"/>
  <c r="S8" i="66" s="1"/>
  <c r="S8" i="7" s="1"/>
  <c r="T17" i="66"/>
  <c r="T8" i="66" s="1"/>
  <c r="T8" i="7" s="1"/>
  <c r="U17" i="66"/>
  <c r="U8" i="66" s="1"/>
  <c r="U8" i="7" s="1"/>
  <c r="V17" i="66"/>
  <c r="W17" i="66"/>
  <c r="W8" i="66" s="1"/>
  <c r="W8" i="7" s="1"/>
  <c r="X17" i="66"/>
  <c r="X8" i="66" s="1"/>
  <c r="X8" i="7" s="1"/>
  <c r="Y17" i="66"/>
  <c r="Y8" i="66" s="1"/>
  <c r="Y8" i="7" s="1"/>
  <c r="Z17" i="66"/>
  <c r="AA17" i="66"/>
  <c r="AA8" i="66" s="1"/>
  <c r="AA8" i="7" s="1"/>
  <c r="AB17" i="66"/>
  <c r="AB8" i="66" s="1"/>
  <c r="AB8" i="7" s="1"/>
  <c r="AC17" i="66"/>
  <c r="AC8" i="66" s="1"/>
  <c r="AC8" i="7" s="1"/>
  <c r="AD17" i="66"/>
  <c r="AE17" i="66"/>
  <c r="AE8" i="66" s="1"/>
  <c r="AE8" i="7" s="1"/>
  <c r="AF17" i="66"/>
  <c r="AF8" i="66" s="1"/>
  <c r="AF8" i="7" s="1"/>
  <c r="AG17" i="66"/>
  <c r="AG8" i="66" s="1"/>
  <c r="AG8" i="7" s="1"/>
  <c r="AH17" i="66"/>
  <c r="AI17" i="66"/>
  <c r="AI8" i="66" s="1"/>
  <c r="AI8" i="7" s="1"/>
  <c r="B55" i="66"/>
  <c r="C55" i="66"/>
  <c r="E62" i="64"/>
  <c r="D62" i="64"/>
  <c r="D20" i="71"/>
  <c r="E45" i="64"/>
  <c r="F45" i="64"/>
  <c r="G45" i="64"/>
  <c r="H45" i="64"/>
  <c r="I45" i="64"/>
  <c r="J45" i="64"/>
  <c r="K45" i="64"/>
  <c r="L45" i="64"/>
  <c r="M45" i="64"/>
  <c r="N45" i="64"/>
  <c r="O45" i="64"/>
  <c r="P45" i="64"/>
  <c r="Q45" i="64"/>
  <c r="R45" i="64"/>
  <c r="S45" i="64"/>
  <c r="T45" i="64"/>
  <c r="U45" i="64"/>
  <c r="V45" i="64"/>
  <c r="W45" i="64"/>
  <c r="X45" i="64"/>
  <c r="Y45" i="64"/>
  <c r="Z45" i="64"/>
  <c r="AA45" i="64"/>
  <c r="AB45" i="64"/>
  <c r="AC45" i="64"/>
  <c r="AD45" i="64"/>
  <c r="AE45" i="64"/>
  <c r="AF45" i="64"/>
  <c r="AG45" i="64"/>
  <c r="AH45" i="64"/>
  <c r="AI45" i="64"/>
  <c r="E46" i="64"/>
  <c r="F46" i="64"/>
  <c r="G46" i="64"/>
  <c r="H46" i="64"/>
  <c r="I46" i="64"/>
  <c r="J46" i="64"/>
  <c r="K46" i="64"/>
  <c r="L46" i="64"/>
  <c r="M46" i="64"/>
  <c r="N46" i="64"/>
  <c r="O46" i="64"/>
  <c r="P46" i="64"/>
  <c r="Q46" i="64"/>
  <c r="R46" i="64"/>
  <c r="S46" i="64"/>
  <c r="T46" i="64"/>
  <c r="U46" i="64"/>
  <c r="V46" i="64"/>
  <c r="W46" i="64"/>
  <c r="X46" i="64"/>
  <c r="Y46" i="64"/>
  <c r="Z46" i="64"/>
  <c r="AA46" i="64"/>
  <c r="AB46" i="64"/>
  <c r="AC46" i="64"/>
  <c r="AD46" i="64"/>
  <c r="AE46" i="64"/>
  <c r="AF46" i="64"/>
  <c r="AG46" i="64"/>
  <c r="AH46" i="64"/>
  <c r="AI46" i="64"/>
  <c r="E47" i="64"/>
  <c r="F47" i="64"/>
  <c r="G47" i="64"/>
  <c r="H47" i="64"/>
  <c r="I47" i="64"/>
  <c r="J47" i="64"/>
  <c r="K47" i="64"/>
  <c r="L47" i="64"/>
  <c r="M47" i="64"/>
  <c r="N47" i="64"/>
  <c r="O47" i="64"/>
  <c r="P47" i="64"/>
  <c r="Q47" i="64"/>
  <c r="R47" i="64"/>
  <c r="S47" i="64"/>
  <c r="T47" i="64"/>
  <c r="U47" i="64"/>
  <c r="V47" i="64"/>
  <c r="W47" i="64"/>
  <c r="X47" i="64"/>
  <c r="Y47" i="64"/>
  <c r="Z47" i="64"/>
  <c r="AA47" i="64"/>
  <c r="AB47" i="64"/>
  <c r="AC47" i="64"/>
  <c r="AD47" i="64"/>
  <c r="AE47" i="64"/>
  <c r="AF47" i="64"/>
  <c r="AG47" i="64"/>
  <c r="AH47" i="64"/>
  <c r="AI47" i="64"/>
  <c r="E48" i="64"/>
  <c r="F48" i="64"/>
  <c r="G48" i="64"/>
  <c r="H48" i="64"/>
  <c r="I48" i="64"/>
  <c r="J48" i="64"/>
  <c r="K48" i="64"/>
  <c r="L48" i="64"/>
  <c r="M48" i="64"/>
  <c r="N48" i="64"/>
  <c r="O48" i="64"/>
  <c r="P48" i="64"/>
  <c r="Q48" i="64"/>
  <c r="R48" i="64"/>
  <c r="S48" i="64"/>
  <c r="T48" i="64"/>
  <c r="U48" i="64"/>
  <c r="V48" i="64"/>
  <c r="W48" i="64"/>
  <c r="X48" i="64"/>
  <c r="Y48" i="64"/>
  <c r="Z48" i="64"/>
  <c r="AA48" i="64"/>
  <c r="AB48" i="64"/>
  <c r="AC48" i="64"/>
  <c r="AD48" i="64"/>
  <c r="AE48" i="64"/>
  <c r="AF48" i="64"/>
  <c r="AG48" i="64"/>
  <c r="AH48" i="64"/>
  <c r="AI48" i="64"/>
  <c r="D48" i="64"/>
  <c r="D47" i="64"/>
  <c r="D46" i="64"/>
  <c r="D45" i="64"/>
  <c r="B20" i="66"/>
  <c r="B29" i="66"/>
  <c r="C29" i="66"/>
  <c r="C20" i="66" s="1"/>
  <c r="C10" i="66" s="1"/>
  <c r="C1" i="66" s="1"/>
  <c r="A30" i="66"/>
  <c r="A21" i="66" s="1"/>
  <c r="A11" i="66" s="1"/>
  <c r="A31" i="66"/>
  <c r="A22" i="66" s="1"/>
  <c r="A12" i="66" s="1"/>
  <c r="A32" i="66"/>
  <c r="A23" i="66" s="1"/>
  <c r="A13" i="66" s="1"/>
  <c r="A33" i="66"/>
  <c r="A24" i="66" s="1"/>
  <c r="A14" i="66" s="1"/>
  <c r="A34" i="66"/>
  <c r="A25" i="66" s="1"/>
  <c r="A15" i="66" s="1"/>
  <c r="A35" i="66"/>
  <c r="A26" i="66" s="1"/>
  <c r="A16" i="66" s="1"/>
  <c r="A36" i="66"/>
  <c r="A27" i="66" s="1"/>
  <c r="A17" i="66" s="1"/>
  <c r="B36" i="66"/>
  <c r="B27" i="66" s="1"/>
  <c r="B17" i="66" s="1"/>
  <c r="B8" i="66" s="1"/>
  <c r="B8" i="7" s="1"/>
  <c r="C36" i="66"/>
  <c r="C27" i="66" s="1"/>
  <c r="C17" i="66" s="1"/>
  <c r="C8" i="66" s="1"/>
  <c r="C8" i="7" s="1"/>
  <c r="C30" i="64"/>
  <c r="B30" i="64"/>
  <c r="B50" i="66"/>
  <c r="B34" i="66" s="1"/>
  <c r="B25" i="66" s="1"/>
  <c r="C50" i="66"/>
  <c r="C51" i="66" s="1"/>
  <c r="C35" i="66" s="1"/>
  <c r="B49" i="66"/>
  <c r="B33" i="66" s="1"/>
  <c r="B24" i="66" s="1"/>
  <c r="C49" i="66"/>
  <c r="C33" i="66" s="1"/>
  <c r="C24" i="66" s="1"/>
  <c r="G24" i="66" s="1"/>
  <c r="B48" i="66"/>
  <c r="B32" i="66" s="1"/>
  <c r="B23" i="66" s="1"/>
  <c r="C48" i="66"/>
  <c r="C32" i="66" s="1"/>
  <c r="C23" i="66" s="1"/>
  <c r="F23" i="66" s="1"/>
  <c r="D58" i="58"/>
  <c r="F58" i="58"/>
  <c r="G58" i="58"/>
  <c r="I58" i="58"/>
  <c r="K58" i="58"/>
  <c r="C58" i="58"/>
  <c r="C27" i="63"/>
  <c r="C26" i="63"/>
  <c r="C25" i="63"/>
  <c r="C24" i="63"/>
  <c r="B27" i="63"/>
  <c r="B26" i="63"/>
  <c r="B25" i="63"/>
  <c r="B24" i="63"/>
  <c r="E18" i="63"/>
  <c r="E18" i="64"/>
  <c r="F18" i="64"/>
  <c r="G18" i="64"/>
  <c r="H18" i="64"/>
  <c r="I18" i="64"/>
  <c r="J18" i="64"/>
  <c r="K18" i="64"/>
  <c r="L18" i="64"/>
  <c r="M18" i="64"/>
  <c r="N18" i="64"/>
  <c r="O18" i="64"/>
  <c r="P18" i="64"/>
  <c r="Q18" i="64"/>
  <c r="R18" i="64"/>
  <c r="S18" i="64"/>
  <c r="T18" i="64"/>
  <c r="U18" i="64"/>
  <c r="V18" i="64"/>
  <c r="W18" i="64"/>
  <c r="X18" i="64"/>
  <c r="Y18" i="64"/>
  <c r="Z18" i="64"/>
  <c r="AA18" i="64"/>
  <c r="AB18" i="64"/>
  <c r="AC18" i="64"/>
  <c r="AD18" i="64"/>
  <c r="AE18" i="64"/>
  <c r="AF18" i="64"/>
  <c r="AG18" i="64"/>
  <c r="AH18" i="64"/>
  <c r="AI18" i="64"/>
  <c r="E19" i="64"/>
  <c r="F19" i="64"/>
  <c r="G19" i="64"/>
  <c r="H19" i="64"/>
  <c r="I19" i="64"/>
  <c r="J19" i="64"/>
  <c r="K19" i="64"/>
  <c r="L19" i="64"/>
  <c r="M19" i="64"/>
  <c r="N19" i="64"/>
  <c r="O19" i="64"/>
  <c r="P19" i="64"/>
  <c r="Q19" i="64"/>
  <c r="R19" i="64"/>
  <c r="S19" i="64"/>
  <c r="T19" i="64"/>
  <c r="U19" i="64"/>
  <c r="V19" i="64"/>
  <c r="W19" i="64"/>
  <c r="X19" i="64"/>
  <c r="Y19" i="64"/>
  <c r="Z19" i="64"/>
  <c r="AA19" i="64"/>
  <c r="AB19" i="64"/>
  <c r="AC19" i="64"/>
  <c r="AD19" i="64"/>
  <c r="AE19" i="64"/>
  <c r="AF19" i="64"/>
  <c r="AG19" i="64"/>
  <c r="AH19" i="64"/>
  <c r="AI19" i="64"/>
  <c r="E20" i="64"/>
  <c r="F20" i="64"/>
  <c r="G20" i="64"/>
  <c r="H20" i="64"/>
  <c r="I20" i="64"/>
  <c r="J20" i="64"/>
  <c r="K20" i="64"/>
  <c r="L20" i="64"/>
  <c r="M20" i="64"/>
  <c r="N20" i="64"/>
  <c r="O20" i="64"/>
  <c r="P20" i="64"/>
  <c r="Q20" i="64"/>
  <c r="R20" i="64"/>
  <c r="S20" i="64"/>
  <c r="T20" i="64"/>
  <c r="U20" i="64"/>
  <c r="V20" i="64"/>
  <c r="W20" i="64"/>
  <c r="X20" i="64"/>
  <c r="Y20" i="64"/>
  <c r="Z20" i="64"/>
  <c r="AA20" i="64"/>
  <c r="AB20" i="64"/>
  <c r="AC20" i="64"/>
  <c r="AD20" i="64"/>
  <c r="AE20" i="64"/>
  <c r="AF20" i="64"/>
  <c r="AG20" i="64"/>
  <c r="AH20" i="64"/>
  <c r="AI20" i="64"/>
  <c r="E21" i="64"/>
  <c r="F21" i="64"/>
  <c r="G21" i="64"/>
  <c r="H21" i="64"/>
  <c r="I21" i="64"/>
  <c r="J21" i="64"/>
  <c r="K21" i="64"/>
  <c r="L21" i="64"/>
  <c r="M21" i="64"/>
  <c r="N21" i="64"/>
  <c r="O21" i="64"/>
  <c r="P21" i="64"/>
  <c r="Q21" i="64"/>
  <c r="R21" i="64"/>
  <c r="S21" i="64"/>
  <c r="T21" i="64"/>
  <c r="U21" i="64"/>
  <c r="V21" i="64"/>
  <c r="W21" i="64"/>
  <c r="X21" i="64"/>
  <c r="Y21" i="64"/>
  <c r="Z21" i="64"/>
  <c r="AA21" i="64"/>
  <c r="AB21" i="64"/>
  <c r="AC21" i="64"/>
  <c r="AD21" i="64"/>
  <c r="AE21" i="64"/>
  <c r="AF21" i="64"/>
  <c r="AG21" i="64"/>
  <c r="AH21" i="64"/>
  <c r="AI21" i="64"/>
  <c r="D21" i="64"/>
  <c r="D20" i="64"/>
  <c r="D19" i="64"/>
  <c r="D18" i="64"/>
  <c r="D11" i="65"/>
  <c r="E11" i="65" s="1"/>
  <c r="B17" i="63"/>
  <c r="B18" i="63"/>
  <c r="B19" i="63"/>
  <c r="B20" i="63"/>
  <c r="B21" i="63"/>
  <c r="C12" i="73" l="1"/>
  <c r="C23" i="73"/>
  <c r="F11" i="65"/>
  <c r="C26" i="71"/>
  <c r="B26" i="71"/>
  <c r="AB1" i="6"/>
  <c r="T1" i="6"/>
  <c r="P1" i="6"/>
  <c r="H1" i="6"/>
  <c r="AA1" i="6"/>
  <c r="S1" i="6"/>
  <c r="K1" i="6"/>
  <c r="C1" i="6"/>
  <c r="AH1" i="6"/>
  <c r="AD1" i="6"/>
  <c r="Z1" i="6"/>
  <c r="V1" i="6"/>
  <c r="R1" i="6"/>
  <c r="N1" i="6"/>
  <c r="J1" i="6"/>
  <c r="F1" i="6"/>
  <c r="AF1" i="6"/>
  <c r="X1" i="6"/>
  <c r="L1" i="6"/>
  <c r="D1" i="6"/>
  <c r="AE1" i="6"/>
  <c r="W1" i="6"/>
  <c r="O1" i="6"/>
  <c r="G1" i="6"/>
  <c r="AG1" i="6"/>
  <c r="AC1" i="6"/>
  <c r="Y1" i="6"/>
  <c r="U1" i="6"/>
  <c r="Q1" i="6"/>
  <c r="M1" i="6"/>
  <c r="I1" i="6"/>
  <c r="E1" i="6"/>
  <c r="H12" i="73"/>
  <c r="H23" i="73" s="1"/>
  <c r="L12" i="73"/>
  <c r="L23" i="73" s="1"/>
  <c r="P12" i="73"/>
  <c r="P23" i="73" s="1"/>
  <c r="T12" i="73"/>
  <c r="T23" i="73" s="1"/>
  <c r="X12" i="73"/>
  <c r="X23" i="73" s="1"/>
  <c r="AB12" i="73"/>
  <c r="AB23" i="73" s="1"/>
  <c r="AF12" i="73"/>
  <c r="AF23" i="73" s="1"/>
  <c r="D12" i="73"/>
  <c r="D23" i="73" s="1"/>
  <c r="E12" i="73"/>
  <c r="E23" i="73" s="1"/>
  <c r="I12" i="73"/>
  <c r="I23" i="73" s="1"/>
  <c r="M12" i="73"/>
  <c r="M23" i="73" s="1"/>
  <c r="Q12" i="73"/>
  <c r="Q23" i="73" s="1"/>
  <c r="U12" i="73"/>
  <c r="U23" i="73" s="1"/>
  <c r="Y12" i="73"/>
  <c r="Y23" i="73" s="1"/>
  <c r="AC12" i="73"/>
  <c r="AC23" i="73" s="1"/>
  <c r="AG12" i="73"/>
  <c r="AG23" i="73" s="1"/>
  <c r="F12" i="73"/>
  <c r="F23" i="73" s="1"/>
  <c r="J12" i="73"/>
  <c r="J23" i="73" s="1"/>
  <c r="N12" i="73"/>
  <c r="N23" i="73" s="1"/>
  <c r="R12" i="73"/>
  <c r="R23" i="73" s="1"/>
  <c r="V12" i="73"/>
  <c r="V23" i="73" s="1"/>
  <c r="Z12" i="73"/>
  <c r="Z23" i="73" s="1"/>
  <c r="AD12" i="73"/>
  <c r="AD23" i="73" s="1"/>
  <c r="AH12" i="73"/>
  <c r="AH23" i="73" s="1"/>
  <c r="G12" i="73"/>
  <c r="G23" i="73" s="1"/>
  <c r="K12" i="73"/>
  <c r="K23" i="73" s="1"/>
  <c r="O12" i="73"/>
  <c r="O23" i="73" s="1"/>
  <c r="S12" i="73"/>
  <c r="S23" i="73" s="1"/>
  <c r="W12" i="73"/>
  <c r="W23" i="73" s="1"/>
  <c r="AA12" i="73"/>
  <c r="AA23" i="73" s="1"/>
  <c r="AE12" i="73"/>
  <c r="AE23" i="73" s="1"/>
  <c r="AI12" i="73"/>
  <c r="AI23" i="73" s="1"/>
  <c r="B12" i="73"/>
  <c r="B2" i="10" s="1"/>
  <c r="C2" i="10"/>
  <c r="B1" i="7"/>
  <c r="B10" i="66"/>
  <c r="B1" i="66" s="1"/>
  <c r="B3" i="71"/>
  <c r="C13" i="66"/>
  <c r="D23" i="66"/>
  <c r="G14" i="66"/>
  <c r="C14" i="66"/>
  <c r="F13" i="66"/>
  <c r="B13" i="66"/>
  <c r="B4" i="66" s="1"/>
  <c r="B4" i="7" s="1"/>
  <c r="T23" i="66"/>
  <c r="B14" i="66"/>
  <c r="B5" i="66" s="1"/>
  <c r="B5" i="7" s="1"/>
  <c r="C16" i="66"/>
  <c r="B15" i="66"/>
  <c r="AG24" i="66"/>
  <c r="Q24" i="66"/>
  <c r="AF23" i="66"/>
  <c r="P23" i="66"/>
  <c r="B46" i="66"/>
  <c r="B30" i="66" s="1"/>
  <c r="B21" i="66" s="1"/>
  <c r="AC24" i="66"/>
  <c r="M24" i="66"/>
  <c r="AB23" i="66"/>
  <c r="L23" i="66"/>
  <c r="C46" i="66"/>
  <c r="C30" i="66" s="1"/>
  <c r="C21" i="66" s="1"/>
  <c r="S21" i="66" s="1"/>
  <c r="S11" i="66" s="1"/>
  <c r="U24" i="66"/>
  <c r="E24" i="66"/>
  <c r="Y24" i="66"/>
  <c r="I24" i="66"/>
  <c r="X23" i="66"/>
  <c r="H23" i="66"/>
  <c r="D20" i="66"/>
  <c r="D10" i="66" s="1"/>
  <c r="D1" i="66" s="1"/>
  <c r="C1" i="7"/>
  <c r="AH24" i="66"/>
  <c r="AD24" i="66"/>
  <c r="Z24" i="66"/>
  <c r="V24" i="66"/>
  <c r="R24" i="66"/>
  <c r="N24" i="66"/>
  <c r="J24" i="66"/>
  <c r="F24" i="66"/>
  <c r="AG23" i="66"/>
  <c r="AC23" i="66"/>
  <c r="Y23" i="66"/>
  <c r="U23" i="66"/>
  <c r="Q23" i="66"/>
  <c r="M23" i="66"/>
  <c r="I23" i="66"/>
  <c r="E23" i="66"/>
  <c r="D24" i="66"/>
  <c r="AF24" i="66"/>
  <c r="AB24" i="66"/>
  <c r="X24" i="66"/>
  <c r="T24" i="66"/>
  <c r="P24" i="66"/>
  <c r="L24" i="66"/>
  <c r="H24" i="66"/>
  <c r="AI23" i="66"/>
  <c r="AE23" i="66"/>
  <c r="AA23" i="66"/>
  <c r="W23" i="66"/>
  <c r="S23" i="66"/>
  <c r="O23" i="66"/>
  <c r="K23" i="66"/>
  <c r="G23" i="66"/>
  <c r="AI24" i="66"/>
  <c r="AE24" i="66"/>
  <c r="AA24" i="66"/>
  <c r="W24" i="66"/>
  <c r="S24" i="66"/>
  <c r="O24" i="66"/>
  <c r="K24" i="66"/>
  <c r="AH23" i="66"/>
  <c r="AD23" i="66"/>
  <c r="Z23" i="66"/>
  <c r="V23" i="66"/>
  <c r="R23" i="66"/>
  <c r="N23" i="66"/>
  <c r="J23" i="66"/>
  <c r="B31" i="66"/>
  <c r="B22" i="66" s="1"/>
  <c r="B51" i="66"/>
  <c r="B35" i="66" s="1"/>
  <c r="C31" i="66"/>
  <c r="C22" i="66" s="1"/>
  <c r="C12" i="66" s="1"/>
  <c r="C34" i="66"/>
  <c r="C25" i="66" s="1"/>
  <c r="C15" i="66" s="1"/>
  <c r="G11" i="65" l="1"/>
  <c r="B6" i="71"/>
  <c r="AE2" i="10"/>
  <c r="AD2" i="10"/>
  <c r="AC2" i="10"/>
  <c r="W2" i="10"/>
  <c r="P2" i="10"/>
  <c r="O2" i="10"/>
  <c r="N2" i="10"/>
  <c r="V2" i="10"/>
  <c r="M2" i="10"/>
  <c r="G2" i="10"/>
  <c r="F2" i="10"/>
  <c r="AF2" i="10"/>
  <c r="AA2" i="10"/>
  <c r="K2" i="10"/>
  <c r="Z2" i="10"/>
  <c r="J2" i="10"/>
  <c r="Y2" i="10"/>
  <c r="I2" i="10"/>
  <c r="AB2" i="10"/>
  <c r="L2" i="10"/>
  <c r="U2" i="10"/>
  <c r="E2" i="10"/>
  <c r="X2" i="10"/>
  <c r="H2" i="10"/>
  <c r="AI2" i="10"/>
  <c r="S2" i="10"/>
  <c r="AH2" i="10"/>
  <c r="R2" i="10"/>
  <c r="AG2" i="10"/>
  <c r="Q2" i="10"/>
  <c r="T2" i="10"/>
  <c r="D2" i="10"/>
  <c r="B6" i="66"/>
  <c r="B6" i="7" s="1"/>
  <c r="B69" i="66"/>
  <c r="C6" i="9"/>
  <c r="C5" i="9"/>
  <c r="C4" i="9"/>
  <c r="C7" i="66"/>
  <c r="Z13" i="66"/>
  <c r="E13" i="66"/>
  <c r="Q14" i="66"/>
  <c r="N13" i="66"/>
  <c r="AE13" i="66"/>
  <c r="J14" i="66"/>
  <c r="L13" i="66"/>
  <c r="T13" i="66"/>
  <c r="J13" i="66"/>
  <c r="AE14" i="66"/>
  <c r="AA13" i="66"/>
  <c r="L14" i="66"/>
  <c r="F14" i="66"/>
  <c r="I14" i="66"/>
  <c r="AC14" i="66"/>
  <c r="S14" i="66"/>
  <c r="O13" i="66"/>
  <c r="AF14" i="66"/>
  <c r="Y13" i="66"/>
  <c r="Y14" i="66"/>
  <c r="AG14" i="66"/>
  <c r="B16" i="66"/>
  <c r="B7" i="66" s="1"/>
  <c r="R13" i="66"/>
  <c r="AH13" i="66"/>
  <c r="W14" i="66"/>
  <c r="S13" i="66"/>
  <c r="AI13" i="66"/>
  <c r="T14" i="66"/>
  <c r="D14" i="66"/>
  <c r="M13" i="66"/>
  <c r="AC13" i="66"/>
  <c r="N14" i="66"/>
  <c r="AD14" i="66"/>
  <c r="H13" i="66"/>
  <c r="E14" i="66"/>
  <c r="AB13" i="66"/>
  <c r="P13" i="66"/>
  <c r="D13" i="66"/>
  <c r="O14" i="66"/>
  <c r="K13" i="66"/>
  <c r="AB14" i="66"/>
  <c r="U13" i="66"/>
  <c r="V14" i="66"/>
  <c r="C11" i="66"/>
  <c r="B11" i="66"/>
  <c r="B2" i="66" s="1"/>
  <c r="B2" i="7" s="1"/>
  <c r="AD13" i="66"/>
  <c r="AI14" i="66"/>
  <c r="P14" i="66"/>
  <c r="I13" i="66"/>
  <c r="Z14" i="66"/>
  <c r="B12" i="66"/>
  <c r="B3" i="66" s="1"/>
  <c r="B3" i="7" s="1"/>
  <c r="V13" i="66"/>
  <c r="K14" i="66"/>
  <c r="AA14" i="66"/>
  <c r="G13" i="66"/>
  <c r="W13" i="66"/>
  <c r="H14" i="66"/>
  <c r="X14" i="66"/>
  <c r="Q13" i="66"/>
  <c r="AG13" i="66"/>
  <c r="R14" i="66"/>
  <c r="AH14" i="66"/>
  <c r="X13" i="66"/>
  <c r="U14" i="66"/>
  <c r="M14" i="66"/>
  <c r="AF13" i="66"/>
  <c r="H25" i="66"/>
  <c r="H15" i="66" s="1"/>
  <c r="L25" i="66"/>
  <c r="L15" i="66" s="1"/>
  <c r="P25" i="66"/>
  <c r="P15" i="66" s="1"/>
  <c r="T25" i="66"/>
  <c r="T15" i="66" s="1"/>
  <c r="X25" i="66"/>
  <c r="X15" i="66" s="1"/>
  <c r="AB25" i="66"/>
  <c r="AB15" i="66" s="1"/>
  <c r="AF25" i="66"/>
  <c r="AF15" i="66" s="1"/>
  <c r="D25" i="66"/>
  <c r="D15" i="66" s="1"/>
  <c r="R25" i="66"/>
  <c r="R15" i="66" s="1"/>
  <c r="Z25" i="66"/>
  <c r="Z15" i="66" s="1"/>
  <c r="AH25" i="66"/>
  <c r="AH15" i="66" s="1"/>
  <c r="E25" i="66"/>
  <c r="E15" i="66" s="1"/>
  <c r="I25" i="66"/>
  <c r="I15" i="66" s="1"/>
  <c r="M25" i="66"/>
  <c r="M15" i="66" s="1"/>
  <c r="Q25" i="66"/>
  <c r="Q15" i="66" s="1"/>
  <c r="U25" i="66"/>
  <c r="U15" i="66" s="1"/>
  <c r="Y25" i="66"/>
  <c r="Y15" i="66" s="1"/>
  <c r="AC25" i="66"/>
  <c r="AC15" i="66" s="1"/>
  <c r="AG25" i="66"/>
  <c r="AG15" i="66" s="1"/>
  <c r="F25" i="66"/>
  <c r="F15" i="66" s="1"/>
  <c r="J25" i="66"/>
  <c r="J15" i="66" s="1"/>
  <c r="N25" i="66"/>
  <c r="N15" i="66" s="1"/>
  <c r="V25" i="66"/>
  <c r="V15" i="66" s="1"/>
  <c r="AD25" i="66"/>
  <c r="AD15" i="66" s="1"/>
  <c r="G25" i="66"/>
  <c r="G15" i="66" s="1"/>
  <c r="K25" i="66"/>
  <c r="K15" i="66" s="1"/>
  <c r="O25" i="66"/>
  <c r="O15" i="66" s="1"/>
  <c r="S25" i="66"/>
  <c r="S15" i="66" s="1"/>
  <c r="W25" i="66"/>
  <c r="W15" i="66" s="1"/>
  <c r="AA25" i="66"/>
  <c r="AA15" i="66" s="1"/>
  <c r="AE25" i="66"/>
  <c r="AE15" i="66" s="1"/>
  <c r="AI25" i="66"/>
  <c r="AI15" i="66" s="1"/>
  <c r="E22" i="66"/>
  <c r="I22" i="66"/>
  <c r="M22" i="66"/>
  <c r="Q22" i="66"/>
  <c r="U22" i="66"/>
  <c r="Y22" i="66"/>
  <c r="AC22" i="66"/>
  <c r="AG22" i="66"/>
  <c r="K22" i="66"/>
  <c r="S22" i="66"/>
  <c r="AA22" i="66"/>
  <c r="AI22" i="66"/>
  <c r="F22" i="66"/>
  <c r="J22" i="66"/>
  <c r="N22" i="66"/>
  <c r="R22" i="66"/>
  <c r="V22" i="66"/>
  <c r="Z22" i="66"/>
  <c r="AD22" i="66"/>
  <c r="AH22" i="66"/>
  <c r="G22" i="66"/>
  <c r="O22" i="66"/>
  <c r="W22" i="66"/>
  <c r="AE22" i="66"/>
  <c r="H22" i="66"/>
  <c r="L22" i="66"/>
  <c r="P22" i="66"/>
  <c r="T22" i="66"/>
  <c r="X22" i="66"/>
  <c r="AB22" i="66"/>
  <c r="AF22" i="66"/>
  <c r="D22" i="66"/>
  <c r="D1" i="7"/>
  <c r="E20" i="66"/>
  <c r="E10" i="66" s="1"/>
  <c r="E1" i="66" s="1"/>
  <c r="G21" i="66"/>
  <c r="K21" i="66"/>
  <c r="O21" i="66"/>
  <c r="W21" i="66"/>
  <c r="W11" i="66" s="1"/>
  <c r="AA21" i="66"/>
  <c r="AA11" i="66" s="1"/>
  <c r="AE21" i="66"/>
  <c r="AE11" i="66" s="1"/>
  <c r="AI21" i="66"/>
  <c r="AI11" i="66" s="1"/>
  <c r="J21" i="66"/>
  <c r="V21" i="66"/>
  <c r="V11" i="66" s="1"/>
  <c r="AH21" i="66"/>
  <c r="AH11" i="66" s="1"/>
  <c r="H21" i="66"/>
  <c r="L21" i="66"/>
  <c r="P21" i="66"/>
  <c r="T21" i="66"/>
  <c r="T11" i="66" s="1"/>
  <c r="X21" i="66"/>
  <c r="X11" i="66" s="1"/>
  <c r="AB21" i="66"/>
  <c r="AB11" i="66" s="1"/>
  <c r="AF21" i="66"/>
  <c r="AF11" i="66" s="1"/>
  <c r="D21" i="66"/>
  <c r="F21" i="66"/>
  <c r="R21" i="66"/>
  <c r="AD21" i="66"/>
  <c r="AD11" i="66" s="1"/>
  <c r="E21" i="66"/>
  <c r="I21" i="66"/>
  <c r="M21" i="66"/>
  <c r="Q21" i="66"/>
  <c r="U21" i="66"/>
  <c r="U11" i="66" s="1"/>
  <c r="Y21" i="66"/>
  <c r="Y11" i="66" s="1"/>
  <c r="AC21" i="66"/>
  <c r="AC11" i="66" s="1"/>
  <c r="AG21" i="66"/>
  <c r="AG11" i="66" s="1"/>
  <c r="N21" i="66"/>
  <c r="Z21" i="66"/>
  <c r="Z11" i="66" s="1"/>
  <c r="C12" i="14"/>
  <c r="B4" i="18"/>
  <c r="C4" i="18"/>
  <c r="B5" i="18"/>
  <c r="C5" i="18"/>
  <c r="B6" i="18"/>
  <c r="C6" i="18"/>
  <c r="H11" i="65" l="1"/>
  <c r="AK9" i="51"/>
  <c r="U9" i="51"/>
  <c r="AH9" i="51"/>
  <c r="O9" i="51"/>
  <c r="AF9" i="51"/>
  <c r="I9" i="51"/>
  <c r="V9" i="51"/>
  <c r="T9" i="51"/>
  <c r="AJ9" i="51"/>
  <c r="J9" i="51"/>
  <c r="Z9" i="51"/>
  <c r="H9" i="51"/>
  <c r="X9" i="51"/>
  <c r="N9" i="51"/>
  <c r="AD9" i="51"/>
  <c r="L9" i="51"/>
  <c r="AB9" i="51"/>
  <c r="E11" i="66"/>
  <c r="O12" i="66"/>
  <c r="Q11" i="66"/>
  <c r="P11" i="66"/>
  <c r="O11" i="66"/>
  <c r="X12" i="66"/>
  <c r="H12" i="66"/>
  <c r="G12" i="66"/>
  <c r="V12" i="66"/>
  <c r="F12" i="66"/>
  <c r="S12" i="66"/>
  <c r="Y12" i="66"/>
  <c r="I12" i="66"/>
  <c r="N11" i="66"/>
  <c r="D11" i="66"/>
  <c r="L12" i="66"/>
  <c r="Z12" i="66"/>
  <c r="AA12" i="66"/>
  <c r="M12" i="66"/>
  <c r="M11" i="66"/>
  <c r="R11" i="66"/>
  <c r="L11" i="66"/>
  <c r="K11" i="66"/>
  <c r="D12" i="66"/>
  <c r="T12" i="66"/>
  <c r="AE12" i="66"/>
  <c r="AH12" i="66"/>
  <c r="R12" i="66"/>
  <c r="K12" i="66"/>
  <c r="U12" i="66"/>
  <c r="E12" i="66"/>
  <c r="AB12" i="66"/>
  <c r="J12" i="66"/>
  <c r="AC12" i="66"/>
  <c r="I11" i="66"/>
  <c r="F11" i="66"/>
  <c r="H11" i="66"/>
  <c r="J11" i="66"/>
  <c r="G11" i="66"/>
  <c r="AF12" i="66"/>
  <c r="P12" i="66"/>
  <c r="W12" i="66"/>
  <c r="AD12" i="66"/>
  <c r="N12" i="66"/>
  <c r="AI12" i="66"/>
  <c r="AG12" i="66"/>
  <c r="Q12" i="66"/>
  <c r="F20" i="66"/>
  <c r="F10" i="66" s="1"/>
  <c r="F1" i="66" s="1"/>
  <c r="E1" i="7"/>
  <c r="AD26" i="66"/>
  <c r="F26" i="66"/>
  <c r="E26" i="66"/>
  <c r="D26" i="66"/>
  <c r="T26" i="66"/>
  <c r="AA26" i="66"/>
  <c r="K26" i="66"/>
  <c r="V26" i="66"/>
  <c r="AG26" i="66"/>
  <c r="Q26" i="66"/>
  <c r="AH26" i="66"/>
  <c r="AF26" i="66"/>
  <c r="P26" i="66"/>
  <c r="AE26" i="66"/>
  <c r="W26" i="66"/>
  <c r="G26" i="66"/>
  <c r="N26" i="66"/>
  <c r="AC26" i="66"/>
  <c r="M26" i="66"/>
  <c r="Z26" i="66"/>
  <c r="AB26" i="66"/>
  <c r="L26" i="66"/>
  <c r="O26" i="66"/>
  <c r="U26" i="66"/>
  <c r="AI26" i="66"/>
  <c r="S26" i="66"/>
  <c r="J26" i="66"/>
  <c r="Y26" i="66"/>
  <c r="I26" i="66"/>
  <c r="R26" i="66"/>
  <c r="X26" i="66"/>
  <c r="H26" i="66"/>
  <c r="I11" i="65" l="1"/>
  <c r="AA9" i="51"/>
  <c r="AG9" i="51"/>
  <c r="W9" i="51"/>
  <c r="AC9" i="51"/>
  <c r="AI9" i="51"/>
  <c r="F9" i="51"/>
  <c r="P9" i="51"/>
  <c r="R9" i="51"/>
  <c r="K9" i="51"/>
  <c r="Q9" i="51"/>
  <c r="G9" i="51"/>
  <c r="M9" i="51"/>
  <c r="S9" i="51"/>
  <c r="Y9" i="51"/>
  <c r="AE9" i="51"/>
  <c r="E9" i="51"/>
  <c r="C3" i="10"/>
  <c r="C6" i="10"/>
  <c r="C5" i="10"/>
  <c r="C4" i="10"/>
  <c r="D9" i="51"/>
  <c r="C9" i="51" s="1"/>
  <c r="B4" i="10"/>
  <c r="B5" i="10"/>
  <c r="I16" i="66"/>
  <c r="J16" i="66"/>
  <c r="AB16" i="66"/>
  <c r="M16" i="66"/>
  <c r="N16" i="66"/>
  <c r="AG16" i="66"/>
  <c r="T16" i="66"/>
  <c r="E16" i="66"/>
  <c r="AD16" i="66"/>
  <c r="H16" i="66"/>
  <c r="S16" i="66"/>
  <c r="G16" i="66"/>
  <c r="AE16" i="66"/>
  <c r="AF16" i="66"/>
  <c r="AA16" i="66"/>
  <c r="L16" i="66"/>
  <c r="D16" i="66"/>
  <c r="R16" i="66"/>
  <c r="Y16" i="66"/>
  <c r="U16" i="66"/>
  <c r="Z16" i="66"/>
  <c r="AC16" i="66"/>
  <c r="Q16" i="66"/>
  <c r="V16" i="66"/>
  <c r="F16" i="66"/>
  <c r="X16" i="66"/>
  <c r="AI16" i="66"/>
  <c r="O16" i="66"/>
  <c r="W16" i="66"/>
  <c r="P16" i="66"/>
  <c r="K16" i="66"/>
  <c r="AH16" i="66"/>
  <c r="G20" i="66"/>
  <c r="G10" i="66" s="1"/>
  <c r="G1" i="66" s="1"/>
  <c r="F1" i="7"/>
  <c r="J11" i="65" l="1"/>
  <c r="AG3" i="71"/>
  <c r="AC3" i="71"/>
  <c r="Y3" i="71"/>
  <c r="U3" i="71"/>
  <c r="Q3" i="71"/>
  <c r="M3" i="71"/>
  <c r="I3" i="71"/>
  <c r="E3" i="71"/>
  <c r="AI69" i="66"/>
  <c r="AI2" i="66"/>
  <c r="AI2" i="7" s="1"/>
  <c r="AI3" i="66"/>
  <c r="AI3" i="7" s="1"/>
  <c r="AI4" i="66"/>
  <c r="AI4" i="7" s="1"/>
  <c r="AI5" i="66"/>
  <c r="AI5" i="7" s="1"/>
  <c r="AI6" i="66"/>
  <c r="AE69" i="66"/>
  <c r="AE2" i="66"/>
  <c r="AE2" i="7" s="1"/>
  <c r="AE3" i="66"/>
  <c r="AE3" i="7" s="1"/>
  <c r="AE4" i="66"/>
  <c r="AE4" i="7" s="1"/>
  <c r="AE5" i="66"/>
  <c r="AE5" i="7" s="1"/>
  <c r="AE6" i="66"/>
  <c r="AA69" i="66"/>
  <c r="AA2" i="66"/>
  <c r="AA2" i="7" s="1"/>
  <c r="AA3" i="66"/>
  <c r="AA3" i="7" s="1"/>
  <c r="AA4" i="66"/>
  <c r="AA4" i="7" s="1"/>
  <c r="AA5" i="66"/>
  <c r="AA5" i="7" s="1"/>
  <c r="AA6" i="66"/>
  <c r="W69" i="66"/>
  <c r="W2" i="66"/>
  <c r="W2" i="7" s="1"/>
  <c r="W3" i="66"/>
  <c r="W3" i="7" s="1"/>
  <c r="W4" i="66"/>
  <c r="W4" i="7" s="1"/>
  <c r="W5" i="66"/>
  <c r="W5" i="7" s="1"/>
  <c r="W6" i="66"/>
  <c r="S69" i="66"/>
  <c r="S2" i="66"/>
  <c r="S2" i="7" s="1"/>
  <c r="S3" i="66"/>
  <c r="S3" i="7" s="1"/>
  <c r="S4" i="66"/>
  <c r="S4" i="7" s="1"/>
  <c r="S5" i="66"/>
  <c r="S5" i="7" s="1"/>
  <c r="S6" i="66"/>
  <c r="O69" i="66"/>
  <c r="O2" i="66"/>
  <c r="O2" i="7" s="1"/>
  <c r="O3" i="66"/>
  <c r="O3" i="7" s="1"/>
  <c r="O4" i="66"/>
  <c r="O4" i="7" s="1"/>
  <c r="O5" i="66"/>
  <c r="O5" i="7" s="1"/>
  <c r="O6" i="66"/>
  <c r="K69" i="66"/>
  <c r="K2" i="66"/>
  <c r="K2" i="7" s="1"/>
  <c r="K3" i="66"/>
  <c r="K3" i="7" s="1"/>
  <c r="K4" i="66"/>
  <c r="K4" i="7" s="1"/>
  <c r="K5" i="66"/>
  <c r="K5" i="7" s="1"/>
  <c r="K6" i="66"/>
  <c r="G69" i="66"/>
  <c r="G2" i="66"/>
  <c r="G2" i="7" s="1"/>
  <c r="G3" i="66"/>
  <c r="G3" i="7" s="1"/>
  <c r="G4" i="66"/>
  <c r="G4" i="7" s="1"/>
  <c r="G5" i="66"/>
  <c r="G5" i="7" s="1"/>
  <c r="G6" i="66"/>
  <c r="C69" i="66"/>
  <c r="C3" i="66"/>
  <c r="C3" i="7" s="1"/>
  <c r="C5" i="66"/>
  <c r="C5" i="7" s="1"/>
  <c r="C6" i="66"/>
  <c r="C6" i="7" s="1"/>
  <c r="C4" i="66"/>
  <c r="C4" i="7" s="1"/>
  <c r="C2" i="66"/>
  <c r="C2" i="7" s="1"/>
  <c r="AF3" i="71"/>
  <c r="AB3" i="71"/>
  <c r="X3" i="71"/>
  <c r="T3" i="71"/>
  <c r="P3" i="71"/>
  <c r="L3" i="71"/>
  <c r="H3" i="71"/>
  <c r="D3" i="71"/>
  <c r="AH69" i="66"/>
  <c r="AH6" i="66"/>
  <c r="AH2" i="66"/>
  <c r="AH2" i="7" s="1"/>
  <c r="AH4" i="66"/>
  <c r="AH4" i="7" s="1"/>
  <c r="AH5" i="66"/>
  <c r="AH5" i="7" s="1"/>
  <c r="AH3" i="66"/>
  <c r="AH3" i="7" s="1"/>
  <c r="AD69" i="66"/>
  <c r="AD6" i="66"/>
  <c r="AD2" i="66"/>
  <c r="AD2" i="7" s="1"/>
  <c r="AD5" i="66"/>
  <c r="AD5" i="7" s="1"/>
  <c r="AD3" i="66"/>
  <c r="AD3" i="7" s="1"/>
  <c r="AD4" i="66"/>
  <c r="AD4" i="7" s="1"/>
  <c r="Z69" i="66"/>
  <c r="Z6" i="66"/>
  <c r="Z2" i="66"/>
  <c r="Z2" i="7" s="1"/>
  <c r="Z3" i="66"/>
  <c r="Z3" i="7" s="1"/>
  <c r="Z4" i="66"/>
  <c r="Z4" i="7" s="1"/>
  <c r="Z5" i="66"/>
  <c r="Z5" i="7" s="1"/>
  <c r="V69" i="66"/>
  <c r="V6" i="66"/>
  <c r="V3" i="66"/>
  <c r="V3" i="7" s="1"/>
  <c r="V4" i="66"/>
  <c r="V4" i="7" s="1"/>
  <c r="V2" i="66"/>
  <c r="V2" i="7" s="1"/>
  <c r="V5" i="66"/>
  <c r="V5" i="7" s="1"/>
  <c r="R69" i="66"/>
  <c r="R6" i="66"/>
  <c r="R3" i="66"/>
  <c r="R3" i="7" s="1"/>
  <c r="R4" i="66"/>
  <c r="R4" i="7" s="1"/>
  <c r="R5" i="66"/>
  <c r="R5" i="7" s="1"/>
  <c r="R2" i="66"/>
  <c r="R2" i="7" s="1"/>
  <c r="N69" i="66"/>
  <c r="N6" i="66"/>
  <c r="N2" i="66"/>
  <c r="N2" i="7" s="1"/>
  <c r="N3" i="66"/>
  <c r="N3" i="7" s="1"/>
  <c r="N4" i="66"/>
  <c r="N4" i="7" s="1"/>
  <c r="N5" i="66"/>
  <c r="N5" i="7" s="1"/>
  <c r="J69" i="66"/>
  <c r="J6" i="66"/>
  <c r="J2" i="66"/>
  <c r="J2" i="7" s="1"/>
  <c r="J4" i="66"/>
  <c r="J4" i="7" s="1"/>
  <c r="J3" i="66"/>
  <c r="J3" i="7" s="1"/>
  <c r="J5" i="66"/>
  <c r="J5" i="7" s="1"/>
  <c r="F69" i="66"/>
  <c r="F6" i="66"/>
  <c r="F4" i="66"/>
  <c r="F4" i="7" s="1"/>
  <c r="F5" i="66"/>
  <c r="F5" i="7" s="1"/>
  <c r="F2" i="66"/>
  <c r="F2" i="7" s="1"/>
  <c r="F3" i="66"/>
  <c r="F3" i="7" s="1"/>
  <c r="AI3" i="71"/>
  <c r="AE3" i="71"/>
  <c r="AA3" i="71"/>
  <c r="W3" i="71"/>
  <c r="S3" i="71"/>
  <c r="O3" i="71"/>
  <c r="K3" i="71"/>
  <c r="G3" i="71"/>
  <c r="C3" i="71"/>
  <c r="AG69" i="66"/>
  <c r="AG2" i="66"/>
  <c r="AG2" i="7" s="1"/>
  <c r="AG3" i="66"/>
  <c r="AG3" i="7" s="1"/>
  <c r="AG4" i="66"/>
  <c r="AG4" i="7" s="1"/>
  <c r="AG5" i="66"/>
  <c r="AG5" i="7" s="1"/>
  <c r="AG6" i="66"/>
  <c r="AC69" i="66"/>
  <c r="AC2" i="66"/>
  <c r="AC2" i="7" s="1"/>
  <c r="AC3" i="66"/>
  <c r="AC3" i="7" s="1"/>
  <c r="AC4" i="66"/>
  <c r="AC4" i="7" s="1"/>
  <c r="AC5" i="66"/>
  <c r="AC5" i="7" s="1"/>
  <c r="AC6" i="66"/>
  <c r="Y69" i="66"/>
  <c r="Y2" i="66"/>
  <c r="Y2" i="7" s="1"/>
  <c r="Y3" i="66"/>
  <c r="Y3" i="7" s="1"/>
  <c r="Y4" i="66"/>
  <c r="Y4" i="7" s="1"/>
  <c r="Y5" i="66"/>
  <c r="Y5" i="7" s="1"/>
  <c r="Y6" i="66"/>
  <c r="U69" i="66"/>
  <c r="U2" i="66"/>
  <c r="U2" i="7" s="1"/>
  <c r="U3" i="66"/>
  <c r="U3" i="7" s="1"/>
  <c r="U4" i="66"/>
  <c r="U4" i="7" s="1"/>
  <c r="U5" i="66"/>
  <c r="U5" i="7" s="1"/>
  <c r="U6" i="66"/>
  <c r="Q69" i="66"/>
  <c r="Q2" i="66"/>
  <c r="Q2" i="7" s="1"/>
  <c r="Q3" i="66"/>
  <c r="Q3" i="7" s="1"/>
  <c r="Q4" i="66"/>
  <c r="Q4" i="7" s="1"/>
  <c r="Q5" i="66"/>
  <c r="Q5" i="7" s="1"/>
  <c r="Q6" i="66"/>
  <c r="M69" i="66"/>
  <c r="M2" i="66"/>
  <c r="M2" i="7" s="1"/>
  <c r="M3" i="66"/>
  <c r="M3" i="7" s="1"/>
  <c r="M4" i="66"/>
  <c r="M4" i="7" s="1"/>
  <c r="M5" i="66"/>
  <c r="M5" i="7" s="1"/>
  <c r="M6" i="66"/>
  <c r="I69" i="66"/>
  <c r="I2" i="66"/>
  <c r="I2" i="7" s="1"/>
  <c r="I3" i="66"/>
  <c r="I3" i="7" s="1"/>
  <c r="I4" i="66"/>
  <c r="I4" i="7" s="1"/>
  <c r="I5" i="66"/>
  <c r="I5" i="7" s="1"/>
  <c r="I6" i="66"/>
  <c r="E69" i="66"/>
  <c r="E2" i="66"/>
  <c r="E2" i="7" s="1"/>
  <c r="E3" i="66"/>
  <c r="E3" i="7" s="1"/>
  <c r="E4" i="66"/>
  <c r="E4" i="7" s="1"/>
  <c r="E5" i="66"/>
  <c r="E5" i="7" s="1"/>
  <c r="E6" i="66"/>
  <c r="AH3" i="71"/>
  <c r="AD3" i="71"/>
  <c r="Z3" i="71"/>
  <c r="V3" i="71"/>
  <c r="R3" i="71"/>
  <c r="N3" i="71"/>
  <c r="J3" i="71"/>
  <c r="F3" i="71"/>
  <c r="AF69" i="66"/>
  <c r="AF6" i="66"/>
  <c r="AF2" i="66"/>
  <c r="AF2" i="7" s="1"/>
  <c r="AF3" i="66"/>
  <c r="AF3" i="7" s="1"/>
  <c r="AF4" i="66"/>
  <c r="AF4" i="7" s="1"/>
  <c r="AF5" i="66"/>
  <c r="AF5" i="7" s="1"/>
  <c r="AB69" i="66"/>
  <c r="AB6" i="66"/>
  <c r="AB2" i="66"/>
  <c r="AB2" i="7" s="1"/>
  <c r="AB3" i="66"/>
  <c r="AB3" i="7" s="1"/>
  <c r="AB4" i="66"/>
  <c r="AB4" i="7" s="1"/>
  <c r="AB5" i="66"/>
  <c r="AB5" i="7" s="1"/>
  <c r="X69" i="66"/>
  <c r="X6" i="66"/>
  <c r="X2" i="66"/>
  <c r="X2" i="7" s="1"/>
  <c r="X3" i="66"/>
  <c r="X3" i="7" s="1"/>
  <c r="X4" i="66"/>
  <c r="X4" i="7" s="1"/>
  <c r="X5" i="66"/>
  <c r="X5" i="7" s="1"/>
  <c r="T69" i="66"/>
  <c r="T6" i="66"/>
  <c r="T2" i="66"/>
  <c r="T2" i="7" s="1"/>
  <c r="T3" i="66"/>
  <c r="T3" i="7" s="1"/>
  <c r="T4" i="66"/>
  <c r="T4" i="7" s="1"/>
  <c r="T5" i="66"/>
  <c r="T5" i="7" s="1"/>
  <c r="P69" i="66"/>
  <c r="P6" i="66"/>
  <c r="P2" i="66"/>
  <c r="P2" i="7" s="1"/>
  <c r="P3" i="66"/>
  <c r="P3" i="7" s="1"/>
  <c r="P4" i="66"/>
  <c r="P4" i="7" s="1"/>
  <c r="P5" i="66"/>
  <c r="P5" i="7" s="1"/>
  <c r="L69" i="66"/>
  <c r="L6" i="66"/>
  <c r="L2" i="66"/>
  <c r="L2" i="7" s="1"/>
  <c r="L3" i="66"/>
  <c r="L3" i="7" s="1"/>
  <c r="L4" i="66"/>
  <c r="L4" i="7" s="1"/>
  <c r="L5" i="66"/>
  <c r="L5" i="7" s="1"/>
  <c r="H69" i="66"/>
  <c r="H6" i="66"/>
  <c r="H2" i="66"/>
  <c r="H2" i="7" s="1"/>
  <c r="H3" i="66"/>
  <c r="H3" i="7" s="1"/>
  <c r="H4" i="66"/>
  <c r="H4" i="7" s="1"/>
  <c r="H5" i="66"/>
  <c r="H5" i="7" s="1"/>
  <c r="D69" i="66"/>
  <c r="D6" i="66"/>
  <c r="D2" i="66"/>
  <c r="D2" i="7" s="1"/>
  <c r="D3" i="66"/>
  <c r="D3" i="7" s="1"/>
  <c r="D4" i="66"/>
  <c r="D4" i="7" s="1"/>
  <c r="D5" i="66"/>
  <c r="D5" i="7" s="1"/>
  <c r="H20" i="66"/>
  <c r="H10" i="66" s="1"/>
  <c r="H1" i="66" s="1"/>
  <c r="G1" i="7"/>
  <c r="K11" i="65" l="1"/>
  <c r="L6" i="7"/>
  <c r="L7" i="66"/>
  <c r="AB6" i="7"/>
  <c r="AB7" i="66"/>
  <c r="E6" i="7"/>
  <c r="E7" i="66"/>
  <c r="U6" i="7"/>
  <c r="U7" i="66"/>
  <c r="J6" i="7"/>
  <c r="J7" i="66"/>
  <c r="Z6" i="7"/>
  <c r="Z7" i="66"/>
  <c r="K6" i="7"/>
  <c r="K7" i="66"/>
  <c r="AA6" i="7"/>
  <c r="AA7" i="66"/>
  <c r="H6" i="7"/>
  <c r="H7" i="66"/>
  <c r="X6" i="7"/>
  <c r="X7" i="66"/>
  <c r="I6" i="7"/>
  <c r="I7" i="66"/>
  <c r="Y6" i="7"/>
  <c r="Y7" i="66"/>
  <c r="F6" i="7"/>
  <c r="F7" i="66"/>
  <c r="V6" i="7"/>
  <c r="V7" i="66"/>
  <c r="O6" i="7"/>
  <c r="O7" i="66"/>
  <c r="W6" i="7"/>
  <c r="W7" i="66"/>
  <c r="AE6" i="7"/>
  <c r="AE7" i="66"/>
  <c r="P6" i="7"/>
  <c r="P7" i="66"/>
  <c r="AF6" i="7"/>
  <c r="AF7" i="66"/>
  <c r="Q6" i="7"/>
  <c r="Q7" i="66"/>
  <c r="AG6" i="7"/>
  <c r="AG7" i="66"/>
  <c r="N6" i="7"/>
  <c r="N7" i="66"/>
  <c r="AD6" i="7"/>
  <c r="AD7" i="66"/>
  <c r="G6" i="7"/>
  <c r="G7" i="66"/>
  <c r="D6" i="7"/>
  <c r="D7" i="66"/>
  <c r="T6" i="7"/>
  <c r="T7" i="66"/>
  <c r="M6" i="7"/>
  <c r="M7" i="66"/>
  <c r="AC6" i="7"/>
  <c r="AC7" i="66"/>
  <c r="R6" i="7"/>
  <c r="R7" i="66"/>
  <c r="AH6" i="7"/>
  <c r="AH7" i="66"/>
  <c r="S6" i="7"/>
  <c r="S7" i="66"/>
  <c r="AI6" i="7"/>
  <c r="AI7" i="66"/>
  <c r="O6" i="71"/>
  <c r="V5" i="10"/>
  <c r="V6" i="10"/>
  <c r="V3" i="10"/>
  <c r="V4" i="10"/>
  <c r="P6" i="71"/>
  <c r="AF6" i="71"/>
  <c r="K6" i="10"/>
  <c r="K3" i="10"/>
  <c r="K5" i="10"/>
  <c r="K4" i="10"/>
  <c r="AA6" i="10"/>
  <c r="AA3" i="10"/>
  <c r="AA5" i="10"/>
  <c r="AA4" i="10"/>
  <c r="AI3" i="10"/>
  <c r="AI6" i="10"/>
  <c r="AI5" i="10"/>
  <c r="AI4" i="10"/>
  <c r="U6" i="71"/>
  <c r="N6" i="71"/>
  <c r="AD6" i="71"/>
  <c r="K6" i="71"/>
  <c r="AA6" i="71"/>
  <c r="L6" i="71"/>
  <c r="AB6" i="71"/>
  <c r="E6" i="71"/>
  <c r="Q6" i="71"/>
  <c r="AG6" i="71"/>
  <c r="AF6" i="10"/>
  <c r="AF4" i="10"/>
  <c r="AF3" i="10"/>
  <c r="AF5" i="10"/>
  <c r="J6" i="71"/>
  <c r="Z6" i="71"/>
  <c r="E6" i="10"/>
  <c r="E3" i="10"/>
  <c r="E4" i="10"/>
  <c r="E5" i="10"/>
  <c r="M5" i="10"/>
  <c r="M4" i="10"/>
  <c r="M3" i="10"/>
  <c r="M6" i="10"/>
  <c r="U6" i="10"/>
  <c r="U3" i="10"/>
  <c r="U4" i="10"/>
  <c r="U5" i="10"/>
  <c r="AC3" i="10"/>
  <c r="AC6" i="10"/>
  <c r="AC5" i="10"/>
  <c r="AC4" i="10"/>
  <c r="G6" i="71"/>
  <c r="W6" i="71"/>
  <c r="J6" i="10"/>
  <c r="J3" i="10"/>
  <c r="J5" i="10"/>
  <c r="J4" i="10"/>
  <c r="R4" i="10"/>
  <c r="R5" i="10"/>
  <c r="R6" i="10"/>
  <c r="R3" i="10"/>
  <c r="Z6" i="10"/>
  <c r="Z3" i="10"/>
  <c r="Z5" i="10"/>
  <c r="Z4" i="10"/>
  <c r="AH4" i="10"/>
  <c r="AH5" i="10"/>
  <c r="AH6" i="10"/>
  <c r="AH3" i="10"/>
  <c r="H6" i="71"/>
  <c r="X6" i="71"/>
  <c r="W4" i="10"/>
  <c r="W3" i="10"/>
  <c r="W6" i="10"/>
  <c r="W5" i="10"/>
  <c r="M6" i="71"/>
  <c r="AC6" i="71"/>
  <c r="R6" i="71"/>
  <c r="AH6" i="71"/>
  <c r="AE6" i="71"/>
  <c r="F5" i="10"/>
  <c r="F6" i="10"/>
  <c r="F3" i="10"/>
  <c r="F4" i="10"/>
  <c r="N6" i="10"/>
  <c r="N5" i="10"/>
  <c r="N4" i="10"/>
  <c r="N3" i="10"/>
  <c r="AD3" i="10"/>
  <c r="AD6" i="10"/>
  <c r="AD5" i="10"/>
  <c r="AD4" i="10"/>
  <c r="D6" i="71"/>
  <c r="S3" i="10"/>
  <c r="S6" i="10"/>
  <c r="S5" i="10"/>
  <c r="S4" i="10"/>
  <c r="H3" i="10"/>
  <c r="H5" i="10"/>
  <c r="H6" i="10"/>
  <c r="H4" i="10"/>
  <c r="P3" i="10"/>
  <c r="P5" i="10"/>
  <c r="P6" i="10"/>
  <c r="P4" i="10"/>
  <c r="X3" i="10"/>
  <c r="X5" i="10"/>
  <c r="X6" i="10"/>
  <c r="X4" i="10"/>
  <c r="D5" i="10"/>
  <c r="D6" i="10"/>
  <c r="D4" i="10"/>
  <c r="D3" i="10"/>
  <c r="L5" i="10"/>
  <c r="L6" i="10"/>
  <c r="L4" i="10"/>
  <c r="L3" i="10"/>
  <c r="T5" i="10"/>
  <c r="T6" i="10"/>
  <c r="T4" i="10"/>
  <c r="T3" i="10"/>
  <c r="AB5" i="10"/>
  <c r="AB6" i="10"/>
  <c r="AB4" i="10"/>
  <c r="AB3" i="10"/>
  <c r="F6" i="71"/>
  <c r="V6" i="71"/>
  <c r="I6" i="10"/>
  <c r="I3" i="10"/>
  <c r="I5" i="10"/>
  <c r="I4" i="10"/>
  <c r="Q5" i="10"/>
  <c r="Q6" i="10"/>
  <c r="Q3" i="10"/>
  <c r="Q4" i="10"/>
  <c r="Y6" i="10"/>
  <c r="Y3" i="10"/>
  <c r="Y5" i="10"/>
  <c r="Y4" i="10"/>
  <c r="AG5" i="10"/>
  <c r="AG6" i="10"/>
  <c r="AG3" i="10"/>
  <c r="AG4" i="10"/>
  <c r="C6" i="71"/>
  <c r="S6" i="71"/>
  <c r="AI6" i="71"/>
  <c r="T6" i="71"/>
  <c r="G4" i="10"/>
  <c r="G3" i="10"/>
  <c r="G6" i="10"/>
  <c r="G5" i="10"/>
  <c r="O6" i="10"/>
  <c r="O5" i="10"/>
  <c r="O4" i="10"/>
  <c r="O3" i="10"/>
  <c r="AE3" i="10"/>
  <c r="AE6" i="10"/>
  <c r="AE5" i="10"/>
  <c r="AE4" i="10"/>
  <c r="I6" i="71"/>
  <c r="Y6" i="71"/>
  <c r="I20" i="66"/>
  <c r="I10" i="66" s="1"/>
  <c r="I1" i="66" s="1"/>
  <c r="H1" i="7"/>
  <c r="L11" i="65" l="1"/>
  <c r="Y9" i="74"/>
  <c r="Y8" i="74"/>
  <c r="Y10" i="50" s="1"/>
  <c r="Y11" i="50" s="1"/>
  <c r="Y15" i="50" s="1"/>
  <c r="W2" i="11" s="1"/>
  <c r="L9" i="74"/>
  <c r="L8" i="74"/>
  <c r="L10" i="50" s="1"/>
  <c r="L11" i="50" s="1"/>
  <c r="L15" i="50" s="1"/>
  <c r="J2" i="11" s="1"/>
  <c r="AK9" i="74"/>
  <c r="AK8" i="74"/>
  <c r="AK10" i="50" s="1"/>
  <c r="U9" i="74"/>
  <c r="U8" i="74"/>
  <c r="U10" i="50" s="1"/>
  <c r="U11" i="50" s="1"/>
  <c r="U15" i="50" s="1"/>
  <c r="S2" i="11" s="1"/>
  <c r="X9" i="74"/>
  <c r="X8" i="74"/>
  <c r="X10" i="50" s="1"/>
  <c r="X11" i="50" s="1"/>
  <c r="X15" i="50" s="1"/>
  <c r="V2" i="11" s="1"/>
  <c r="AI9" i="74"/>
  <c r="AI8" i="74"/>
  <c r="AI10" i="50" s="1"/>
  <c r="S9" i="74"/>
  <c r="S8" i="74"/>
  <c r="S10" i="50" s="1"/>
  <c r="S11" i="50" s="1"/>
  <c r="S15" i="50" s="1"/>
  <c r="Q2" i="11" s="1"/>
  <c r="V8" i="74"/>
  <c r="V10" i="50" s="1"/>
  <c r="V11" i="50" s="1"/>
  <c r="V15" i="50" s="1"/>
  <c r="T2" i="11" s="1"/>
  <c r="V9" i="74"/>
  <c r="AJ9" i="74"/>
  <c r="AJ8" i="74"/>
  <c r="AJ10" i="50" s="1"/>
  <c r="AH9" i="74"/>
  <c r="AH8" i="74"/>
  <c r="AH10" i="50" s="1"/>
  <c r="AC9" i="74"/>
  <c r="AC8" i="74"/>
  <c r="AC10" i="50" s="1"/>
  <c r="AC11" i="50" s="1"/>
  <c r="AC15" i="50" s="1"/>
  <c r="AA2" i="11" s="1"/>
  <c r="I9" i="74"/>
  <c r="I8" i="74"/>
  <c r="I10" i="50" s="1"/>
  <c r="I11" i="50" s="1"/>
  <c r="I15" i="50" s="1"/>
  <c r="G2" i="11" s="1"/>
  <c r="P9" i="74"/>
  <c r="P8" i="74"/>
  <c r="P10" i="50" s="1"/>
  <c r="P11" i="50" s="1"/>
  <c r="P15" i="50" s="1"/>
  <c r="N2" i="11" s="1"/>
  <c r="W8" i="74"/>
  <c r="W10" i="50" s="1"/>
  <c r="W11" i="50" s="1"/>
  <c r="W15" i="50" s="1"/>
  <c r="U2" i="11" s="1"/>
  <c r="W9" i="74"/>
  <c r="G8" i="74"/>
  <c r="G10" i="50" s="1"/>
  <c r="G11" i="50" s="1"/>
  <c r="G15" i="50" s="1"/>
  <c r="E2" i="11" s="1"/>
  <c r="G9" i="74"/>
  <c r="N9" i="74"/>
  <c r="N8" i="74"/>
  <c r="N10" i="50" s="1"/>
  <c r="N11" i="50" s="1"/>
  <c r="N15" i="50" s="1"/>
  <c r="L2" i="11" s="1"/>
  <c r="AB9" i="74"/>
  <c r="AB8" i="74"/>
  <c r="AB10" i="50" s="1"/>
  <c r="AB11" i="50" s="1"/>
  <c r="AB15" i="50" s="1"/>
  <c r="Z2" i="11" s="1"/>
  <c r="Z9" i="74"/>
  <c r="Z8" i="74"/>
  <c r="Z10" i="50" s="1"/>
  <c r="Z11" i="50" s="1"/>
  <c r="Z15" i="50" s="1"/>
  <c r="X2" i="11" s="1"/>
  <c r="AG8" i="74"/>
  <c r="AG10" i="50" s="1"/>
  <c r="AG9" i="74"/>
  <c r="Q8" i="74"/>
  <c r="Q10" i="50" s="1"/>
  <c r="Q11" i="50" s="1"/>
  <c r="Q15" i="50" s="1"/>
  <c r="O2" i="11" s="1"/>
  <c r="Q9" i="74"/>
  <c r="H9" i="74"/>
  <c r="H8" i="74"/>
  <c r="H10" i="50" s="1"/>
  <c r="H11" i="50" s="1"/>
  <c r="H15" i="50" s="1"/>
  <c r="F2" i="11" s="1"/>
  <c r="AE8" i="74"/>
  <c r="AE10" i="50" s="1"/>
  <c r="AE11" i="50" s="1"/>
  <c r="AE15" i="50" s="1"/>
  <c r="AC2" i="11" s="1"/>
  <c r="AE9" i="74"/>
  <c r="O8" i="74"/>
  <c r="O10" i="50" s="1"/>
  <c r="O11" i="50" s="1"/>
  <c r="O15" i="50" s="1"/>
  <c r="M2" i="11" s="1"/>
  <c r="O9" i="74"/>
  <c r="F8" i="74"/>
  <c r="F10" i="50" s="1"/>
  <c r="F11" i="50" s="1"/>
  <c r="F15" i="50" s="1"/>
  <c r="D2" i="11" s="1"/>
  <c r="F9" i="74"/>
  <c r="T9" i="74"/>
  <c r="T8" i="74"/>
  <c r="T10" i="50" s="1"/>
  <c r="T11" i="50" s="1"/>
  <c r="T15" i="50" s="1"/>
  <c r="R2" i="11" s="1"/>
  <c r="R8" i="74"/>
  <c r="R10" i="50" s="1"/>
  <c r="R11" i="50" s="1"/>
  <c r="R15" i="50" s="1"/>
  <c r="P2" i="11" s="1"/>
  <c r="R9" i="74"/>
  <c r="M9" i="74"/>
  <c r="M8" i="74"/>
  <c r="M10" i="50" s="1"/>
  <c r="M11" i="50" s="1"/>
  <c r="M15" i="50" s="1"/>
  <c r="K2" i="11" s="1"/>
  <c r="AF9" i="74"/>
  <c r="AF8" i="74"/>
  <c r="AF10" i="50" s="1"/>
  <c r="AF11" i="50" s="1"/>
  <c r="AF15" i="50" s="1"/>
  <c r="AD2" i="11" s="1"/>
  <c r="AA9" i="74"/>
  <c r="AA8" i="74"/>
  <c r="AA10" i="50" s="1"/>
  <c r="AA11" i="50" s="1"/>
  <c r="AA15" i="50" s="1"/>
  <c r="Y2" i="11" s="1"/>
  <c r="K8" i="74"/>
  <c r="K10" i="50" s="1"/>
  <c r="K11" i="50" s="1"/>
  <c r="K15" i="50" s="1"/>
  <c r="I2" i="11" s="1"/>
  <c r="K9" i="74"/>
  <c r="AD9" i="74"/>
  <c r="AD8" i="74"/>
  <c r="AD10" i="50" s="1"/>
  <c r="AD11" i="50" s="1"/>
  <c r="AD15" i="50" s="1"/>
  <c r="AB2" i="11" s="1"/>
  <c r="J8" i="74"/>
  <c r="J10" i="50" s="1"/>
  <c r="J11" i="50" s="1"/>
  <c r="J15" i="50" s="1"/>
  <c r="H2" i="11" s="1"/>
  <c r="J9" i="74"/>
  <c r="J20" i="66"/>
  <c r="J10" i="66" s="1"/>
  <c r="J1" i="66" s="1"/>
  <c r="I1" i="7"/>
  <c r="M11" i="65" l="1"/>
  <c r="T4" i="9"/>
  <c r="T6" i="9"/>
  <c r="T5" i="9"/>
  <c r="Q4" i="9"/>
  <c r="Q6" i="9"/>
  <c r="Q5" i="9"/>
  <c r="M6" i="9"/>
  <c r="M4" i="9"/>
  <c r="M5" i="9"/>
  <c r="H6" i="9"/>
  <c r="H5" i="9"/>
  <c r="H4" i="9"/>
  <c r="AD4" i="9"/>
  <c r="AD5" i="9"/>
  <c r="AD6" i="9"/>
  <c r="L6" i="9"/>
  <c r="L4" i="9"/>
  <c r="L5" i="9"/>
  <c r="G5" i="9"/>
  <c r="G4" i="9"/>
  <c r="G6" i="9"/>
  <c r="AB6" i="9"/>
  <c r="AB5" i="9"/>
  <c r="AB4" i="9"/>
  <c r="K4" i="9"/>
  <c r="K5" i="9"/>
  <c r="K6" i="9"/>
  <c r="E4" i="9"/>
  <c r="E5" i="9"/>
  <c r="E6" i="9"/>
  <c r="AA4" i="9"/>
  <c r="AA6" i="9"/>
  <c r="AA5" i="9"/>
  <c r="I6" i="9"/>
  <c r="I4" i="9"/>
  <c r="I5" i="9"/>
  <c r="P4" i="9"/>
  <c r="P6" i="9"/>
  <c r="P5" i="9"/>
  <c r="U5" i="9"/>
  <c r="U6" i="9"/>
  <c r="U4" i="9"/>
  <c r="AF4" i="9"/>
  <c r="AF5" i="9"/>
  <c r="AF6" i="9"/>
  <c r="Y5" i="9"/>
  <c r="Y6" i="9"/>
  <c r="Y4" i="9"/>
  <c r="R5" i="9"/>
  <c r="R4" i="9"/>
  <c r="R6" i="9"/>
  <c r="N4" i="9"/>
  <c r="N6" i="9"/>
  <c r="N5" i="9"/>
  <c r="AH4" i="9"/>
  <c r="AH6" i="9"/>
  <c r="AH5" i="9"/>
  <c r="AE6" i="9"/>
  <c r="AE4" i="9"/>
  <c r="AE5" i="9"/>
  <c r="V5" i="9"/>
  <c r="V4" i="9"/>
  <c r="V6" i="9"/>
  <c r="W5" i="9"/>
  <c r="W4" i="9"/>
  <c r="W6" i="9"/>
  <c r="AC5" i="9"/>
  <c r="AC6" i="9"/>
  <c r="AC4" i="9"/>
  <c r="X5" i="9"/>
  <c r="X4" i="9"/>
  <c r="X6" i="9"/>
  <c r="S6" i="9"/>
  <c r="S5" i="9"/>
  <c r="S4" i="9"/>
  <c r="AH11" i="50"/>
  <c r="AH15" i="50" s="1"/>
  <c r="AF2" i="11" s="1"/>
  <c r="AI11" i="50"/>
  <c r="AI15" i="50" s="1"/>
  <c r="AG2" i="11" s="1"/>
  <c r="D6" i="9"/>
  <c r="D5" i="9"/>
  <c r="D4" i="9"/>
  <c r="F6" i="9"/>
  <c r="F5" i="9"/>
  <c r="F4" i="9"/>
  <c r="Z4" i="9"/>
  <c r="Z6" i="9"/>
  <c r="Z5" i="9"/>
  <c r="AG11" i="50"/>
  <c r="AG15" i="50" s="1"/>
  <c r="AE2" i="11" s="1"/>
  <c r="AI4" i="9"/>
  <c r="AI6" i="9"/>
  <c r="AI5" i="9"/>
  <c r="O6" i="9"/>
  <c r="O5" i="9"/>
  <c r="O4" i="9"/>
  <c r="AG5" i="9"/>
  <c r="AG6" i="9"/>
  <c r="AG4" i="9"/>
  <c r="J4" i="9"/>
  <c r="J5" i="9"/>
  <c r="J6" i="9"/>
  <c r="AJ11" i="50"/>
  <c r="AJ15" i="50" s="1"/>
  <c r="AH2" i="11" s="1"/>
  <c r="AK11" i="50"/>
  <c r="AK15" i="50" s="1"/>
  <c r="AI2" i="11" s="1"/>
  <c r="K20" i="66"/>
  <c r="K10" i="66" s="1"/>
  <c r="K1" i="66" s="1"/>
  <c r="J1" i="7"/>
  <c r="N11" i="65" l="1"/>
  <c r="L20" i="66"/>
  <c r="L10" i="66" s="1"/>
  <c r="L1" i="66" s="1"/>
  <c r="K1" i="7"/>
  <c r="O11" i="65" l="1"/>
  <c r="M20" i="66"/>
  <c r="M10" i="66" s="1"/>
  <c r="M1" i="66" s="1"/>
  <c r="L1" i="7"/>
  <c r="P11" i="65" l="1"/>
  <c r="N20" i="66"/>
  <c r="N10" i="66" s="1"/>
  <c r="N1" i="66" s="1"/>
  <c r="M1" i="7"/>
  <c r="Q11" i="65" l="1"/>
  <c r="O20" i="66"/>
  <c r="O10" i="66" s="1"/>
  <c r="O1" i="66" s="1"/>
  <c r="N1" i="7"/>
  <c r="R11" i="65" l="1"/>
  <c r="P20" i="66"/>
  <c r="P10" i="66" s="1"/>
  <c r="P1" i="66" s="1"/>
  <c r="O1" i="7"/>
  <c r="S11" i="65" l="1"/>
  <c r="Q20" i="66"/>
  <c r="Q10" i="66" s="1"/>
  <c r="Q1" i="66" s="1"/>
  <c r="P1" i="7"/>
  <c r="T11" i="65" l="1"/>
  <c r="R20" i="66"/>
  <c r="R10" i="66" s="1"/>
  <c r="R1" i="66" s="1"/>
  <c r="Q1" i="7"/>
  <c r="U11" i="65" l="1"/>
  <c r="S20" i="66"/>
  <c r="S10" i="66" s="1"/>
  <c r="S1" i="66" s="1"/>
  <c r="R1" i="7"/>
  <c r="V11" i="65" l="1"/>
  <c r="T20" i="66"/>
  <c r="T10" i="66" s="1"/>
  <c r="T1" i="66" s="1"/>
  <c r="S1" i="7"/>
  <c r="W11" i="65" l="1"/>
  <c r="U20" i="66"/>
  <c r="U10" i="66" s="1"/>
  <c r="U1" i="66" s="1"/>
  <c r="T1" i="7"/>
  <c r="X11" i="65" l="1"/>
  <c r="V20" i="66"/>
  <c r="V10" i="66" s="1"/>
  <c r="V1" i="66" s="1"/>
  <c r="U1" i="7"/>
  <c r="AI8" i="55"/>
  <c r="AH8" i="55"/>
  <c r="AG8" i="55"/>
  <c r="AF8" i="55"/>
  <c r="AE8" i="55"/>
  <c r="AD8" i="55"/>
  <c r="AC8" i="55"/>
  <c r="AB8" i="55"/>
  <c r="AA8" i="55"/>
  <c r="Z8" i="55"/>
  <c r="AI7" i="55"/>
  <c r="AH7" i="55"/>
  <c r="AG7" i="55"/>
  <c r="AF7" i="55"/>
  <c r="AE7" i="55"/>
  <c r="AD7" i="55"/>
  <c r="AC7" i="55"/>
  <c r="AB7" i="55"/>
  <c r="AA7" i="55"/>
  <c r="Z7" i="55"/>
  <c r="AI6" i="55"/>
  <c r="AH6" i="55"/>
  <c r="AG6" i="55"/>
  <c r="AF6" i="55"/>
  <c r="AE6" i="55"/>
  <c r="AD6" i="55"/>
  <c r="AC6" i="55"/>
  <c r="AB6" i="55"/>
  <c r="AA6" i="55"/>
  <c r="Z6" i="55"/>
  <c r="AI5" i="55"/>
  <c r="AH5" i="55"/>
  <c r="AG5" i="55"/>
  <c r="AF5" i="55"/>
  <c r="AE5" i="55"/>
  <c r="AD5" i="55"/>
  <c r="AC5" i="55"/>
  <c r="AB5" i="55"/>
  <c r="AA5" i="55"/>
  <c r="Z5" i="55"/>
  <c r="AI4" i="55"/>
  <c r="AH4" i="55"/>
  <c r="AG4" i="55"/>
  <c r="AF4" i="55"/>
  <c r="AE4" i="55"/>
  <c r="AD4" i="55"/>
  <c r="AC4" i="55"/>
  <c r="AB4" i="55"/>
  <c r="AA4" i="55"/>
  <c r="Z4" i="55"/>
  <c r="AI3" i="55"/>
  <c r="AH3" i="55"/>
  <c r="AG3" i="55"/>
  <c r="AF3" i="55"/>
  <c r="AE3" i="55"/>
  <c r="AD3" i="55"/>
  <c r="AC3" i="55"/>
  <c r="AB3" i="55"/>
  <c r="AA3" i="55"/>
  <c r="Z3" i="55"/>
  <c r="AI2" i="55"/>
  <c r="AH2" i="55"/>
  <c r="AG2" i="55"/>
  <c r="AF2" i="55"/>
  <c r="AE2" i="55"/>
  <c r="AD2" i="55"/>
  <c r="AC2" i="55"/>
  <c r="AB2" i="55"/>
  <c r="AA2" i="55"/>
  <c r="Z2" i="55"/>
  <c r="AI8" i="54"/>
  <c r="AH8" i="54"/>
  <c r="AG8" i="54"/>
  <c r="AF8" i="54"/>
  <c r="AE8" i="54"/>
  <c r="AD8" i="54"/>
  <c r="AC8" i="54"/>
  <c r="AB8" i="54"/>
  <c r="AA8" i="54"/>
  <c r="Z8" i="54"/>
  <c r="AI7" i="54"/>
  <c r="AH7" i="54"/>
  <c r="AG7" i="54"/>
  <c r="AF7" i="54"/>
  <c r="AE7" i="54"/>
  <c r="AD7" i="54"/>
  <c r="AC7" i="54"/>
  <c r="AB7" i="54"/>
  <c r="AA7" i="54"/>
  <c r="Z7" i="54"/>
  <c r="AI6" i="54"/>
  <c r="AH6" i="54"/>
  <c r="AG6" i="54"/>
  <c r="AF6" i="54"/>
  <c r="AE6" i="54"/>
  <c r="AD6" i="54"/>
  <c r="AC6" i="54"/>
  <c r="AB6" i="54"/>
  <c r="AA6" i="54"/>
  <c r="Z6" i="54"/>
  <c r="AI5" i="54"/>
  <c r="AH5" i="54"/>
  <c r="AG5" i="54"/>
  <c r="AF5" i="54"/>
  <c r="AE5" i="54"/>
  <c r="AD5" i="54"/>
  <c r="AC5" i="54"/>
  <c r="AB5" i="54"/>
  <c r="AA5" i="54"/>
  <c r="Z5" i="54"/>
  <c r="AI4" i="54"/>
  <c r="AH4" i="54"/>
  <c r="AG4" i="54"/>
  <c r="AF4" i="54"/>
  <c r="AE4" i="54"/>
  <c r="AD4" i="54"/>
  <c r="AC4" i="54"/>
  <c r="AB4" i="54"/>
  <c r="AA4" i="54"/>
  <c r="Z4" i="54"/>
  <c r="AI3" i="54"/>
  <c r="AH3" i="54"/>
  <c r="AG3" i="54"/>
  <c r="AF3" i="54"/>
  <c r="AE3" i="54"/>
  <c r="AD3" i="54"/>
  <c r="AC3" i="54"/>
  <c r="AB3" i="54"/>
  <c r="AA3" i="54"/>
  <c r="Z3" i="54"/>
  <c r="AI2" i="54"/>
  <c r="AH2" i="54"/>
  <c r="AG2" i="54"/>
  <c r="AF2" i="54"/>
  <c r="AE2" i="54"/>
  <c r="AD2" i="54"/>
  <c r="AC2" i="54"/>
  <c r="AB2" i="54"/>
  <c r="AA2" i="54"/>
  <c r="Z2" i="54"/>
  <c r="AI8" i="53"/>
  <c r="AH8" i="53"/>
  <c r="AG8" i="53"/>
  <c r="AF8" i="53"/>
  <c r="AE8" i="53"/>
  <c r="AD8" i="53"/>
  <c r="AC8" i="53"/>
  <c r="AB8" i="53"/>
  <c r="AA8" i="53"/>
  <c r="Z8" i="53"/>
  <c r="AI7" i="53"/>
  <c r="AH7" i="53"/>
  <c r="AG7" i="53"/>
  <c r="AF7" i="53"/>
  <c r="AE7" i="53"/>
  <c r="AD7" i="53"/>
  <c r="AC7" i="53"/>
  <c r="AB7" i="53"/>
  <c r="AA7" i="53"/>
  <c r="Z7" i="53"/>
  <c r="AI6" i="53"/>
  <c r="AH6" i="53"/>
  <c r="AG6" i="53"/>
  <c r="AF6" i="53"/>
  <c r="AE6" i="53"/>
  <c r="AD6" i="53"/>
  <c r="AC6" i="53"/>
  <c r="AB6" i="53"/>
  <c r="AA6" i="53"/>
  <c r="Z6" i="53"/>
  <c r="AI5" i="53"/>
  <c r="AH5" i="53"/>
  <c r="AG5" i="53"/>
  <c r="AF5" i="53"/>
  <c r="AE5" i="53"/>
  <c r="AD5" i="53"/>
  <c r="AC5" i="53"/>
  <c r="AB5" i="53"/>
  <c r="AA5" i="53"/>
  <c r="Z5" i="53"/>
  <c r="AI4" i="53"/>
  <c r="AH4" i="53"/>
  <c r="AG4" i="53"/>
  <c r="AF4" i="53"/>
  <c r="AE4" i="53"/>
  <c r="AD4" i="53"/>
  <c r="AC4" i="53"/>
  <c r="AB4" i="53"/>
  <c r="AA4" i="53"/>
  <c r="Z4" i="53"/>
  <c r="AI3" i="53"/>
  <c r="AH3" i="53"/>
  <c r="AG3" i="53"/>
  <c r="AF3" i="53"/>
  <c r="AE3" i="53"/>
  <c r="AD3" i="53"/>
  <c r="AC3" i="53"/>
  <c r="AB3" i="53"/>
  <c r="AA3" i="53"/>
  <c r="Z3" i="53"/>
  <c r="AI2" i="53"/>
  <c r="AH2" i="53"/>
  <c r="AG2" i="53"/>
  <c r="AF2" i="53"/>
  <c r="AE2" i="53"/>
  <c r="AD2" i="53"/>
  <c r="AC2" i="53"/>
  <c r="AB2" i="53"/>
  <c r="AA2" i="53"/>
  <c r="Z2" i="53"/>
  <c r="Z3" i="52"/>
  <c r="AA3" i="52"/>
  <c r="AB3" i="52"/>
  <c r="AC3" i="52"/>
  <c r="AD3" i="52"/>
  <c r="AE3" i="52"/>
  <c r="AF3" i="52"/>
  <c r="AG3" i="52"/>
  <c r="AH3" i="52"/>
  <c r="AI3" i="52"/>
  <c r="Z4" i="52"/>
  <c r="AA4" i="52"/>
  <c r="AB4" i="52"/>
  <c r="AC4" i="52"/>
  <c r="AD4" i="52"/>
  <c r="AE4" i="52"/>
  <c r="AF4" i="52"/>
  <c r="AG4" i="52"/>
  <c r="AH4" i="52"/>
  <c r="AI4" i="52"/>
  <c r="Z5" i="52"/>
  <c r="AA5" i="52"/>
  <c r="AB5" i="52"/>
  <c r="AC5" i="52"/>
  <c r="AD5" i="52"/>
  <c r="AE5" i="52"/>
  <c r="AF5" i="52"/>
  <c r="AG5" i="52"/>
  <c r="AH5" i="52"/>
  <c r="AI5" i="52"/>
  <c r="Z6" i="52"/>
  <c r="AA6" i="52"/>
  <c r="AB6" i="52"/>
  <c r="AC6" i="52"/>
  <c r="AD6" i="52"/>
  <c r="AE6" i="52"/>
  <c r="AF6" i="52"/>
  <c r="AG6" i="52"/>
  <c r="AH6" i="52"/>
  <c r="AI6" i="52"/>
  <c r="Z7" i="52"/>
  <c r="AA7" i="52"/>
  <c r="AB7" i="52"/>
  <c r="AC7" i="52"/>
  <c r="AD7" i="52"/>
  <c r="AE7" i="52"/>
  <c r="AF7" i="52"/>
  <c r="AG7" i="52"/>
  <c r="AH7" i="52"/>
  <c r="AI7" i="52"/>
  <c r="Z8" i="52"/>
  <c r="AA8" i="52"/>
  <c r="AB8" i="52"/>
  <c r="AC8" i="52"/>
  <c r="AD8" i="52"/>
  <c r="AE8" i="52"/>
  <c r="AF8" i="52"/>
  <c r="AG8" i="52"/>
  <c r="AH8" i="52"/>
  <c r="AI8" i="52"/>
  <c r="AI2" i="52"/>
  <c r="AH2" i="52"/>
  <c r="AG2" i="52"/>
  <c r="AF2" i="52"/>
  <c r="AE2" i="52"/>
  <c r="AD2" i="52"/>
  <c r="AC2" i="52"/>
  <c r="AB2" i="52"/>
  <c r="AA2" i="52"/>
  <c r="Z2" i="52"/>
  <c r="Y11" i="65" l="1"/>
  <c r="W20" i="66"/>
  <c r="W10" i="66" s="1"/>
  <c r="W1" i="66" s="1"/>
  <c r="V1" i="7"/>
  <c r="Z11" i="65" l="1"/>
  <c r="X20" i="66"/>
  <c r="X10" i="66" s="1"/>
  <c r="X1" i="66" s="1"/>
  <c r="W1" i="7"/>
  <c r="D10" i="51"/>
  <c r="E10" i="51"/>
  <c r="F10" i="51"/>
  <c r="G10" i="51"/>
  <c r="H10" i="51"/>
  <c r="I10" i="51"/>
  <c r="J10" i="51"/>
  <c r="K10" i="51"/>
  <c r="L10" i="51"/>
  <c r="M10" i="51"/>
  <c r="N10" i="51"/>
  <c r="O10" i="51"/>
  <c r="P10" i="51"/>
  <c r="Q10" i="51"/>
  <c r="R10" i="51"/>
  <c r="S10" i="51"/>
  <c r="T10" i="51"/>
  <c r="U10" i="51"/>
  <c r="V10" i="51"/>
  <c r="W10" i="51"/>
  <c r="X10" i="51"/>
  <c r="Y10" i="51"/>
  <c r="Z10" i="51"/>
  <c r="AA10" i="51"/>
  <c r="AB10" i="51"/>
  <c r="AC10" i="51"/>
  <c r="AD10" i="51"/>
  <c r="AE10" i="51"/>
  <c r="AF10" i="51"/>
  <c r="AG10" i="51"/>
  <c r="AH10" i="51"/>
  <c r="AI10" i="51"/>
  <c r="AJ10" i="51"/>
  <c r="AK10" i="51"/>
  <c r="C10" i="51"/>
  <c r="B70" i="49"/>
  <c r="C70" i="49"/>
  <c r="D70" i="49"/>
  <c r="E70" i="49"/>
  <c r="F70" i="49"/>
  <c r="G70" i="49"/>
  <c r="H70" i="49"/>
  <c r="I70" i="49"/>
  <c r="J70" i="49"/>
  <c r="B71" i="49"/>
  <c r="C71" i="49"/>
  <c r="D71" i="49"/>
  <c r="E71" i="49"/>
  <c r="F71" i="49"/>
  <c r="G71" i="49"/>
  <c r="H71" i="49"/>
  <c r="I71" i="49"/>
  <c r="J71" i="49"/>
  <c r="B72" i="49"/>
  <c r="C72" i="49"/>
  <c r="D72" i="49"/>
  <c r="E72" i="49"/>
  <c r="F72" i="49"/>
  <c r="G72" i="49"/>
  <c r="H72" i="49"/>
  <c r="I72" i="49"/>
  <c r="J72" i="49"/>
  <c r="B73" i="49"/>
  <c r="C73" i="49"/>
  <c r="D73" i="49"/>
  <c r="E73" i="49"/>
  <c r="F73" i="49"/>
  <c r="G73" i="49"/>
  <c r="H73" i="49"/>
  <c r="I73" i="49"/>
  <c r="J73" i="49"/>
  <c r="B74" i="49"/>
  <c r="C74" i="49"/>
  <c r="D74" i="49"/>
  <c r="E74" i="49"/>
  <c r="F74" i="49"/>
  <c r="G74" i="49"/>
  <c r="H74" i="49"/>
  <c r="I74" i="49"/>
  <c r="J74" i="49"/>
  <c r="B75" i="49"/>
  <c r="C75" i="49"/>
  <c r="D75" i="49"/>
  <c r="E75" i="49"/>
  <c r="F75" i="49"/>
  <c r="G75" i="49"/>
  <c r="H75" i="49"/>
  <c r="I75" i="49"/>
  <c r="J75" i="49"/>
  <c r="B76" i="49"/>
  <c r="C76" i="49"/>
  <c r="D76" i="49"/>
  <c r="E76" i="49"/>
  <c r="F76" i="49"/>
  <c r="G76" i="49"/>
  <c r="H76" i="49"/>
  <c r="I76" i="49"/>
  <c r="J76" i="49"/>
  <c r="B77" i="49"/>
  <c r="C77" i="49"/>
  <c r="D77" i="49"/>
  <c r="E77" i="49"/>
  <c r="F77" i="49"/>
  <c r="G77" i="49"/>
  <c r="H77" i="49"/>
  <c r="I77" i="49"/>
  <c r="J77" i="49"/>
  <c r="B78" i="49"/>
  <c r="C78" i="49"/>
  <c r="D78" i="49"/>
  <c r="E78" i="49"/>
  <c r="F78" i="49"/>
  <c r="G78" i="49"/>
  <c r="H78" i="49"/>
  <c r="I78" i="49"/>
  <c r="J78" i="49"/>
  <c r="B79" i="49"/>
  <c r="C79" i="49"/>
  <c r="D79" i="49"/>
  <c r="E79" i="49"/>
  <c r="F79" i="49"/>
  <c r="G79" i="49"/>
  <c r="H79" i="49"/>
  <c r="I79" i="49"/>
  <c r="J79" i="49"/>
  <c r="B80" i="49"/>
  <c r="C80" i="49"/>
  <c r="D80" i="49"/>
  <c r="E80" i="49"/>
  <c r="F80" i="49"/>
  <c r="G80" i="49"/>
  <c r="H80" i="49"/>
  <c r="I80" i="49"/>
  <c r="J80" i="49"/>
  <c r="B81" i="49"/>
  <c r="C81" i="49"/>
  <c r="D81" i="49"/>
  <c r="E81" i="49"/>
  <c r="F81" i="49"/>
  <c r="G81" i="49"/>
  <c r="H81" i="49"/>
  <c r="I81" i="49"/>
  <c r="J81" i="49"/>
  <c r="B82" i="49"/>
  <c r="C82" i="49"/>
  <c r="D82" i="49"/>
  <c r="E82" i="49"/>
  <c r="F82" i="49"/>
  <c r="G82" i="49"/>
  <c r="H82" i="49"/>
  <c r="I82" i="49"/>
  <c r="J82" i="49"/>
  <c r="B83" i="49"/>
  <c r="C83" i="49"/>
  <c r="D83" i="49"/>
  <c r="E83" i="49"/>
  <c r="F83" i="49"/>
  <c r="G83" i="49"/>
  <c r="H83" i="49"/>
  <c r="I83" i="49"/>
  <c r="J83" i="49"/>
  <c r="B84" i="49"/>
  <c r="C84" i="49"/>
  <c r="D84" i="49"/>
  <c r="E84" i="49"/>
  <c r="F84" i="49"/>
  <c r="G84" i="49"/>
  <c r="H84" i="49"/>
  <c r="I84" i="49"/>
  <c r="J84" i="49"/>
  <c r="B85" i="49"/>
  <c r="C85" i="49"/>
  <c r="D85" i="49"/>
  <c r="E85" i="49"/>
  <c r="F85" i="49"/>
  <c r="G85" i="49"/>
  <c r="H85" i="49"/>
  <c r="I85" i="49"/>
  <c r="J85" i="49"/>
  <c r="B86" i="49"/>
  <c r="C86" i="49"/>
  <c r="D86" i="49"/>
  <c r="E86" i="49"/>
  <c r="F86" i="49"/>
  <c r="G86" i="49"/>
  <c r="H86" i="49"/>
  <c r="I86" i="49"/>
  <c r="J86" i="49"/>
  <c r="B87" i="49"/>
  <c r="C87" i="49"/>
  <c r="D87" i="49"/>
  <c r="E87" i="49"/>
  <c r="F87" i="49"/>
  <c r="G87" i="49"/>
  <c r="H87" i="49"/>
  <c r="I87" i="49"/>
  <c r="J87" i="49"/>
  <c r="B88" i="49"/>
  <c r="C88" i="49"/>
  <c r="D88" i="49"/>
  <c r="E88" i="49"/>
  <c r="F88" i="49"/>
  <c r="G88" i="49"/>
  <c r="H88" i="49"/>
  <c r="I88" i="49"/>
  <c r="J88" i="49"/>
  <c r="B89" i="49"/>
  <c r="C89" i="49"/>
  <c r="D89" i="49"/>
  <c r="E89" i="49"/>
  <c r="F89" i="49"/>
  <c r="G89" i="49"/>
  <c r="H89" i="49"/>
  <c r="I89" i="49"/>
  <c r="J89" i="49"/>
  <c r="B90" i="49"/>
  <c r="C90" i="49"/>
  <c r="D90" i="49"/>
  <c r="E90" i="49"/>
  <c r="F90" i="49"/>
  <c r="G90" i="49"/>
  <c r="H90" i="49"/>
  <c r="I90" i="49"/>
  <c r="J90" i="49"/>
  <c r="B91" i="49"/>
  <c r="C91" i="49"/>
  <c r="D91" i="49"/>
  <c r="E91" i="49"/>
  <c r="F91" i="49"/>
  <c r="G91" i="49"/>
  <c r="H91" i="49"/>
  <c r="I91" i="49"/>
  <c r="J91" i="49"/>
  <c r="B92" i="49"/>
  <c r="C92" i="49"/>
  <c r="D92" i="49"/>
  <c r="E92" i="49"/>
  <c r="F92" i="49"/>
  <c r="G92" i="49"/>
  <c r="H92" i="49"/>
  <c r="I92" i="49"/>
  <c r="J92" i="49"/>
  <c r="B93" i="49"/>
  <c r="C93" i="49"/>
  <c r="D93" i="49"/>
  <c r="E93" i="49"/>
  <c r="F93" i="49"/>
  <c r="G93" i="49"/>
  <c r="H93" i="49"/>
  <c r="I93" i="49"/>
  <c r="J93" i="49"/>
  <c r="B94" i="49"/>
  <c r="C94" i="49"/>
  <c r="D94" i="49"/>
  <c r="E94" i="49"/>
  <c r="F94" i="49"/>
  <c r="G94" i="49"/>
  <c r="H94" i="49"/>
  <c r="I94" i="49"/>
  <c r="J94" i="49"/>
  <c r="B95" i="49"/>
  <c r="C95" i="49"/>
  <c r="D95" i="49"/>
  <c r="E95" i="49"/>
  <c r="F95" i="49"/>
  <c r="G95" i="49"/>
  <c r="H95" i="49"/>
  <c r="I95" i="49"/>
  <c r="J95" i="49"/>
  <c r="B96" i="49"/>
  <c r="C96" i="49"/>
  <c r="D96" i="49"/>
  <c r="E96" i="49"/>
  <c r="F96" i="49"/>
  <c r="G96" i="49"/>
  <c r="H96" i="49"/>
  <c r="I96" i="49"/>
  <c r="J96" i="49"/>
  <c r="B97" i="49"/>
  <c r="C97" i="49"/>
  <c r="D97" i="49"/>
  <c r="E97" i="49"/>
  <c r="F97" i="49"/>
  <c r="G97" i="49"/>
  <c r="I97" i="49"/>
  <c r="J97" i="49"/>
  <c r="B98" i="49"/>
  <c r="C98" i="49"/>
  <c r="D98" i="49"/>
  <c r="E98" i="49"/>
  <c r="F98" i="49"/>
  <c r="G98" i="49"/>
  <c r="I98" i="49"/>
  <c r="J98" i="49"/>
  <c r="B99" i="49"/>
  <c r="C99" i="49"/>
  <c r="D99" i="49"/>
  <c r="E99" i="49"/>
  <c r="F99" i="49"/>
  <c r="G99" i="49"/>
  <c r="I99" i="49"/>
  <c r="J99" i="49"/>
  <c r="B100" i="49"/>
  <c r="C100" i="49"/>
  <c r="D100" i="49"/>
  <c r="E100" i="49"/>
  <c r="F100" i="49"/>
  <c r="G100" i="49"/>
  <c r="I100" i="49"/>
  <c r="J100" i="49"/>
  <c r="B101" i="49"/>
  <c r="C101" i="49"/>
  <c r="D101" i="49"/>
  <c r="E101" i="49"/>
  <c r="F101" i="49"/>
  <c r="G101" i="49"/>
  <c r="I101" i="49"/>
  <c r="J101" i="49"/>
  <c r="B102" i="49"/>
  <c r="C102" i="49"/>
  <c r="D102" i="49"/>
  <c r="E102" i="49"/>
  <c r="F102" i="49"/>
  <c r="G102" i="49"/>
  <c r="I102" i="49"/>
  <c r="J102" i="49"/>
  <c r="B103" i="49"/>
  <c r="C103" i="49"/>
  <c r="D103" i="49"/>
  <c r="E103" i="49"/>
  <c r="F103" i="49"/>
  <c r="G103" i="49"/>
  <c r="I103" i="49"/>
  <c r="J103" i="49"/>
  <c r="B104" i="49"/>
  <c r="C104" i="49"/>
  <c r="D104" i="49"/>
  <c r="E104" i="49"/>
  <c r="F104" i="49"/>
  <c r="G104" i="49"/>
  <c r="I104" i="49"/>
  <c r="J104" i="49"/>
  <c r="B105" i="49"/>
  <c r="C105" i="49"/>
  <c r="D105" i="49"/>
  <c r="E105" i="49"/>
  <c r="F105" i="49"/>
  <c r="G105" i="49"/>
  <c r="I105" i="49"/>
  <c r="J105" i="49"/>
  <c r="B106" i="49"/>
  <c r="C106" i="49"/>
  <c r="D106" i="49"/>
  <c r="E106" i="49"/>
  <c r="F106" i="49"/>
  <c r="G106" i="49"/>
  <c r="I106" i="49"/>
  <c r="J106" i="49"/>
  <c r="B107" i="49"/>
  <c r="C107" i="49"/>
  <c r="D107" i="49"/>
  <c r="E107" i="49"/>
  <c r="F107" i="49"/>
  <c r="G107" i="49"/>
  <c r="I107" i="49"/>
  <c r="J107" i="49"/>
  <c r="B108" i="49"/>
  <c r="C108" i="49"/>
  <c r="D108" i="49"/>
  <c r="E108" i="49"/>
  <c r="F108" i="49"/>
  <c r="G108" i="49"/>
  <c r="I108" i="49"/>
  <c r="J108" i="49"/>
  <c r="B109" i="49"/>
  <c r="C109" i="49"/>
  <c r="D109" i="49"/>
  <c r="E109" i="49"/>
  <c r="F109" i="49"/>
  <c r="G109" i="49"/>
  <c r="I109" i="49"/>
  <c r="J109" i="49"/>
  <c r="B110" i="49"/>
  <c r="C110" i="49"/>
  <c r="D110" i="49"/>
  <c r="E110" i="49"/>
  <c r="F110" i="49"/>
  <c r="G110" i="49"/>
  <c r="I110" i="49"/>
  <c r="J110" i="49"/>
  <c r="B111" i="49"/>
  <c r="C111" i="49"/>
  <c r="D111" i="49"/>
  <c r="E111" i="49"/>
  <c r="F111" i="49"/>
  <c r="G111" i="49"/>
  <c r="I111" i="49"/>
  <c r="J111" i="49"/>
  <c r="B112" i="49"/>
  <c r="C112" i="49"/>
  <c r="D112" i="49"/>
  <c r="E112" i="49"/>
  <c r="F112" i="49"/>
  <c r="G112" i="49"/>
  <c r="I112" i="49"/>
  <c r="J112" i="49"/>
  <c r="B113" i="49"/>
  <c r="C113" i="49"/>
  <c r="D113" i="49"/>
  <c r="E113" i="49"/>
  <c r="F113" i="49"/>
  <c r="G113" i="49"/>
  <c r="I113" i="49"/>
  <c r="J113" i="49"/>
  <c r="B114" i="49"/>
  <c r="C114" i="49"/>
  <c r="D114" i="49"/>
  <c r="E114" i="49"/>
  <c r="F114" i="49"/>
  <c r="G114" i="49"/>
  <c r="I114" i="49"/>
  <c r="J114" i="49"/>
  <c r="B115" i="49"/>
  <c r="C115" i="49"/>
  <c r="D115" i="49"/>
  <c r="E115" i="49"/>
  <c r="F115" i="49"/>
  <c r="G115" i="49"/>
  <c r="I115" i="49"/>
  <c r="J115" i="49"/>
  <c r="B116" i="49"/>
  <c r="C116" i="49"/>
  <c r="D116" i="49"/>
  <c r="E116" i="49"/>
  <c r="F116" i="49"/>
  <c r="G116" i="49"/>
  <c r="I116" i="49"/>
  <c r="J116" i="49"/>
  <c r="B117" i="49"/>
  <c r="C117" i="49"/>
  <c r="D117" i="49"/>
  <c r="E117" i="49"/>
  <c r="F117" i="49"/>
  <c r="G117" i="49"/>
  <c r="I117" i="49"/>
  <c r="J117" i="49"/>
  <c r="B118" i="49"/>
  <c r="C118" i="49"/>
  <c r="D118" i="49"/>
  <c r="E118" i="49"/>
  <c r="F118" i="49"/>
  <c r="G118" i="49"/>
  <c r="I118" i="49"/>
  <c r="J118" i="49"/>
  <c r="B119" i="49"/>
  <c r="C119" i="49"/>
  <c r="D119" i="49"/>
  <c r="E119" i="49"/>
  <c r="F119" i="49"/>
  <c r="G119" i="49"/>
  <c r="I119" i="49"/>
  <c r="J119" i="49"/>
  <c r="B120" i="49"/>
  <c r="C120" i="49"/>
  <c r="D120" i="49"/>
  <c r="E120" i="49"/>
  <c r="F120" i="49"/>
  <c r="G120" i="49"/>
  <c r="I120" i="49"/>
  <c r="J120" i="49"/>
  <c r="B121" i="49"/>
  <c r="C121" i="49"/>
  <c r="D121" i="49"/>
  <c r="E121" i="49"/>
  <c r="F121" i="49"/>
  <c r="G121" i="49"/>
  <c r="I121" i="49"/>
  <c r="J121" i="49"/>
  <c r="B122" i="49"/>
  <c r="C122" i="49"/>
  <c r="D122" i="49"/>
  <c r="E122" i="49"/>
  <c r="F122" i="49"/>
  <c r="G122" i="49"/>
  <c r="I122" i="49"/>
  <c r="J122" i="49"/>
  <c r="B123" i="49"/>
  <c r="C123" i="49"/>
  <c r="D123" i="49"/>
  <c r="E123" i="49"/>
  <c r="F123" i="49"/>
  <c r="G123" i="49"/>
  <c r="I123" i="49"/>
  <c r="J123" i="49"/>
  <c r="B124" i="49"/>
  <c r="C124" i="49"/>
  <c r="D124" i="49"/>
  <c r="E124" i="49"/>
  <c r="F124" i="49"/>
  <c r="G124" i="49"/>
  <c r="I124" i="49"/>
  <c r="J124" i="49"/>
  <c r="B125" i="49"/>
  <c r="C125" i="49"/>
  <c r="D125" i="49"/>
  <c r="E125" i="49"/>
  <c r="F125" i="49"/>
  <c r="G125" i="49"/>
  <c r="I125" i="49"/>
  <c r="J125" i="49"/>
  <c r="B126" i="49"/>
  <c r="C126" i="49"/>
  <c r="D126" i="49"/>
  <c r="E126" i="49"/>
  <c r="F126" i="49"/>
  <c r="G126" i="49"/>
  <c r="I126" i="49"/>
  <c r="J126" i="49"/>
  <c r="B127" i="49"/>
  <c r="C127" i="49"/>
  <c r="D127" i="49"/>
  <c r="E127" i="49"/>
  <c r="F127" i="49"/>
  <c r="G127" i="49"/>
  <c r="I127" i="49"/>
  <c r="J127" i="49"/>
  <c r="B128" i="49"/>
  <c r="C128" i="49"/>
  <c r="D128" i="49"/>
  <c r="E128" i="49"/>
  <c r="F128" i="49"/>
  <c r="G128" i="49"/>
  <c r="I128" i="49"/>
  <c r="J128" i="49"/>
  <c r="B129" i="49"/>
  <c r="C129" i="49"/>
  <c r="D129" i="49"/>
  <c r="E129" i="49"/>
  <c r="F129" i="49"/>
  <c r="G129" i="49"/>
  <c r="I129" i="49"/>
  <c r="J129" i="49"/>
  <c r="B130" i="49"/>
  <c r="C130" i="49"/>
  <c r="D130" i="49"/>
  <c r="E130" i="49"/>
  <c r="F130" i="49"/>
  <c r="G130" i="49"/>
  <c r="I130" i="49"/>
  <c r="J130" i="49"/>
  <c r="B131" i="49"/>
  <c r="C131" i="49"/>
  <c r="D131" i="49"/>
  <c r="E131" i="49"/>
  <c r="F131" i="49"/>
  <c r="G131" i="49"/>
  <c r="I131" i="49"/>
  <c r="J131" i="49"/>
  <c r="C69" i="49"/>
  <c r="D69" i="49"/>
  <c r="E69" i="49"/>
  <c r="F69" i="49"/>
  <c r="G69" i="49"/>
  <c r="H69" i="49"/>
  <c r="I69" i="49"/>
  <c r="J69" i="49"/>
  <c r="B69" i="49"/>
  <c r="AA11" i="65" l="1"/>
  <c r="Y20" i="66"/>
  <c r="Y10" i="66" s="1"/>
  <c r="Y1" i="66" s="1"/>
  <c r="X1" i="7"/>
  <c r="C15" i="51"/>
  <c r="C17" i="51" s="1"/>
  <c r="D15" i="51"/>
  <c r="D17" i="51" s="1"/>
  <c r="E15" i="51"/>
  <c r="E17" i="51" s="1"/>
  <c r="F15" i="51"/>
  <c r="F17" i="51" s="1"/>
  <c r="G15" i="51"/>
  <c r="G17" i="51" s="1"/>
  <c r="H15" i="51"/>
  <c r="H17" i="51" s="1"/>
  <c r="I15" i="51"/>
  <c r="I17" i="51" s="1"/>
  <c r="J15" i="51"/>
  <c r="J17" i="51" s="1"/>
  <c r="K15" i="51"/>
  <c r="K17" i="51" s="1"/>
  <c r="L15" i="51"/>
  <c r="L17" i="51" s="1"/>
  <c r="M15" i="51"/>
  <c r="M17" i="51" s="1"/>
  <c r="N15" i="51"/>
  <c r="N17" i="51" s="1"/>
  <c r="O15" i="51"/>
  <c r="O17" i="51" s="1"/>
  <c r="P15" i="51"/>
  <c r="P17" i="51" s="1"/>
  <c r="Q15" i="51"/>
  <c r="Q17" i="51" s="1"/>
  <c r="R15" i="51"/>
  <c r="R17" i="51" s="1"/>
  <c r="S15" i="51"/>
  <c r="S17" i="51" s="1"/>
  <c r="T15" i="51"/>
  <c r="T17" i="51" s="1"/>
  <c r="U15" i="51"/>
  <c r="U17" i="51" s="1"/>
  <c r="V15" i="51"/>
  <c r="V17" i="51" s="1"/>
  <c r="W15" i="51"/>
  <c r="W17" i="51" s="1"/>
  <c r="X15" i="51"/>
  <c r="X17" i="51" s="1"/>
  <c r="Y15" i="51"/>
  <c r="Y17" i="51" s="1"/>
  <c r="Z15" i="51"/>
  <c r="Z17" i="51" s="1"/>
  <c r="AA15" i="51"/>
  <c r="AA17" i="51" s="1"/>
  <c r="AB15" i="51"/>
  <c r="AB17" i="51" s="1"/>
  <c r="AC15" i="51"/>
  <c r="AC17" i="51" s="1"/>
  <c r="AD15" i="51"/>
  <c r="AD17" i="51" s="1"/>
  <c r="AE15" i="51"/>
  <c r="AE17" i="51" s="1"/>
  <c r="AF15" i="51"/>
  <c r="AF17" i="51" s="1"/>
  <c r="AG15" i="51"/>
  <c r="AG17" i="51" s="1"/>
  <c r="AH15" i="51"/>
  <c r="AH17" i="51" s="1"/>
  <c r="AI15" i="51"/>
  <c r="AI17" i="51" s="1"/>
  <c r="AJ15" i="51"/>
  <c r="AJ17" i="51" s="1"/>
  <c r="AK15" i="51"/>
  <c r="AK17" i="51" s="1"/>
  <c r="C16" i="51"/>
  <c r="C18" i="51" s="1"/>
  <c r="D16" i="51"/>
  <c r="D18" i="51" s="1"/>
  <c r="E16" i="51"/>
  <c r="E18" i="51" s="1"/>
  <c r="F16" i="51"/>
  <c r="F18" i="51" s="1"/>
  <c r="G16" i="51"/>
  <c r="G18" i="51" s="1"/>
  <c r="H16" i="51"/>
  <c r="H18" i="51" s="1"/>
  <c r="I16" i="51"/>
  <c r="I18" i="51" s="1"/>
  <c r="J16" i="51"/>
  <c r="J18" i="51" s="1"/>
  <c r="K16" i="51"/>
  <c r="K18" i="51" s="1"/>
  <c r="L16" i="51"/>
  <c r="L18" i="51" s="1"/>
  <c r="M16" i="51"/>
  <c r="M18" i="51" s="1"/>
  <c r="N16" i="51"/>
  <c r="N18" i="51" s="1"/>
  <c r="O16" i="51"/>
  <c r="O18" i="51" s="1"/>
  <c r="P16" i="51"/>
  <c r="P18" i="51" s="1"/>
  <c r="Q16" i="51"/>
  <c r="Q18" i="51" s="1"/>
  <c r="R16" i="51"/>
  <c r="R18" i="51" s="1"/>
  <c r="S16" i="51"/>
  <c r="S18" i="51" s="1"/>
  <c r="T16" i="51"/>
  <c r="T18" i="51" s="1"/>
  <c r="U16" i="51"/>
  <c r="U18" i="51" s="1"/>
  <c r="V16" i="51"/>
  <c r="V18" i="51" s="1"/>
  <c r="W16" i="51"/>
  <c r="W18" i="51" s="1"/>
  <c r="X16" i="51"/>
  <c r="X18" i="51" s="1"/>
  <c r="Y16" i="51"/>
  <c r="Y18" i="51" s="1"/>
  <c r="Z16" i="51"/>
  <c r="Z18" i="51" s="1"/>
  <c r="AA16" i="51"/>
  <c r="AA18" i="51" s="1"/>
  <c r="AB16" i="51"/>
  <c r="AB18" i="51" s="1"/>
  <c r="AC16" i="51"/>
  <c r="AC18" i="51" s="1"/>
  <c r="AD16" i="51"/>
  <c r="AD18" i="51" s="1"/>
  <c r="AE16" i="51"/>
  <c r="AE18" i="51" s="1"/>
  <c r="AF16" i="51"/>
  <c r="AF18" i="51" s="1"/>
  <c r="AG16" i="51"/>
  <c r="AG18" i="51" s="1"/>
  <c r="AH16" i="51"/>
  <c r="AH18" i="51" s="1"/>
  <c r="AI16" i="51"/>
  <c r="AI18" i="51" s="1"/>
  <c r="AJ16" i="51"/>
  <c r="AJ18" i="51" s="1"/>
  <c r="AK16" i="51"/>
  <c r="AK18" i="51" s="1"/>
  <c r="B16" i="51"/>
  <c r="B18" i="51" s="1"/>
  <c r="B15" i="51"/>
  <c r="B17" i="51" s="1"/>
  <c r="J23" i="51"/>
  <c r="J24" i="51" s="1"/>
  <c r="C23" i="51"/>
  <c r="C24" i="51" s="1"/>
  <c r="D23" i="51"/>
  <c r="D24" i="51" s="1"/>
  <c r="E23" i="51"/>
  <c r="E24" i="51" s="1"/>
  <c r="F23" i="51"/>
  <c r="F24" i="51" s="1"/>
  <c r="G23" i="51"/>
  <c r="G24" i="51" s="1"/>
  <c r="H23" i="51"/>
  <c r="H24" i="51" s="1"/>
  <c r="I23" i="51"/>
  <c r="I24" i="51" s="1"/>
  <c r="K23" i="51"/>
  <c r="K24" i="51" s="1"/>
  <c r="L23" i="51"/>
  <c r="L24" i="51" s="1"/>
  <c r="M23" i="51"/>
  <c r="M24" i="51" s="1"/>
  <c r="N23" i="51"/>
  <c r="N24" i="51" s="1"/>
  <c r="O23" i="51"/>
  <c r="O24" i="51" s="1"/>
  <c r="P23" i="51"/>
  <c r="P24" i="51" s="1"/>
  <c r="Q23" i="51"/>
  <c r="Q24" i="51" s="1"/>
  <c r="R23" i="51"/>
  <c r="R24" i="51" s="1"/>
  <c r="S23" i="51"/>
  <c r="S24" i="51" s="1"/>
  <c r="T23" i="51"/>
  <c r="T24" i="51" s="1"/>
  <c r="U23" i="51"/>
  <c r="U24" i="51" s="1"/>
  <c r="V23" i="51"/>
  <c r="V24" i="51" s="1"/>
  <c r="W23" i="51"/>
  <c r="W24" i="51" s="1"/>
  <c r="X23" i="51"/>
  <c r="X24" i="51" s="1"/>
  <c r="Y23" i="51"/>
  <c r="Y24" i="51" s="1"/>
  <c r="Z23" i="51"/>
  <c r="Z24" i="51" s="1"/>
  <c r="AA23" i="51"/>
  <c r="AA24" i="51" s="1"/>
  <c r="AB23" i="51"/>
  <c r="AB24" i="51" s="1"/>
  <c r="AC23" i="51"/>
  <c r="AC24" i="51" s="1"/>
  <c r="AD23" i="51"/>
  <c r="AD24" i="51" s="1"/>
  <c r="AE23" i="51"/>
  <c r="AE24" i="51" s="1"/>
  <c r="AF23" i="51"/>
  <c r="AF24" i="51" s="1"/>
  <c r="AG23" i="51"/>
  <c r="AG24" i="51" s="1"/>
  <c r="AH23" i="51"/>
  <c r="AH24" i="51" s="1"/>
  <c r="AI23" i="51"/>
  <c r="AI24" i="51" s="1"/>
  <c r="AJ23" i="51"/>
  <c r="AJ24" i="51" s="1"/>
  <c r="B23" i="51"/>
  <c r="B24" i="51" s="1"/>
  <c r="C3" i="51"/>
  <c r="D3" i="51"/>
  <c r="E3" i="51"/>
  <c r="F3" i="51"/>
  <c r="G3" i="51"/>
  <c r="H3" i="51"/>
  <c r="I3" i="51"/>
  <c r="J3" i="51"/>
  <c r="K3" i="51"/>
  <c r="L3" i="51"/>
  <c r="M3" i="51"/>
  <c r="N3" i="51"/>
  <c r="O3" i="51"/>
  <c r="P3" i="51"/>
  <c r="Q3" i="51"/>
  <c r="R3" i="51"/>
  <c r="S3" i="51"/>
  <c r="T3" i="51"/>
  <c r="U3" i="51"/>
  <c r="V3" i="51"/>
  <c r="W3" i="51"/>
  <c r="X3" i="51"/>
  <c r="Y3" i="51"/>
  <c r="Z3" i="51"/>
  <c r="AA3" i="51"/>
  <c r="AB3" i="51"/>
  <c r="AC3" i="51"/>
  <c r="AD3" i="51"/>
  <c r="AE3" i="51"/>
  <c r="AF3" i="51"/>
  <c r="AG3" i="51"/>
  <c r="AH3" i="51"/>
  <c r="AI3" i="51"/>
  <c r="AJ3" i="51"/>
  <c r="AK3" i="51"/>
  <c r="C4" i="51"/>
  <c r="D4" i="51"/>
  <c r="E4" i="51"/>
  <c r="F4" i="51"/>
  <c r="G4" i="51"/>
  <c r="H4" i="51"/>
  <c r="I4" i="51"/>
  <c r="J4" i="51"/>
  <c r="K4" i="51"/>
  <c r="L4" i="51"/>
  <c r="M4" i="51"/>
  <c r="N4" i="51"/>
  <c r="O4" i="51"/>
  <c r="P4" i="51"/>
  <c r="Q4" i="51"/>
  <c r="R4" i="51"/>
  <c r="S4" i="51"/>
  <c r="T4" i="51"/>
  <c r="U4" i="51"/>
  <c r="V4" i="51"/>
  <c r="W4" i="51"/>
  <c r="X4" i="51"/>
  <c r="Y4" i="51"/>
  <c r="Z4" i="51"/>
  <c r="AA4" i="51"/>
  <c r="AB4" i="51"/>
  <c r="AC4" i="51"/>
  <c r="AD4" i="51"/>
  <c r="AE4" i="51"/>
  <c r="AF4" i="51"/>
  <c r="AG4" i="51"/>
  <c r="AH4" i="51"/>
  <c r="AI4" i="51"/>
  <c r="AJ4" i="51"/>
  <c r="AK4" i="51"/>
  <c r="C5" i="51"/>
  <c r="D5" i="51"/>
  <c r="E5" i="51"/>
  <c r="F5" i="51"/>
  <c r="G5" i="51"/>
  <c r="H5" i="51"/>
  <c r="I5" i="51"/>
  <c r="J5" i="51"/>
  <c r="K5" i="51"/>
  <c r="L5" i="51"/>
  <c r="M5" i="51"/>
  <c r="N5" i="51"/>
  <c r="O5" i="51"/>
  <c r="P5" i="51"/>
  <c r="Q5" i="51"/>
  <c r="R5" i="51"/>
  <c r="S5" i="51"/>
  <c r="T5" i="51"/>
  <c r="U5" i="51"/>
  <c r="V5" i="51"/>
  <c r="W5" i="51"/>
  <c r="X5" i="51"/>
  <c r="Y5" i="51"/>
  <c r="Z5" i="51"/>
  <c r="AA5" i="51"/>
  <c r="AB5" i="51"/>
  <c r="AC5" i="51"/>
  <c r="AD5" i="51"/>
  <c r="AE5" i="51"/>
  <c r="AF5" i="51"/>
  <c r="AG5" i="51"/>
  <c r="AH5" i="51"/>
  <c r="AI5" i="51"/>
  <c r="AJ5" i="51"/>
  <c r="AK5" i="51"/>
  <c r="B4" i="51"/>
  <c r="B5" i="51"/>
  <c r="B3" i="51"/>
  <c r="C14" i="51"/>
  <c r="D14" i="51" s="1"/>
  <c r="E14" i="51" s="1"/>
  <c r="F14" i="51" s="1"/>
  <c r="G14" i="51" s="1"/>
  <c r="H14" i="51" s="1"/>
  <c r="I14" i="51" s="1"/>
  <c r="J14" i="51" s="1"/>
  <c r="C8" i="51"/>
  <c r="D8" i="51" s="1"/>
  <c r="E8" i="51" s="1"/>
  <c r="F8" i="51" s="1"/>
  <c r="G8" i="51" s="1"/>
  <c r="H8" i="51" s="1"/>
  <c r="I8" i="51" s="1"/>
  <c r="J8" i="51" s="1"/>
  <c r="K8" i="51" s="1"/>
  <c r="L8" i="51" s="1"/>
  <c r="M8" i="51" s="1"/>
  <c r="N8" i="51" s="1"/>
  <c r="O8" i="51" s="1"/>
  <c r="P8" i="51" s="1"/>
  <c r="Q8" i="51" s="1"/>
  <c r="R8" i="51" s="1"/>
  <c r="S8" i="51" s="1"/>
  <c r="T8" i="51" s="1"/>
  <c r="U8" i="51" s="1"/>
  <c r="V8" i="51" s="1"/>
  <c r="W8" i="51" s="1"/>
  <c r="X8" i="51" s="1"/>
  <c r="Y8" i="51" s="1"/>
  <c r="Z8" i="51" s="1"/>
  <c r="AA8" i="51" s="1"/>
  <c r="AB8" i="51" s="1"/>
  <c r="AC8" i="51" s="1"/>
  <c r="AD8" i="51" s="1"/>
  <c r="AE8" i="51" s="1"/>
  <c r="AF8" i="51" s="1"/>
  <c r="AG8" i="51" s="1"/>
  <c r="AH8" i="51" s="1"/>
  <c r="AI8" i="51" s="1"/>
  <c r="AJ8" i="51" s="1"/>
  <c r="AK8" i="51" s="1"/>
  <c r="C2" i="51"/>
  <c r="D2" i="51" s="1"/>
  <c r="E2" i="51" s="1"/>
  <c r="F2" i="51" s="1"/>
  <c r="G2" i="51" s="1"/>
  <c r="H2" i="51" s="1"/>
  <c r="I2" i="51" s="1"/>
  <c r="J2" i="51" s="1"/>
  <c r="K2" i="51" s="1"/>
  <c r="L2" i="51" s="1"/>
  <c r="M2" i="51" s="1"/>
  <c r="N2" i="51" s="1"/>
  <c r="O2" i="51" s="1"/>
  <c r="P2" i="51" s="1"/>
  <c r="Q2" i="51" s="1"/>
  <c r="R2" i="51" s="1"/>
  <c r="S2" i="51" s="1"/>
  <c r="T2" i="51" s="1"/>
  <c r="U2" i="51" s="1"/>
  <c r="V2" i="51" s="1"/>
  <c r="W2" i="51" s="1"/>
  <c r="X2" i="51" s="1"/>
  <c r="Y2" i="51" s="1"/>
  <c r="Z2" i="51" s="1"/>
  <c r="AA2" i="51" s="1"/>
  <c r="AB2" i="51" s="1"/>
  <c r="AC2" i="51" s="1"/>
  <c r="AD2" i="51" s="1"/>
  <c r="AE2" i="51" s="1"/>
  <c r="AF2" i="51" s="1"/>
  <c r="AG2" i="51" s="1"/>
  <c r="AH2" i="51" s="1"/>
  <c r="AI2" i="51" s="1"/>
  <c r="AJ2" i="51" s="1"/>
  <c r="AK2" i="51" s="1"/>
  <c r="C8" i="50"/>
  <c r="J49" i="49"/>
  <c r="AB11" i="65" l="1"/>
  <c r="S3" i="11"/>
  <c r="S4" i="11" s="1"/>
  <c r="S5" i="11" s="1"/>
  <c r="S6" i="11" s="1"/>
  <c r="AA3" i="11"/>
  <c r="X3" i="11"/>
  <c r="X4" i="11" s="1"/>
  <c r="X5" i="11" s="1"/>
  <c r="X6" i="11" s="1"/>
  <c r="AD3" i="11"/>
  <c r="T3" i="11"/>
  <c r="T4" i="11" s="1"/>
  <c r="T5" i="11" s="1"/>
  <c r="T6" i="11" s="1"/>
  <c r="N3" i="11"/>
  <c r="N4" i="11" s="1"/>
  <c r="N5" i="11" s="1"/>
  <c r="N6" i="11" s="1"/>
  <c r="C3" i="11"/>
  <c r="C4" i="11" s="1"/>
  <c r="C5" i="11" s="1"/>
  <c r="C6" i="11" s="1"/>
  <c r="I3" i="11"/>
  <c r="I4" i="11" s="1"/>
  <c r="I5" i="11" s="1"/>
  <c r="I6" i="11" s="1"/>
  <c r="V3" i="11"/>
  <c r="V4" i="11" s="1"/>
  <c r="V5" i="11" s="1"/>
  <c r="V6" i="11" s="1"/>
  <c r="AB3" i="11"/>
  <c r="AC3" i="11"/>
  <c r="Q3" i="11"/>
  <c r="Q4" i="11" s="1"/>
  <c r="Q5" i="11" s="1"/>
  <c r="Q6" i="11" s="1"/>
  <c r="B3" i="11"/>
  <c r="B4" i="11" s="1"/>
  <c r="B5" i="11" s="1"/>
  <c r="B6" i="11" s="1"/>
  <c r="D3" i="11"/>
  <c r="D4" i="11" s="1"/>
  <c r="D5" i="11" s="1"/>
  <c r="D6" i="11" s="1"/>
  <c r="G3" i="11"/>
  <c r="G4" i="11" s="1"/>
  <c r="G5" i="11" s="1"/>
  <c r="G6" i="11" s="1"/>
  <c r="M3" i="11"/>
  <c r="M4" i="11" s="1"/>
  <c r="M5" i="11" s="1"/>
  <c r="M6" i="11" s="1"/>
  <c r="O3" i="11"/>
  <c r="O4" i="11" s="1"/>
  <c r="O5" i="11" s="1"/>
  <c r="O6" i="11" s="1"/>
  <c r="W3" i="11"/>
  <c r="W4" i="11" s="1"/>
  <c r="W5" i="11" s="1"/>
  <c r="W6" i="11" s="1"/>
  <c r="Y3" i="11"/>
  <c r="Y4" i="11" s="1"/>
  <c r="Y5" i="11" s="1"/>
  <c r="Y6" i="11" s="1"/>
  <c r="P3" i="11"/>
  <c r="P4" i="11" s="1"/>
  <c r="P5" i="11" s="1"/>
  <c r="P6" i="11" s="1"/>
  <c r="F3" i="11"/>
  <c r="F4" i="11" s="1"/>
  <c r="F5" i="11" s="1"/>
  <c r="F6" i="11" s="1"/>
  <c r="L3" i="11"/>
  <c r="L4" i="11" s="1"/>
  <c r="L5" i="11" s="1"/>
  <c r="L6" i="11" s="1"/>
  <c r="K3" i="11"/>
  <c r="K4" i="11" s="1"/>
  <c r="K5" i="11" s="1"/>
  <c r="K6" i="11" s="1"/>
  <c r="R3" i="11"/>
  <c r="R4" i="11" s="1"/>
  <c r="R5" i="11" s="1"/>
  <c r="R6" i="11" s="1"/>
  <c r="Z3" i="11"/>
  <c r="U3" i="11"/>
  <c r="U4" i="11" s="1"/>
  <c r="U5" i="11" s="1"/>
  <c r="U6" i="11" s="1"/>
  <c r="J3" i="11"/>
  <c r="J4" i="11" s="1"/>
  <c r="J5" i="11" s="1"/>
  <c r="J6" i="11" s="1"/>
  <c r="E3" i="11"/>
  <c r="E4" i="11" s="1"/>
  <c r="E5" i="11" s="1"/>
  <c r="E6" i="11" s="1"/>
  <c r="H3" i="11"/>
  <c r="H4" i="11" s="1"/>
  <c r="H5" i="11" s="1"/>
  <c r="H6" i="11" s="1"/>
  <c r="D8" i="50"/>
  <c r="C7" i="74"/>
  <c r="Z20" i="66"/>
  <c r="Z10" i="66" s="1"/>
  <c r="Z1" i="66" s="1"/>
  <c r="Y1" i="7"/>
  <c r="B26" i="51"/>
  <c r="G26" i="51"/>
  <c r="F2" i="17" s="1"/>
  <c r="F3" i="17" s="1"/>
  <c r="F4" i="17" s="1"/>
  <c r="F5" i="17" s="1"/>
  <c r="F6" i="17" s="1"/>
  <c r="AH26" i="51"/>
  <c r="AG2" i="17" s="1"/>
  <c r="AG3" i="17" s="1"/>
  <c r="AG4" i="17" s="1"/>
  <c r="AG5" i="17" s="1"/>
  <c r="AG6" i="17" s="1"/>
  <c r="AA26" i="51"/>
  <c r="Z2" i="17" s="1"/>
  <c r="Z3" i="17" s="1"/>
  <c r="Z4" i="17" s="1"/>
  <c r="Z5" i="17" s="1"/>
  <c r="Z6" i="17" s="1"/>
  <c r="AI26" i="51"/>
  <c r="AH2" i="17" s="1"/>
  <c r="AH3" i="17" s="1"/>
  <c r="AH4" i="17" s="1"/>
  <c r="AH5" i="17" s="1"/>
  <c r="AH6" i="17" s="1"/>
  <c r="K14" i="51"/>
  <c r="L14" i="51" s="1"/>
  <c r="M14" i="51" s="1"/>
  <c r="N14" i="51" s="1"/>
  <c r="O14" i="51" s="1"/>
  <c r="P14" i="51" s="1"/>
  <c r="Q14" i="51" s="1"/>
  <c r="R14" i="51" s="1"/>
  <c r="S14" i="51" s="1"/>
  <c r="T14" i="51" s="1"/>
  <c r="U14" i="51" s="1"/>
  <c r="V14" i="51" s="1"/>
  <c r="W14" i="51" s="1"/>
  <c r="X14" i="51" s="1"/>
  <c r="Y14" i="51" s="1"/>
  <c r="Z14" i="51" s="1"/>
  <c r="AA14" i="51" s="1"/>
  <c r="AB14" i="51" s="1"/>
  <c r="AC14" i="51" s="1"/>
  <c r="AD14" i="51" s="1"/>
  <c r="AE14" i="51" s="1"/>
  <c r="AF14" i="51" s="1"/>
  <c r="AG14" i="51" s="1"/>
  <c r="AH14" i="51" s="1"/>
  <c r="AI14" i="51" s="1"/>
  <c r="AJ14" i="51" s="1"/>
  <c r="AK14" i="51" s="1"/>
  <c r="X26" i="51"/>
  <c r="W2" i="17" s="1"/>
  <c r="W3" i="17" s="1"/>
  <c r="W4" i="17" s="1"/>
  <c r="W5" i="17" s="1"/>
  <c r="W6" i="17" s="1"/>
  <c r="H26" i="51"/>
  <c r="G2" i="17" s="1"/>
  <c r="G3" i="17" s="1"/>
  <c r="G4" i="17" s="1"/>
  <c r="G5" i="17" s="1"/>
  <c r="G6" i="17" s="1"/>
  <c r="K26" i="51"/>
  <c r="J2" i="17" s="1"/>
  <c r="J3" i="17" s="1"/>
  <c r="J4" i="17" s="1"/>
  <c r="J5" i="17" s="1"/>
  <c r="J6" i="17" s="1"/>
  <c r="T26" i="51"/>
  <c r="S2" i="17" s="1"/>
  <c r="S3" i="17" s="1"/>
  <c r="S4" i="17" s="1"/>
  <c r="S5" i="17" s="1"/>
  <c r="S6" i="17" s="1"/>
  <c r="E26" i="51"/>
  <c r="D2" i="17" s="1"/>
  <c r="D3" i="17" s="1"/>
  <c r="D4" i="17" s="1"/>
  <c r="D5" i="17" s="1"/>
  <c r="D6" i="17" s="1"/>
  <c r="I26" i="51"/>
  <c r="H2" i="17" s="1"/>
  <c r="H3" i="17" s="1"/>
  <c r="H4" i="17" s="1"/>
  <c r="H5" i="17" s="1"/>
  <c r="H6" i="17" s="1"/>
  <c r="M26" i="51"/>
  <c r="L2" i="17" s="1"/>
  <c r="L3" i="17" s="1"/>
  <c r="L4" i="17" s="1"/>
  <c r="L5" i="17" s="1"/>
  <c r="L6" i="17" s="1"/>
  <c r="U26" i="51"/>
  <c r="T2" i="17" s="1"/>
  <c r="T3" i="17" s="1"/>
  <c r="T4" i="17" s="1"/>
  <c r="T5" i="17" s="1"/>
  <c r="T6" i="17" s="1"/>
  <c r="Y26" i="51"/>
  <c r="X2" i="17" s="1"/>
  <c r="X3" i="17" s="1"/>
  <c r="X4" i="17" s="1"/>
  <c r="X5" i="17" s="1"/>
  <c r="X6" i="17" s="1"/>
  <c r="AC26" i="51"/>
  <c r="AB2" i="17" s="1"/>
  <c r="AB3" i="17" s="1"/>
  <c r="AB4" i="17" s="1"/>
  <c r="AB5" i="17" s="1"/>
  <c r="AB6" i="17" s="1"/>
  <c r="O26" i="51"/>
  <c r="N2" i="17" s="1"/>
  <c r="N3" i="17" s="1"/>
  <c r="N4" i="17" s="1"/>
  <c r="N5" i="17" s="1"/>
  <c r="N6" i="17" s="1"/>
  <c r="P26" i="51"/>
  <c r="O2" i="17" s="1"/>
  <c r="O3" i="17" s="1"/>
  <c r="O4" i="17" s="1"/>
  <c r="O5" i="17" s="1"/>
  <c r="O6" i="17" s="1"/>
  <c r="AF26" i="51"/>
  <c r="AE2" i="17" s="1"/>
  <c r="AE3" i="17" s="1"/>
  <c r="AE4" i="17" s="1"/>
  <c r="AE5" i="17" s="1"/>
  <c r="AE6" i="17" s="1"/>
  <c r="F26" i="51"/>
  <c r="E2" i="17" s="1"/>
  <c r="E3" i="17" s="1"/>
  <c r="E4" i="17" s="1"/>
  <c r="E5" i="17" s="1"/>
  <c r="E6" i="17" s="1"/>
  <c r="N26" i="51"/>
  <c r="M2" i="17" s="1"/>
  <c r="M3" i="17" s="1"/>
  <c r="M4" i="17" s="1"/>
  <c r="M5" i="17" s="1"/>
  <c r="M6" i="17" s="1"/>
  <c r="C26" i="51"/>
  <c r="B2" i="17" s="1"/>
  <c r="B3" i="17" s="1"/>
  <c r="B4" i="17" s="1"/>
  <c r="B5" i="17" s="1"/>
  <c r="B6" i="17" s="1"/>
  <c r="W26" i="51"/>
  <c r="V2" i="17" s="1"/>
  <c r="V3" i="17" s="1"/>
  <c r="V4" i="17" s="1"/>
  <c r="V5" i="17" s="1"/>
  <c r="V6" i="17" s="1"/>
  <c r="AC11" i="65" l="1"/>
  <c r="AD4" i="11"/>
  <c r="AD5" i="11" s="1"/>
  <c r="AD6" i="11" s="1"/>
  <c r="AD7" i="11"/>
  <c r="AC4" i="11"/>
  <c r="AC5" i="11" s="1"/>
  <c r="AC6" i="11" s="1"/>
  <c r="AC7" i="11"/>
  <c r="AB4" i="11"/>
  <c r="AB5" i="11" s="1"/>
  <c r="AB6" i="11" s="1"/>
  <c r="AB7" i="11"/>
  <c r="AA4" i="11"/>
  <c r="AA5" i="11" s="1"/>
  <c r="AA6" i="11" s="1"/>
  <c r="AA7" i="11"/>
  <c r="Z4" i="11"/>
  <c r="Z5" i="11" s="1"/>
  <c r="Z6" i="11" s="1"/>
  <c r="Z7" i="11"/>
  <c r="E8" i="50"/>
  <c r="D7" i="74"/>
  <c r="AA20" i="66"/>
  <c r="AA10" i="66" s="1"/>
  <c r="AA1" i="66" s="1"/>
  <c r="Z1" i="7"/>
  <c r="J26" i="51"/>
  <c r="I2" i="17" s="1"/>
  <c r="I3" i="17" s="1"/>
  <c r="I4" i="17" s="1"/>
  <c r="I5" i="17" s="1"/>
  <c r="I6" i="17" s="1"/>
  <c r="Q26" i="51"/>
  <c r="P2" i="17" s="1"/>
  <c r="P3" i="17" s="1"/>
  <c r="P4" i="17" s="1"/>
  <c r="P5" i="17" s="1"/>
  <c r="P6" i="17" s="1"/>
  <c r="AD26" i="51"/>
  <c r="AC2" i="17" s="1"/>
  <c r="AC3" i="17" s="1"/>
  <c r="AC4" i="17" s="1"/>
  <c r="AC5" i="17" s="1"/>
  <c r="AC6" i="17" s="1"/>
  <c r="Z26" i="51"/>
  <c r="Y2" i="17" s="1"/>
  <c r="Y3" i="17" s="1"/>
  <c r="Y4" i="17" s="1"/>
  <c r="Y5" i="17" s="1"/>
  <c r="Y6" i="17" s="1"/>
  <c r="L26" i="51"/>
  <c r="K2" i="17" s="1"/>
  <c r="K3" i="17" s="1"/>
  <c r="K4" i="17" s="1"/>
  <c r="K5" i="17" s="1"/>
  <c r="K6" i="17" s="1"/>
  <c r="V26" i="51"/>
  <c r="U2" i="17" s="1"/>
  <c r="U3" i="17" s="1"/>
  <c r="U4" i="17" s="1"/>
  <c r="U5" i="17" s="1"/>
  <c r="U6" i="17" s="1"/>
  <c r="AB26" i="51"/>
  <c r="AA2" i="17" s="1"/>
  <c r="AA3" i="17" s="1"/>
  <c r="AA4" i="17" s="1"/>
  <c r="AA5" i="17" s="1"/>
  <c r="AA6" i="17" s="1"/>
  <c r="AE26" i="51"/>
  <c r="AD2" i="17" s="1"/>
  <c r="AD3" i="17" s="1"/>
  <c r="AD4" i="17" s="1"/>
  <c r="AD5" i="17" s="1"/>
  <c r="AD6" i="17" s="1"/>
  <c r="S26" i="51"/>
  <c r="R2" i="17" s="1"/>
  <c r="R3" i="17" s="1"/>
  <c r="R4" i="17" s="1"/>
  <c r="R5" i="17" s="1"/>
  <c r="R6" i="17" s="1"/>
  <c r="D26" i="51"/>
  <c r="C2" i="17" s="1"/>
  <c r="C3" i="17" s="1"/>
  <c r="C4" i="17" s="1"/>
  <c r="C5" i="17" s="1"/>
  <c r="C6" i="17" s="1"/>
  <c r="AG26" i="51"/>
  <c r="AF2" i="17" s="1"/>
  <c r="AF3" i="17" s="1"/>
  <c r="AF4" i="17" s="1"/>
  <c r="AF5" i="17" s="1"/>
  <c r="AF6" i="17" s="1"/>
  <c r="AJ26" i="51"/>
  <c r="AI2" i="17" s="1"/>
  <c r="AI3" i="17" s="1"/>
  <c r="AI4" i="17" s="1"/>
  <c r="AI5" i="17" s="1"/>
  <c r="AI6" i="17" s="1"/>
  <c r="R26" i="51"/>
  <c r="Q2" i="17" s="1"/>
  <c r="Q3" i="17" s="1"/>
  <c r="Q4" i="17" s="1"/>
  <c r="Q5" i="17" s="1"/>
  <c r="Q6" i="17" s="1"/>
  <c r="AD11" i="65" l="1"/>
  <c r="F8" i="50"/>
  <c r="E7" i="74"/>
  <c r="AE3" i="11"/>
  <c r="AB20" i="66"/>
  <c r="AB10" i="66" s="1"/>
  <c r="AB1" i="66" s="1"/>
  <c r="AA1" i="7"/>
  <c r="AE11" i="65" l="1"/>
  <c r="AE4" i="11"/>
  <c r="AE5" i="11" s="1"/>
  <c r="AE6" i="11" s="1"/>
  <c r="AE7" i="11"/>
  <c r="AF3" i="11"/>
  <c r="G8" i="50"/>
  <c r="F7" i="74"/>
  <c r="AC20" i="66"/>
  <c r="AC10" i="66" s="1"/>
  <c r="AC1" i="66" s="1"/>
  <c r="AB1" i="7"/>
  <c r="AF11" i="65" l="1"/>
  <c r="AF4" i="11"/>
  <c r="AF5" i="11" s="1"/>
  <c r="AF6" i="11" s="1"/>
  <c r="AF7" i="11"/>
  <c r="AG3" i="11"/>
  <c r="H8" i="50"/>
  <c r="G7" i="74"/>
  <c r="AD20" i="66"/>
  <c r="AD10" i="66" s="1"/>
  <c r="AD1" i="66" s="1"/>
  <c r="AC1" i="7"/>
  <c r="C16" i="27"/>
  <c r="K16" i="27"/>
  <c r="K17" i="27" s="1"/>
  <c r="S16" i="27"/>
  <c r="S17" i="27" s="1"/>
  <c r="AA16" i="27"/>
  <c r="AA17" i="27" s="1"/>
  <c r="AI16" i="27"/>
  <c r="AI17" i="27" s="1"/>
  <c r="C9" i="27"/>
  <c r="F9" i="27"/>
  <c r="K9" i="27"/>
  <c r="N9" i="27"/>
  <c r="S9" i="27"/>
  <c r="V9" i="27"/>
  <c r="AA9" i="27"/>
  <c r="AD9" i="27"/>
  <c r="AI9" i="27"/>
  <c r="B7" i="27"/>
  <c r="C7" i="27"/>
  <c r="D7" i="27"/>
  <c r="E7" i="27"/>
  <c r="F7" i="27"/>
  <c r="G7" i="27"/>
  <c r="H7" i="27"/>
  <c r="H16" i="27" s="1"/>
  <c r="I7" i="27"/>
  <c r="J7" i="27"/>
  <c r="K7" i="27"/>
  <c r="L7" i="27"/>
  <c r="M7" i="27"/>
  <c r="N7" i="27"/>
  <c r="O7" i="27"/>
  <c r="P7" i="27"/>
  <c r="P16" i="27" s="1"/>
  <c r="Q7" i="27"/>
  <c r="R7" i="27"/>
  <c r="S7" i="27"/>
  <c r="T7" i="27"/>
  <c r="U7" i="27"/>
  <c r="V7" i="27"/>
  <c r="W7" i="27"/>
  <c r="X7" i="27"/>
  <c r="X16" i="27" s="1"/>
  <c r="Y7" i="27"/>
  <c r="Z7" i="27"/>
  <c r="AA7" i="27"/>
  <c r="AB7" i="27"/>
  <c r="AC7" i="27"/>
  <c r="AD7" i="27"/>
  <c r="AE7" i="27"/>
  <c r="AF7" i="27"/>
  <c r="AF16" i="27" s="1"/>
  <c r="AG7" i="27"/>
  <c r="AH7" i="27"/>
  <c r="AI7" i="27"/>
  <c r="AJ7" i="27"/>
  <c r="AK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AH8" i="27"/>
  <c r="AI8" i="27"/>
  <c r="AJ8" i="27"/>
  <c r="AK8" i="27"/>
  <c r="B5"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AK5"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AH6" i="27"/>
  <c r="AI6" i="27"/>
  <c r="AJ6" i="27"/>
  <c r="AK6" i="27"/>
  <c r="B12" i="27"/>
  <c r="C12" i="27"/>
  <c r="D12" i="27"/>
  <c r="E12" i="27"/>
  <c r="F12" i="27"/>
  <c r="G12" i="27"/>
  <c r="H12" i="27"/>
  <c r="I12" i="27"/>
  <c r="J12" i="27"/>
  <c r="K12" i="27"/>
  <c r="L12" i="27"/>
  <c r="M12" i="27"/>
  <c r="N12" i="27"/>
  <c r="O12" i="27"/>
  <c r="P12" i="27"/>
  <c r="Q12" i="27"/>
  <c r="R12" i="27"/>
  <c r="S12" i="27"/>
  <c r="T12" i="27"/>
  <c r="U12" i="27"/>
  <c r="V12" i="27"/>
  <c r="W12" i="27"/>
  <c r="X12" i="27"/>
  <c r="Y12" i="27"/>
  <c r="Z12" i="27"/>
  <c r="AA12" i="27"/>
  <c r="AB12" i="27"/>
  <c r="AC12" i="27"/>
  <c r="AD12" i="27"/>
  <c r="AE12" i="27"/>
  <c r="AF12" i="27"/>
  <c r="AG12" i="27"/>
  <c r="AH12" i="27"/>
  <c r="AI12" i="27"/>
  <c r="AJ12" i="27"/>
  <c r="AK12" i="27"/>
  <c r="B13" i="27"/>
  <c r="C13" i="27"/>
  <c r="D13" i="27"/>
  <c r="E13" i="27"/>
  <c r="F13" i="27"/>
  <c r="G13" i="27"/>
  <c r="H13" i="27"/>
  <c r="I13" i="27"/>
  <c r="J13" i="27"/>
  <c r="K13" i="27"/>
  <c r="L13" i="27"/>
  <c r="M13" i="27"/>
  <c r="N13" i="27"/>
  <c r="O13" i="27"/>
  <c r="P13" i="27"/>
  <c r="Q13" i="27"/>
  <c r="R13" i="27"/>
  <c r="S13" i="27"/>
  <c r="T13" i="27"/>
  <c r="U13" i="27"/>
  <c r="V13" i="27"/>
  <c r="W13" i="27"/>
  <c r="X13" i="27"/>
  <c r="Y13" i="27"/>
  <c r="Z13" i="27"/>
  <c r="AA13" i="27"/>
  <c r="AB13" i="27"/>
  <c r="AC13" i="27"/>
  <c r="AD13" i="27"/>
  <c r="AE13" i="27"/>
  <c r="AF13" i="27"/>
  <c r="AG13" i="27"/>
  <c r="AH13" i="27"/>
  <c r="AI13" i="27"/>
  <c r="AJ13" i="27"/>
  <c r="AK13" i="27"/>
  <c r="B14" i="27"/>
  <c r="C14" i="27"/>
  <c r="D14" i="27"/>
  <c r="E14" i="27"/>
  <c r="F14" i="27"/>
  <c r="G14" i="27"/>
  <c r="H14" i="27"/>
  <c r="I14" i="27"/>
  <c r="J14" i="27"/>
  <c r="K14" i="27"/>
  <c r="L14" i="27"/>
  <c r="M14" i="27"/>
  <c r="N14" i="27"/>
  <c r="O14" i="27"/>
  <c r="P14" i="27"/>
  <c r="Q14" i="27"/>
  <c r="R14" i="27"/>
  <c r="S14" i="27"/>
  <c r="T14" i="27"/>
  <c r="U14" i="27"/>
  <c r="V14" i="27"/>
  <c r="W14" i="27"/>
  <c r="X14" i="27"/>
  <c r="Y14" i="27"/>
  <c r="Z14" i="27"/>
  <c r="AA14" i="27"/>
  <c r="AB14" i="27"/>
  <c r="AC14" i="27"/>
  <c r="AD14" i="27"/>
  <c r="AE14" i="27"/>
  <c r="AF14" i="27"/>
  <c r="AG14" i="27"/>
  <c r="AH14" i="27"/>
  <c r="AI14" i="27"/>
  <c r="AJ14" i="27"/>
  <c r="AK14" i="27"/>
  <c r="AK51" i="27"/>
  <c r="AK9" i="27" s="1"/>
  <c r="AJ51" i="27"/>
  <c r="AJ9" i="27" s="1"/>
  <c r="AI51" i="27"/>
  <c r="AH51" i="27"/>
  <c r="AH9" i="27" s="1"/>
  <c r="AG51" i="27"/>
  <c r="AG9" i="27" s="1"/>
  <c r="AF51" i="27"/>
  <c r="AF9" i="27" s="1"/>
  <c r="AE51" i="27"/>
  <c r="AE9" i="27" s="1"/>
  <c r="AD51" i="27"/>
  <c r="AC51" i="27"/>
  <c r="AC9" i="27" s="1"/>
  <c r="AB51" i="27"/>
  <c r="AB9" i="27" s="1"/>
  <c r="AA51" i="27"/>
  <c r="Z51" i="27"/>
  <c r="Z9" i="27" s="1"/>
  <c r="Y51" i="27"/>
  <c r="Y9" i="27" s="1"/>
  <c r="X51" i="27"/>
  <c r="X9" i="27" s="1"/>
  <c r="W51" i="27"/>
  <c r="W9" i="27" s="1"/>
  <c r="V51" i="27"/>
  <c r="U51" i="27"/>
  <c r="U9" i="27" s="1"/>
  <c r="T51" i="27"/>
  <c r="T9" i="27" s="1"/>
  <c r="S51" i="27"/>
  <c r="R51" i="27"/>
  <c r="R9" i="27" s="1"/>
  <c r="Q51" i="27"/>
  <c r="Q9" i="27" s="1"/>
  <c r="P51" i="27"/>
  <c r="P9" i="27" s="1"/>
  <c r="O51" i="27"/>
  <c r="O9" i="27" s="1"/>
  <c r="N51" i="27"/>
  <c r="M51" i="27"/>
  <c r="M9" i="27" s="1"/>
  <c r="L51" i="27"/>
  <c r="L9" i="27" s="1"/>
  <c r="K51" i="27"/>
  <c r="J51" i="27"/>
  <c r="J9" i="27" s="1"/>
  <c r="I51" i="27"/>
  <c r="I9" i="27" s="1"/>
  <c r="H51" i="27"/>
  <c r="H9" i="27" s="1"/>
  <c r="G51" i="27"/>
  <c r="G9" i="27" s="1"/>
  <c r="F51" i="27"/>
  <c r="E51" i="27"/>
  <c r="E9" i="27" s="1"/>
  <c r="D51" i="27"/>
  <c r="D9" i="27" s="1"/>
  <c r="C51" i="27"/>
  <c r="B51" i="27"/>
  <c r="B9" i="27" s="1"/>
  <c r="AK49" i="27"/>
  <c r="AK52" i="27" s="1"/>
  <c r="AJ49" i="27"/>
  <c r="AJ52" i="27" s="1"/>
  <c r="AI49" i="27"/>
  <c r="AI52" i="27" s="1"/>
  <c r="AH49" i="27"/>
  <c r="AH52" i="27" s="1"/>
  <c r="AG49" i="27"/>
  <c r="AG52" i="27" s="1"/>
  <c r="AF49" i="27"/>
  <c r="AF52" i="27" s="1"/>
  <c r="AE49" i="27"/>
  <c r="AE52" i="27" s="1"/>
  <c r="AD49" i="27"/>
  <c r="AD52" i="27" s="1"/>
  <c r="AC49" i="27"/>
  <c r="AC52" i="27" s="1"/>
  <c r="AB49" i="27"/>
  <c r="AB52" i="27" s="1"/>
  <c r="AA49" i="27"/>
  <c r="AA52" i="27" s="1"/>
  <c r="Z49" i="27"/>
  <c r="Z52" i="27" s="1"/>
  <c r="Y49" i="27"/>
  <c r="Y52" i="27" s="1"/>
  <c r="X49" i="27"/>
  <c r="X52" i="27" s="1"/>
  <c r="W49" i="27"/>
  <c r="W52" i="27" s="1"/>
  <c r="V49" i="27"/>
  <c r="V52" i="27" s="1"/>
  <c r="U49" i="27"/>
  <c r="U52" i="27" s="1"/>
  <c r="T49" i="27"/>
  <c r="T52" i="27" s="1"/>
  <c r="S49" i="27"/>
  <c r="S52" i="27" s="1"/>
  <c r="R49" i="27"/>
  <c r="R52" i="27" s="1"/>
  <c r="Q49" i="27"/>
  <c r="Q52" i="27" s="1"/>
  <c r="P49" i="27"/>
  <c r="P52" i="27" s="1"/>
  <c r="O49" i="27"/>
  <c r="O52" i="27" s="1"/>
  <c r="N49" i="27"/>
  <c r="N52" i="27" s="1"/>
  <c r="M49" i="27"/>
  <c r="M52" i="27" s="1"/>
  <c r="L49" i="27"/>
  <c r="L52" i="27" s="1"/>
  <c r="K49" i="27"/>
  <c r="K52" i="27" s="1"/>
  <c r="J49" i="27"/>
  <c r="J52" i="27" s="1"/>
  <c r="I49" i="27"/>
  <c r="I52" i="27" s="1"/>
  <c r="H49" i="27"/>
  <c r="H52" i="27" s="1"/>
  <c r="G49" i="27"/>
  <c r="G52" i="27" s="1"/>
  <c r="F49" i="27"/>
  <c r="F52" i="27" s="1"/>
  <c r="E49" i="27"/>
  <c r="E52" i="27" s="1"/>
  <c r="D49" i="27"/>
  <c r="D52" i="27" s="1"/>
  <c r="AG11" i="65" l="1"/>
  <c r="AG4" i="11"/>
  <c r="AG5" i="11" s="1"/>
  <c r="AG6" i="11" s="1"/>
  <c r="AG7" i="11"/>
  <c r="AH3" i="11"/>
  <c r="I8" i="50"/>
  <c r="H7" i="74"/>
  <c r="AE20" i="66"/>
  <c r="AE10" i="66" s="1"/>
  <c r="AE1" i="66" s="1"/>
  <c r="AD1" i="7"/>
  <c r="X17" i="27"/>
  <c r="H17" i="27"/>
  <c r="AE16" i="27"/>
  <c r="W17" i="27"/>
  <c r="O16" i="27"/>
  <c r="G16" i="27"/>
  <c r="P18" i="27"/>
  <c r="AJ17" i="27"/>
  <c r="AF17" i="27"/>
  <c r="AF18" i="27"/>
  <c r="H18" i="27"/>
  <c r="P17" i="27"/>
  <c r="O17" i="27"/>
  <c r="AH16" i="27"/>
  <c r="AD16" i="27"/>
  <c r="Z16" i="27"/>
  <c r="V16" i="27"/>
  <c r="R16" i="27"/>
  <c r="N16" i="27"/>
  <c r="J16" i="27"/>
  <c r="F16" i="27"/>
  <c r="B16" i="27"/>
  <c r="W16" i="27"/>
  <c r="S19" i="27"/>
  <c r="X18" i="27"/>
  <c r="D17" i="27"/>
  <c r="AK16" i="27"/>
  <c r="AG16" i="27"/>
  <c r="AC16" i="27"/>
  <c r="Y16" i="27"/>
  <c r="U16" i="27"/>
  <c r="Q16" i="27"/>
  <c r="M16" i="27"/>
  <c r="I16" i="27"/>
  <c r="E16" i="27"/>
  <c r="AJ16" i="27"/>
  <c r="AB16" i="27"/>
  <c r="T16" i="27"/>
  <c r="L16" i="27"/>
  <c r="D16" i="27"/>
  <c r="AK18" i="27"/>
  <c r="AG18" i="27"/>
  <c r="AC18" i="27"/>
  <c r="U18" i="27"/>
  <c r="Q18" i="27"/>
  <c r="M18" i="27"/>
  <c r="AK17" i="27"/>
  <c r="AC17" i="27"/>
  <c r="U17" i="27"/>
  <c r="M17" i="27"/>
  <c r="E17" i="27"/>
  <c r="AI18" i="27"/>
  <c r="AA18" i="27"/>
  <c r="W18" i="27"/>
  <c r="S18" i="27"/>
  <c r="K18" i="27"/>
  <c r="AD18" i="27"/>
  <c r="Z18" i="27"/>
  <c r="V18" i="27"/>
  <c r="N18" i="27"/>
  <c r="J18" i="27"/>
  <c r="AE18" i="27"/>
  <c r="O18" i="27"/>
  <c r="G18" i="27"/>
  <c r="C3" i="27"/>
  <c r="D3" i="27" s="1"/>
  <c r="E3" i="27" s="1"/>
  <c r="F3" i="27" s="1"/>
  <c r="G3" i="27" s="1"/>
  <c r="H3" i="27" s="1"/>
  <c r="I3" i="27" s="1"/>
  <c r="J3" i="27" s="1"/>
  <c r="K3" i="27" s="1"/>
  <c r="L3" i="27" s="1"/>
  <c r="M3" i="27" s="1"/>
  <c r="N3" i="27" s="1"/>
  <c r="O3" i="27" s="1"/>
  <c r="P3" i="27" s="1"/>
  <c r="Q3" i="27" s="1"/>
  <c r="R3" i="27" s="1"/>
  <c r="S3" i="27" s="1"/>
  <c r="T3" i="27" s="1"/>
  <c r="U3" i="27" s="1"/>
  <c r="V3" i="27" s="1"/>
  <c r="W3" i="27" s="1"/>
  <c r="X3" i="27" s="1"/>
  <c r="Y3" i="27" s="1"/>
  <c r="Z3" i="27" s="1"/>
  <c r="AA3" i="27" s="1"/>
  <c r="AB3" i="27" s="1"/>
  <c r="AC3" i="27" s="1"/>
  <c r="AD3" i="27" s="1"/>
  <c r="AE3" i="27" s="1"/>
  <c r="AF3" i="27" s="1"/>
  <c r="AG3" i="27" s="1"/>
  <c r="AH3" i="27" s="1"/>
  <c r="AI3" i="27" s="1"/>
  <c r="AJ3" i="27" s="1"/>
  <c r="AK3" i="27" s="1"/>
  <c r="AH11" i="65" l="1"/>
  <c r="AH4" i="11"/>
  <c r="AH5" i="11" s="1"/>
  <c r="AH6" i="11" s="1"/>
  <c r="AH7" i="11"/>
  <c r="AI3" i="11"/>
  <c r="J8" i="50"/>
  <c r="I7" i="74"/>
  <c r="AF20" i="66"/>
  <c r="AF10" i="66" s="1"/>
  <c r="AF1" i="66" s="1"/>
  <c r="AE1" i="7"/>
  <c r="I17" i="27"/>
  <c r="AH17" i="27"/>
  <c r="AK19" i="27"/>
  <c r="AB17" i="27"/>
  <c r="AA19" i="27"/>
  <c r="F18" i="27"/>
  <c r="F17" i="27"/>
  <c r="V17" i="27"/>
  <c r="O19" i="27"/>
  <c r="AE17" i="27"/>
  <c r="X19" i="27"/>
  <c r="AC19" i="27"/>
  <c r="T18" i="27"/>
  <c r="Y17" i="27"/>
  <c r="D19" i="27"/>
  <c r="R17" i="27"/>
  <c r="W19" i="27"/>
  <c r="M19" i="27"/>
  <c r="I18" i="27"/>
  <c r="Y18" i="27"/>
  <c r="D18" i="27"/>
  <c r="Q17" i="27"/>
  <c r="AG17" i="27"/>
  <c r="AI19" i="27"/>
  <c r="J17" i="27"/>
  <c r="Z17" i="27"/>
  <c r="P19" i="27"/>
  <c r="AF19" i="27"/>
  <c r="G17" i="27"/>
  <c r="AB18" i="27"/>
  <c r="R18" i="27"/>
  <c r="AH18" i="27"/>
  <c r="U19" i="27"/>
  <c r="L18" i="27"/>
  <c r="E18" i="27"/>
  <c r="K19" i="27"/>
  <c r="N17" i="27"/>
  <c r="AD17" i="27"/>
  <c r="L17" i="27"/>
  <c r="T17" i="27"/>
  <c r="H19" i="27"/>
  <c r="AJ18" i="27"/>
  <c r="AI11" i="65" l="1"/>
  <c r="AI4" i="11"/>
  <c r="AI5" i="11" s="1"/>
  <c r="AI6" i="11" s="1"/>
  <c r="AI7" i="11"/>
  <c r="K8" i="50"/>
  <c r="J7" i="74"/>
  <c r="AG20" i="66"/>
  <c r="AG10" i="66" s="1"/>
  <c r="AG1" i="66" s="1"/>
  <c r="AF1" i="7"/>
  <c r="V19" i="27"/>
  <c r="I19" i="27"/>
  <c r="T19" i="27"/>
  <c r="N19" i="27"/>
  <c r="G19" i="27"/>
  <c r="J19" i="27"/>
  <c r="AG19" i="27"/>
  <c r="Y19" i="27"/>
  <c r="AH19" i="27"/>
  <c r="L19" i="27"/>
  <c r="F19" i="27"/>
  <c r="AB19" i="27"/>
  <c r="E19" i="27"/>
  <c r="R19" i="27"/>
  <c r="AE19" i="27"/>
  <c r="AD19" i="27"/>
  <c r="Z19" i="27"/>
  <c r="Q19" i="27"/>
  <c r="AJ19" i="27"/>
  <c r="L8" i="50" l="1"/>
  <c r="K7" i="74"/>
  <c r="AH20" i="66"/>
  <c r="AH10" i="66" s="1"/>
  <c r="AH1" i="66" s="1"/>
  <c r="AG1" i="7"/>
  <c r="M8" i="50" l="1"/>
  <c r="L7" i="74"/>
  <c r="AI20" i="66"/>
  <c r="AH1" i="7"/>
  <c r="N8" i="50" l="1"/>
  <c r="M7" i="74"/>
  <c r="AI1" i="7"/>
  <c r="AI10" i="66"/>
  <c r="AI1" i="66" s="1"/>
  <c r="O8" i="50" l="1"/>
  <c r="N7" i="74"/>
  <c r="P8" i="50" l="1"/>
  <c r="O7" i="74"/>
  <c r="Q8" i="50" l="1"/>
  <c r="P7" i="74"/>
  <c r="R8" i="50" l="1"/>
  <c r="Q7" i="74"/>
  <c r="S8" i="50" l="1"/>
  <c r="R7" i="74"/>
  <c r="T8" i="50" l="1"/>
  <c r="S7" i="74"/>
  <c r="U8" i="50" l="1"/>
  <c r="T7" i="74"/>
  <c r="V8" i="50" l="1"/>
  <c r="U7" i="74"/>
  <c r="W8" i="50" l="1"/>
  <c r="V7" i="74"/>
  <c r="X8" i="50" l="1"/>
  <c r="W7" i="74"/>
  <c r="Y8" i="50" l="1"/>
  <c r="X7" i="74"/>
  <c r="Z8" i="50" l="1"/>
  <c r="Y7" i="74"/>
  <c r="AA8" i="50" l="1"/>
  <c r="Z7" i="74"/>
  <c r="AB8" i="50" l="1"/>
  <c r="AA7" i="74"/>
  <c r="AC8" i="50" l="1"/>
  <c r="AB7" i="74"/>
  <c r="AD8" i="50" l="1"/>
  <c r="AC7" i="74"/>
  <c r="AE8" i="50" l="1"/>
  <c r="AD7" i="74"/>
  <c r="AF8" i="50" l="1"/>
  <c r="AE7" i="74"/>
  <c r="AG8" i="50" l="1"/>
  <c r="AF7" i="74"/>
  <c r="AH8" i="50" l="1"/>
  <c r="AG7" i="74"/>
  <c r="AI8" i="50" l="1"/>
  <c r="AH7" i="74"/>
  <c r="C36" i="71"/>
  <c r="AJ8" i="50" l="1"/>
  <c r="AI7" i="74"/>
  <c r="D36" i="71"/>
  <c r="AK8" i="50" l="1"/>
  <c r="AK7" i="74" s="1"/>
  <c r="AJ7" i="74"/>
  <c r="E36" i="71"/>
  <c r="F36" i="71" l="1"/>
  <c r="G36" i="71" l="1"/>
  <c r="H36" i="71" l="1"/>
  <c r="A2" i="11"/>
  <c r="I36" i="71" l="1"/>
  <c r="D72" i="26"/>
  <c r="J36" i="71" l="1"/>
  <c r="A2" i="10"/>
  <c r="K36" i="71" l="1"/>
  <c r="B6" i="10"/>
  <c r="B3" i="10"/>
  <c r="L36" i="71" l="1"/>
  <c r="M36" i="71" l="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N36" i="71" l="1"/>
  <c r="O36" i="71" l="1"/>
  <c r="P36" i="71" l="1"/>
  <c r="Q36" i="71" l="1"/>
  <c r="AI8" i="23"/>
  <c r="AH8" i="23"/>
  <c r="AG8" i="23"/>
  <c r="AF8" i="23"/>
  <c r="AE8" i="23"/>
  <c r="AD8" i="23"/>
  <c r="AC8" i="23"/>
  <c r="AB8" i="23"/>
  <c r="AA8" i="23"/>
  <c r="Z8" i="23"/>
  <c r="AI7" i="23"/>
  <c r="AH7" i="23"/>
  <c r="AG7" i="23"/>
  <c r="AF7" i="23"/>
  <c r="AE7" i="23"/>
  <c r="AD7" i="23"/>
  <c r="AC7" i="23"/>
  <c r="AB7" i="23"/>
  <c r="AA7" i="23"/>
  <c r="Z7" i="23"/>
  <c r="AI6" i="23"/>
  <c r="AH6" i="23"/>
  <c r="AG6" i="23"/>
  <c r="AF6" i="23"/>
  <c r="AE6" i="23"/>
  <c r="AD6" i="23"/>
  <c r="AC6" i="23"/>
  <c r="AB6" i="23"/>
  <c r="AA6" i="23"/>
  <c r="Z6" i="23"/>
  <c r="AI5" i="23"/>
  <c r="AH5" i="23"/>
  <c r="AG5" i="23"/>
  <c r="AF5" i="23"/>
  <c r="AE5" i="23"/>
  <c r="AD5" i="23"/>
  <c r="AC5" i="23"/>
  <c r="AB5" i="23"/>
  <c r="AA5" i="23"/>
  <c r="Z5" i="23"/>
  <c r="AI4" i="23"/>
  <c r="AH4" i="23"/>
  <c r="AG4" i="23"/>
  <c r="AF4" i="23"/>
  <c r="AE4" i="23"/>
  <c r="AD4" i="23"/>
  <c r="AC4" i="23"/>
  <c r="AB4" i="23"/>
  <c r="AA4" i="23"/>
  <c r="Z4" i="23"/>
  <c r="AI2" i="23"/>
  <c r="AH2" i="23"/>
  <c r="AG2" i="23"/>
  <c r="AF2" i="23"/>
  <c r="AE2" i="23"/>
  <c r="AD2" i="23"/>
  <c r="AC2" i="23"/>
  <c r="AB2" i="23"/>
  <c r="AA2" i="23"/>
  <c r="Z2" i="23"/>
  <c r="AI8" i="18"/>
  <c r="AH8" i="18"/>
  <c r="AG8" i="18"/>
  <c r="AF8" i="18"/>
  <c r="AE8" i="18"/>
  <c r="AD8" i="18"/>
  <c r="AC8" i="18"/>
  <c r="AB8" i="18"/>
  <c r="AA8" i="18"/>
  <c r="Z8" i="18"/>
  <c r="AI3" i="18"/>
  <c r="AH3" i="18"/>
  <c r="AG3" i="18"/>
  <c r="AF3" i="18"/>
  <c r="AE3" i="18"/>
  <c r="AD3" i="18"/>
  <c r="AC3" i="18"/>
  <c r="AB3" i="18"/>
  <c r="AA3" i="18"/>
  <c r="Z3" i="18"/>
  <c r="AI2" i="18"/>
  <c r="AH2" i="18"/>
  <c r="AG2" i="18"/>
  <c r="AF2" i="18"/>
  <c r="AE2" i="18"/>
  <c r="AD2" i="18"/>
  <c r="AC2" i="18"/>
  <c r="AB2" i="18"/>
  <c r="AA2" i="18"/>
  <c r="Z2" i="18"/>
  <c r="AI8" i="12"/>
  <c r="AH8" i="12"/>
  <c r="AG8" i="12"/>
  <c r="AF8" i="12"/>
  <c r="AE8" i="12"/>
  <c r="AD8" i="12"/>
  <c r="AC8" i="12"/>
  <c r="AB8" i="12"/>
  <c r="AA8" i="12"/>
  <c r="Z8" i="12"/>
  <c r="AI6" i="12"/>
  <c r="AH6" i="12"/>
  <c r="AG6" i="12"/>
  <c r="AF6" i="12"/>
  <c r="AE6" i="12"/>
  <c r="AD6" i="12"/>
  <c r="AC6" i="12"/>
  <c r="AB6" i="12"/>
  <c r="AA6" i="12"/>
  <c r="Z6" i="12"/>
  <c r="AI5" i="12"/>
  <c r="AH5" i="12"/>
  <c r="AG5" i="12"/>
  <c r="AF5" i="12"/>
  <c r="AE5" i="12"/>
  <c r="AD5" i="12"/>
  <c r="AC5" i="12"/>
  <c r="AB5" i="12"/>
  <c r="AA5" i="12"/>
  <c r="Z5" i="12"/>
  <c r="AI4" i="12"/>
  <c r="AH4" i="12"/>
  <c r="AG4" i="12"/>
  <c r="AF4" i="12"/>
  <c r="AE4" i="12"/>
  <c r="AD4" i="12"/>
  <c r="AC4" i="12"/>
  <c r="AB4" i="12"/>
  <c r="AA4" i="12"/>
  <c r="Z4" i="12"/>
  <c r="AI3" i="12"/>
  <c r="AH3" i="12"/>
  <c r="AG3" i="12"/>
  <c r="AF3" i="12"/>
  <c r="AE3" i="12"/>
  <c r="AD3" i="12"/>
  <c r="AC3" i="12"/>
  <c r="AB3" i="12"/>
  <c r="AA3" i="12"/>
  <c r="Z3" i="12"/>
  <c r="AI8" i="17"/>
  <c r="AH8" i="17"/>
  <c r="AG8" i="17"/>
  <c r="AF8" i="17"/>
  <c r="AE8" i="17"/>
  <c r="AD8" i="17"/>
  <c r="AC8" i="17"/>
  <c r="AB8" i="17"/>
  <c r="AA8" i="17"/>
  <c r="Z8" i="17"/>
  <c r="AI8" i="11"/>
  <c r="AH8" i="11"/>
  <c r="AG8" i="11"/>
  <c r="AF8" i="11"/>
  <c r="AE8" i="11"/>
  <c r="AD8" i="11"/>
  <c r="AC8" i="11"/>
  <c r="AB8" i="11"/>
  <c r="AA8" i="11"/>
  <c r="Z8" i="11"/>
  <c r="AI8" i="10"/>
  <c r="AH8" i="10"/>
  <c r="AG8" i="10"/>
  <c r="AF8" i="10"/>
  <c r="AE8" i="10"/>
  <c r="AD8" i="10"/>
  <c r="AC8" i="10"/>
  <c r="AB8" i="10"/>
  <c r="AA8" i="10"/>
  <c r="Z8" i="10"/>
  <c r="AI8" i="16"/>
  <c r="AH8" i="16"/>
  <c r="AG8" i="16"/>
  <c r="AF8" i="16"/>
  <c r="AE8" i="16"/>
  <c r="AD8" i="16"/>
  <c r="AC8" i="16"/>
  <c r="AB8" i="16"/>
  <c r="AA8" i="16"/>
  <c r="Z8" i="16"/>
  <c r="AI2" i="16"/>
  <c r="AH2" i="16"/>
  <c r="AG2" i="16"/>
  <c r="AF2" i="16"/>
  <c r="AE2" i="16"/>
  <c r="AD2" i="16"/>
  <c r="AC2" i="16"/>
  <c r="AB2" i="16"/>
  <c r="AA2" i="16"/>
  <c r="Z2" i="16"/>
  <c r="AI8" i="15"/>
  <c r="AH8" i="15"/>
  <c r="AG8" i="15"/>
  <c r="AF8" i="15"/>
  <c r="AE8" i="15"/>
  <c r="AD8" i="15"/>
  <c r="AC8" i="15"/>
  <c r="AB8" i="15"/>
  <c r="AA8" i="15"/>
  <c r="Z8" i="15"/>
  <c r="AI7" i="15"/>
  <c r="AH7" i="15"/>
  <c r="AG7" i="15"/>
  <c r="AF7" i="15"/>
  <c r="AE7" i="15"/>
  <c r="AD7" i="15"/>
  <c r="AC7" i="15"/>
  <c r="AB7" i="15"/>
  <c r="AA7" i="15"/>
  <c r="Z7" i="15"/>
  <c r="AI6" i="15"/>
  <c r="AH6" i="15"/>
  <c r="AG6" i="15"/>
  <c r="AF6" i="15"/>
  <c r="AE6" i="15"/>
  <c r="AD6" i="15"/>
  <c r="AC6" i="15"/>
  <c r="AB6" i="15"/>
  <c r="AA6" i="15"/>
  <c r="Z6" i="15"/>
  <c r="AI5" i="15"/>
  <c r="AH5" i="15"/>
  <c r="AG5" i="15"/>
  <c r="AF5" i="15"/>
  <c r="AE5" i="15"/>
  <c r="AD5" i="15"/>
  <c r="AC5" i="15"/>
  <c r="AB5" i="15"/>
  <c r="AA5" i="15"/>
  <c r="Z5" i="15"/>
  <c r="AI4" i="15"/>
  <c r="AH4" i="15"/>
  <c r="AG4" i="15"/>
  <c r="AF4" i="15"/>
  <c r="AE4" i="15"/>
  <c r="AD4" i="15"/>
  <c r="AC4" i="15"/>
  <c r="AB4" i="15"/>
  <c r="AA4" i="15"/>
  <c r="Z4" i="15"/>
  <c r="AI2" i="15"/>
  <c r="AH2" i="15"/>
  <c r="AG2" i="15"/>
  <c r="AF2" i="15"/>
  <c r="AE2" i="15"/>
  <c r="AD2" i="15"/>
  <c r="AC2" i="15"/>
  <c r="AB2" i="15"/>
  <c r="AA2" i="15"/>
  <c r="Z2" i="15"/>
  <c r="Y7" i="18"/>
  <c r="X7" i="18"/>
  <c r="W7" i="18"/>
  <c r="V7" i="18"/>
  <c r="U7" i="18"/>
  <c r="T7" i="18"/>
  <c r="S7" i="18"/>
  <c r="R7" i="18"/>
  <c r="Q7" i="18"/>
  <c r="P7" i="18"/>
  <c r="O7" i="18"/>
  <c r="N7" i="18"/>
  <c r="M7" i="18"/>
  <c r="L7" i="18"/>
  <c r="K7" i="18"/>
  <c r="J7" i="18"/>
  <c r="I7" i="18"/>
  <c r="H7" i="18"/>
  <c r="G7" i="18"/>
  <c r="F7" i="18"/>
  <c r="E7" i="18"/>
  <c r="D7" i="18"/>
  <c r="C7" i="18"/>
  <c r="B7" i="18"/>
  <c r="Y7" i="12"/>
  <c r="X7" i="12"/>
  <c r="W7" i="12"/>
  <c r="V7" i="12"/>
  <c r="U7" i="12"/>
  <c r="T7" i="12"/>
  <c r="S7" i="12"/>
  <c r="R7" i="12"/>
  <c r="Q7" i="12"/>
  <c r="P7" i="12"/>
  <c r="AH7" i="12" s="1"/>
  <c r="O7" i="12"/>
  <c r="N7" i="12"/>
  <c r="M7" i="12"/>
  <c r="L7" i="12"/>
  <c r="K7" i="12"/>
  <c r="J7" i="12"/>
  <c r="I7" i="12"/>
  <c r="H7" i="12"/>
  <c r="G7" i="12"/>
  <c r="F7" i="12"/>
  <c r="E7" i="12"/>
  <c r="D7" i="12"/>
  <c r="C7" i="12"/>
  <c r="B7" i="12"/>
  <c r="Y7" i="17"/>
  <c r="X7" i="17"/>
  <c r="W7" i="17"/>
  <c r="V7" i="17"/>
  <c r="U7" i="17"/>
  <c r="T7" i="17"/>
  <c r="S7" i="17"/>
  <c r="R7" i="17"/>
  <c r="Q7" i="17"/>
  <c r="P7" i="17"/>
  <c r="O7" i="17"/>
  <c r="N7" i="17"/>
  <c r="M7" i="17"/>
  <c r="L7" i="17"/>
  <c r="K7" i="17"/>
  <c r="J7" i="17"/>
  <c r="I7" i="17"/>
  <c r="H7" i="17"/>
  <c r="G7" i="17"/>
  <c r="F7" i="17"/>
  <c r="E7" i="17"/>
  <c r="D7" i="17"/>
  <c r="C7" i="17"/>
  <c r="B7" i="17"/>
  <c r="Y7" i="11"/>
  <c r="X7" i="11"/>
  <c r="W7" i="11"/>
  <c r="V7" i="11"/>
  <c r="U7" i="11"/>
  <c r="T7" i="11"/>
  <c r="S7" i="11"/>
  <c r="R7" i="11"/>
  <c r="Q7" i="11"/>
  <c r="P7" i="11"/>
  <c r="O7" i="11"/>
  <c r="N7" i="11"/>
  <c r="M7" i="11"/>
  <c r="L7" i="11"/>
  <c r="K7" i="11"/>
  <c r="J7" i="11"/>
  <c r="I7" i="11"/>
  <c r="H7" i="11"/>
  <c r="G7" i="11"/>
  <c r="F7" i="11"/>
  <c r="E7" i="11"/>
  <c r="D7" i="11"/>
  <c r="C7" i="11"/>
  <c r="B7" i="11"/>
  <c r="R37" i="14"/>
  <c r="P3" i="15" s="1"/>
  <c r="S37" i="14"/>
  <c r="Q3" i="15" s="1"/>
  <c r="T37" i="14"/>
  <c r="R3" i="15" s="1"/>
  <c r="U37" i="14"/>
  <c r="S3" i="15" s="1"/>
  <c r="V37" i="14"/>
  <c r="T3" i="15" s="1"/>
  <c r="W37" i="14"/>
  <c r="U3" i="15" s="1"/>
  <c r="X37" i="14"/>
  <c r="V3" i="15" s="1"/>
  <c r="Y37" i="14"/>
  <c r="W3" i="15" s="1"/>
  <c r="Z37" i="14"/>
  <c r="X3" i="15" s="1"/>
  <c r="AA37" i="14"/>
  <c r="Y3" i="15" s="1"/>
  <c r="B37" i="14"/>
  <c r="C37" i="14"/>
  <c r="D37" i="14"/>
  <c r="B3" i="15" s="1"/>
  <c r="E37" i="14"/>
  <c r="C3" i="15" s="1"/>
  <c r="F37" i="14"/>
  <c r="D3" i="15" s="1"/>
  <c r="G37" i="14"/>
  <c r="E3" i="15" s="1"/>
  <c r="H37" i="14"/>
  <c r="F3" i="15" s="1"/>
  <c r="I37" i="14"/>
  <c r="G3" i="15" s="1"/>
  <c r="J37" i="14"/>
  <c r="H3" i="15" s="1"/>
  <c r="K37" i="14"/>
  <c r="I3" i="15" s="1"/>
  <c r="L37" i="14"/>
  <c r="J3" i="15" s="1"/>
  <c r="M37" i="14"/>
  <c r="K3" i="15" s="1"/>
  <c r="N37" i="14"/>
  <c r="L3" i="15" s="1"/>
  <c r="O37" i="14"/>
  <c r="M3" i="15" s="1"/>
  <c r="P37" i="14"/>
  <c r="N3" i="15" s="1"/>
  <c r="Q37" i="14"/>
  <c r="O3" i="15" s="1"/>
  <c r="R36" i="71" l="1"/>
  <c r="AA7" i="17"/>
  <c r="AI7" i="18"/>
  <c r="AI7" i="12"/>
  <c r="AH7" i="18"/>
  <c r="AH7" i="17"/>
  <c r="AE7" i="17"/>
  <c r="AI7" i="17"/>
  <c r="AE7" i="12"/>
  <c r="AB7" i="17"/>
  <c r="AF7" i="17"/>
  <c r="AB7" i="12"/>
  <c r="AF7" i="12"/>
  <c r="AB7" i="18"/>
  <c r="AF7" i="18"/>
  <c r="AA7" i="18"/>
  <c r="AE7" i="18"/>
  <c r="AC7" i="17"/>
  <c r="AG7" i="17"/>
  <c r="AC7" i="12"/>
  <c r="AG7" i="12"/>
  <c r="AC7" i="18"/>
  <c r="AG7" i="18"/>
  <c r="AA7" i="12"/>
  <c r="Z7" i="17"/>
  <c r="AD7" i="17"/>
  <c r="Z7" i="12"/>
  <c r="AD7" i="12"/>
  <c r="Z7" i="18"/>
  <c r="AD7" i="18"/>
  <c r="AH3" i="15"/>
  <c r="AC3" i="15"/>
  <c r="AA3" i="15"/>
  <c r="AG3" i="15"/>
  <c r="AE3" i="15"/>
  <c r="AF3" i="15"/>
  <c r="AD3" i="15"/>
  <c r="AI3" i="15"/>
  <c r="AB3" i="15"/>
  <c r="Z3" i="15"/>
  <c r="S36" i="71" l="1"/>
  <c r="T36" i="71" l="1"/>
  <c r="U36" i="71" l="1"/>
  <c r="V36" i="71" l="1"/>
  <c r="W36" i="71" l="1"/>
  <c r="X36" i="71" l="1"/>
  <c r="Y36" i="71" l="1"/>
  <c r="Z36" i="71" l="1"/>
  <c r="AA36" i="71" l="1"/>
  <c r="AB36" i="71" l="1"/>
  <c r="AC36" i="71" l="1"/>
  <c r="AD36" i="71" l="1"/>
  <c r="AE36" i="71" l="1"/>
  <c r="AF36" i="71" l="1"/>
  <c r="AG36" i="71" l="1"/>
  <c r="AH36" i="71" l="1"/>
  <c r="AI36" i="71"/>
  <c r="B7" i="9" l="1"/>
</calcChain>
</file>

<file path=xl/comments1.xml><?xml version="1.0" encoding="utf-8"?>
<comments xmlns="http://schemas.openxmlformats.org/spreadsheetml/2006/main">
  <authors>
    <author>Michael Wang</author>
  </authors>
  <commentList>
    <comment ref="B26"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List>
</comments>
</file>

<file path=xl/comments2.xml><?xml version="1.0" encoding="utf-8"?>
<comments xmlns="http://schemas.openxmlformats.org/spreadsheetml/2006/main">
  <authors>
    <author>Jeongwoo Han</author>
  </authors>
  <commentList>
    <comment ref="A71" authorId="0">
      <text>
        <r>
          <rPr>
            <sz val="9"/>
            <color indexed="81"/>
            <rFont val="Tahoma"/>
            <family val="2"/>
          </rPr>
          <t>For algae-based renewable diesel only</t>
        </r>
      </text>
    </comment>
  </commentList>
</comments>
</file>

<file path=xl/sharedStrings.xml><?xml version="1.0" encoding="utf-8"?>
<sst xmlns="http://schemas.openxmlformats.org/spreadsheetml/2006/main" count="4514" uniqueCount="2231">
  <si>
    <t>Year</t>
  </si>
  <si>
    <t>Transportation Sector Price ($/BTU)</t>
  </si>
  <si>
    <t>Electricity Sector Price ($/BTU)</t>
  </si>
  <si>
    <t>Industry Sector Price ($/BTU)</t>
  </si>
  <si>
    <t>Residential Buildings Sector Price ($/BTU)</t>
  </si>
  <si>
    <t>Commercial Buildings Sector Price ($/BTU)</t>
  </si>
  <si>
    <t>Notes</t>
  </si>
  <si>
    <t>Fuel</t>
  </si>
  <si>
    <t>nuclear fuel</t>
  </si>
  <si>
    <t>Unit</t>
  </si>
  <si>
    <t>$/million BTU</t>
  </si>
  <si>
    <t>Sources:</t>
  </si>
  <si>
    <t>Fuel Cost ($/BTU)</t>
  </si>
  <si>
    <t>Hydro, wind, and solar do not have fuel cost.</t>
  </si>
  <si>
    <t>$/Euro</t>
  </si>
  <si>
    <t>BTU/GJ</t>
  </si>
  <si>
    <t>Conversions</t>
  </si>
  <si>
    <t>BTU/million BTU</t>
  </si>
  <si>
    <t>BFCpUEbS BAU Fuel Cost per Unit Energy by Sector</t>
  </si>
  <si>
    <t>District Heating Sector Price ($/BTU)</t>
  </si>
  <si>
    <t>LULUCF Sector Price ($/BTU)</t>
  </si>
  <si>
    <t>The EIA SEDS document reports dollars that are not adjusted for inflation (according to associated technical notes document).  We</t>
  </si>
  <si>
    <t>In $/EJ</t>
  </si>
  <si>
    <t>Transportation Sector Price ($/GJ)</t>
  </si>
  <si>
    <t>Electricity Sector Price ($/GJ)</t>
  </si>
  <si>
    <t>Residential Buildings Sector Price ($/GJ)</t>
  </si>
  <si>
    <t>Commercial Buildings Sector Price ($/GJ)</t>
  </si>
  <si>
    <t>Industry Sector Price ($/GJ)</t>
  </si>
  <si>
    <t>District Heating Sector Price ($/GJ)</t>
  </si>
  <si>
    <t>LULUCF Sector Price ($/GJ)</t>
  </si>
  <si>
    <t>Renewable Diesel</t>
  </si>
  <si>
    <t>Biodiesel</t>
  </si>
  <si>
    <t>Renewable Gasoline</t>
  </si>
  <si>
    <t>NAN</t>
  </si>
  <si>
    <t>Renewable Ethanol</t>
  </si>
  <si>
    <t>EJ Breakdown</t>
  </si>
  <si>
    <t>fraction renewable diesel</t>
  </si>
  <si>
    <t>fraction biodiesel</t>
  </si>
  <si>
    <t>fraction renewable gasoline</t>
  </si>
  <si>
    <t>Total bio diesel (EJ)</t>
  </si>
  <si>
    <t>Total bio gasoline (EJ)</t>
  </si>
  <si>
    <t>NA</t>
  </si>
  <si>
    <t>$/GJ</t>
  </si>
  <si>
    <t>Energy Information Administraton</t>
  </si>
  <si>
    <t>State Energy Data System (SEDS): 1960-2014 (complete)</t>
  </si>
  <si>
    <t>http://www.eia.gov/state/seds/sep_prices/total/pdf/pr_US.pdf</t>
  </si>
  <si>
    <t>Table ET1, Row "2014"</t>
  </si>
  <si>
    <t>See "cpi.xlsx" in the InputData folder for source information.  US Bureau of Economic Analysis conversion tool avaialble at https://www.bls.gov/data/inflation_calculator.htm</t>
  </si>
  <si>
    <t>Back to Contents</t>
  </si>
  <si>
    <t>Sourcekey</t>
  </si>
  <si>
    <t>Date</t>
  </si>
  <si>
    <t>https://www.eia.gov/dnav/pet/pet_pri_gnd_dcus_sca_a.htm</t>
  </si>
  <si>
    <t>Data 1: California Gasoline and Diesel Retail Prices</t>
  </si>
  <si>
    <t>EMM_EPM0_PTE_SCA_DPG</t>
  </si>
  <si>
    <t>California All Grades All Formulations Retail Gasoline Prices (Dollars per Gallon)</t>
  </si>
  <si>
    <t xml:space="preserve"> </t>
  </si>
  <si>
    <t>California No 2 Diesel Ultra Low Sulfur (0-15 ppm) Retail Prices</t>
  </si>
  <si>
    <t>https://www.eia.gov/dnav/pet/hist/LeafHandler.ashx?n=PET&amp;s=EMD_EPD2DXL0_PTE_SCA_DPG&amp;f=A</t>
  </si>
  <si>
    <t>16:02:05 GMT-0700 (Pacific Daylight Time)</t>
  </si>
  <si>
    <t>Source: U.S. Energy Information Administration</t>
  </si>
  <si>
    <t>California No 2 Diesel Ultra Low Sulfur (0-15 ppm) Retail Prices Dollars per Gallon</t>
  </si>
  <si>
    <t>Cost data from E3 below</t>
  </si>
  <si>
    <t>E85</t>
  </si>
  <si>
    <t>B20</t>
  </si>
  <si>
    <t>Methyl ester (biodiesel, BD)</t>
  </si>
  <si>
    <t>Btu/gallon</t>
  </si>
  <si>
    <t>Renewable Diesel I (SuperCetane)</t>
  </si>
  <si>
    <t>Renewable Diesel II (UOP-HDO)</t>
  </si>
  <si>
    <t>Renewable Diesel III (PNNL-HTL)</t>
  </si>
  <si>
    <t>staying consistent on using hhv</t>
  </si>
  <si>
    <t>averaged</t>
  </si>
  <si>
    <t>Btu per gallon</t>
  </si>
  <si>
    <t>Biofuel retail prices</t>
  </si>
  <si>
    <t>https://www.afdc.energy.gov/uploads/publication/alternative_fuel_price_report_jan_2018.pdf</t>
  </si>
  <si>
    <t>quarterly reports going back to January 2016</t>
  </si>
  <si>
    <t>Ethanol</t>
  </si>
  <si>
    <t>Pipeline Gas</t>
  </si>
  <si>
    <t>Biomass Electricity</t>
  </si>
  <si>
    <t>Gasoline</t>
  </si>
  <si>
    <t>Diesel (Cellulosic)</t>
  </si>
  <si>
    <t>Kerosene-Jet Fuel</t>
  </si>
  <si>
    <t>Biogas Electricity</t>
  </si>
  <si>
    <t>Diesel (Lipids)</t>
  </si>
  <si>
    <t>Residential</t>
  </si>
  <si>
    <t>Commercial</t>
  </si>
  <si>
    <t>Transportation</t>
  </si>
  <si>
    <t>Industrial</t>
  </si>
  <si>
    <t>Oil &amp; Gas Extraction</t>
  </si>
  <si>
    <t>Petroleum Refining</t>
  </si>
  <si>
    <t>Agriculture</t>
  </si>
  <si>
    <t>TCU</t>
  </si>
  <si>
    <t>Unspecified</t>
  </si>
  <si>
    <t>Electricity</t>
  </si>
  <si>
    <t>Other</t>
  </si>
  <si>
    <t>Residential Buildings Sector Price</t>
  </si>
  <si>
    <t>Commercial Buildings Sector Price</t>
  </si>
  <si>
    <t>2018 est.</t>
  </si>
  <si>
    <t>imputed ratio of 2018 retail over 2018 delivered cost in E3</t>
  </si>
  <si>
    <t>check method</t>
  </si>
  <si>
    <t>Nuclear fuel</t>
  </si>
  <si>
    <t xml:space="preserve">Energy + Environmental Economics, Inc.  </t>
  </si>
  <si>
    <t>September 2017 release</t>
  </si>
  <si>
    <t>California Pathways model, 2030 Scoping Plan Analysis</t>
  </si>
  <si>
    <t>The model and supporting documentation available at:</t>
  </si>
  <si>
    <t>Model itself downloadable (as of July 26, 2018): https://www.arb.ca.gov/cc/scopingplan/pathways_arb_2.4.1_101917.zip</t>
  </si>
  <si>
    <t>Discussion of model application for Scoping Plan:  https://www.arb.ca.gov/cc/scopingplan/2030sp_appd_pathways_final.pdf</t>
  </si>
  <si>
    <t>Model documentation:  https://www.arb.ca.gov/cc/scopingplan/california_pathways_model_framework_jan2017.pdf</t>
  </si>
  <si>
    <t>https://www.eia.gov/dnav/pet/PET_PRI_GND_DCUS_NUS_A.htm</t>
  </si>
  <si>
    <t>California state specific information at the link below.</t>
  </si>
  <si>
    <t>US Department of Energy, Energy Information Administration, national data from the link below.</t>
  </si>
  <si>
    <t>SP energy demand by fuels</t>
  </si>
  <si>
    <t>EJ</t>
  </si>
  <si>
    <t>from extended outputs</t>
  </si>
  <si>
    <t>Coke</t>
  </si>
  <si>
    <t>Fuel Oil</t>
  </si>
  <si>
    <t>Hydrogen</t>
  </si>
  <si>
    <t>Kerosene</t>
  </si>
  <si>
    <t>LPG</t>
  </si>
  <si>
    <t>Refinery and Process Gas</t>
  </si>
  <si>
    <t>Waste Heat</t>
  </si>
  <si>
    <t>Wood</t>
  </si>
  <si>
    <t>Conventional Diesel</t>
  </si>
  <si>
    <t>Conventional Gasoline / Conventional Ethanol</t>
  </si>
  <si>
    <t>Natural Gas</t>
  </si>
  <si>
    <t>Biogas</t>
  </si>
  <si>
    <t>Power to Gas</t>
  </si>
  <si>
    <t>Unconventional ethanol</t>
  </si>
  <si>
    <t>convert GJ to EJ</t>
  </si>
  <si>
    <t>Assume 10% fraction of conventional ethanol in gasoline</t>
  </si>
  <si>
    <t>fraction of unconventional ethanol as share of total ethanol</t>
  </si>
  <si>
    <t>https://www.arb.ca.gov/fuels/gasoline/faq.htm</t>
  </si>
  <si>
    <t>10% number backed up here</t>
  </si>
  <si>
    <t>Renewable Diesel (lipids)</t>
  </si>
  <si>
    <t>CARB's work on biofuels posits an upward sloping cost curve for biofuel supply.</t>
  </si>
  <si>
    <t>The E3 California Pathways modeling is in turn based on CARB's work.</t>
  </si>
  <si>
    <t>While the EPS includes more endogenous interactions than almost any other model</t>
  </si>
  <si>
    <t>on this count, there are no supply-demand feedback for biofuel costs.</t>
  </si>
  <si>
    <t>Hence, we want to use "safe" prices anticipating our own modeling of the 20%LCFS</t>
  </si>
  <si>
    <t>that is planned.   The 20% LCFS is reflected in the Scoping Plan scenario of the California Pathways model.</t>
  </si>
  <si>
    <t>So, we use biofuel prices from that scenario, using the highest price, the marginal</t>
  </si>
  <si>
    <t>cost in the Scoping Plan scenario.  If no value is given for a fuel for the cost of the fuel</t>
  </si>
  <si>
    <t>on the margin (because biomass is being diverted to other higher value uses in that year)</t>
  </si>
  <si>
    <t>then we use the average Scoping Plan cost.</t>
  </si>
  <si>
    <t>See "Biofuel costs" in E3 Pathways for cost data extracted from the model.</t>
  </si>
  <si>
    <t>There are an array of specific biofuel types.  The EPS collapseses these into single biofuel gasoline and biofuel diesel types.</t>
  </si>
  <si>
    <t>We find weighted averages for biofuels based on their use.</t>
  </si>
  <si>
    <t>The spreadsheet "Translate E3 biofuel vars" applies the weighting to calculate the composite biofuel price</t>
  </si>
  <si>
    <t>The spreadsheet "Bio diesel compare" compares retail level biodiesel prices vs. our cost as calculated above.</t>
  </si>
  <si>
    <t>Therefore, no adjustment is made to these calculated biofuel diesel values.</t>
  </si>
  <si>
    <t xml:space="preserve">Full source data </t>
  </si>
  <si>
    <t xml:space="preserve">fraction renewable ethanol </t>
  </si>
  <si>
    <t>fraction conventional ethanol</t>
  </si>
  <si>
    <t>Conventional ethanol</t>
  </si>
  <si>
    <t>Key excerpts from full source data (see below for full source).</t>
  </si>
  <si>
    <t xml:space="preserve">"Biofuel use in E3 Pathways Scoping Pl" shows the proportions of different types of fuels </t>
  </si>
  <si>
    <t>used in the Scoping Plan scenario of the California Pathways model.</t>
  </si>
  <si>
    <t xml:space="preserve">The output below, the Pathways snip, includes as a category: conventional gasoline / conventional ethanol.  </t>
  </si>
  <si>
    <t>Ethanol pricing is complicated (http://www.ethanolrfa.org/wp-content/uploads/2015/09/Evidence-of-E85-Price-Gouging.pdf) but the equivalency to gasoline</t>
  </si>
  <si>
    <t xml:space="preserve">is a reasonable retail assumption. </t>
  </si>
  <si>
    <t>Survey Start Date</t>
  </si>
  <si>
    <t>7/1//14</t>
  </si>
  <si>
    <t xml:space="preserve">B20 blend prices are below B99/100 prices. </t>
  </si>
  <si>
    <t>We are not able to accurately impute the share of these two different blends.</t>
  </si>
  <si>
    <t xml:space="preserve">When we compare the calculated prices using E3 data, they are almost exactly </t>
  </si>
  <si>
    <t>The same as the B99/B100 price.</t>
  </si>
  <si>
    <t>Gasoline and diesel fuels</t>
  </si>
  <si>
    <t>Biofuel gasoline and biofuel diesel</t>
  </si>
  <si>
    <t>Miscelleaneous</t>
  </si>
  <si>
    <t>Currency Year Adjustment for Biomass and Nuclear</t>
  </si>
  <si>
    <t>Average U.S. Retail Fuel Prices per Gasoline Gallon Equivalent (GGE)</t>
  </si>
  <si>
    <t>CNG</t>
  </si>
  <si>
    <t>Propane**</t>
  </si>
  <si>
    <t>Diesel</t>
  </si>
  <si>
    <t>B2/B5</t>
  </si>
  <si>
    <t>B99/B100</t>
  </si>
  <si>
    <t>Electricity*</t>
  </si>
  <si>
    <t>na</t>
  </si>
  <si>
    <t>Biofuel Gasoline Breakdown</t>
  </si>
  <si>
    <t>Forecasted Conventional Ethanol Price</t>
  </si>
  <si>
    <t>Forecasted Prices</t>
  </si>
  <si>
    <t>Blended biodiesel gasoline price ($/btu)</t>
  </si>
  <si>
    <t>Blended biodiesel price ($/btu)</t>
  </si>
  <si>
    <t>Average U.S. Retail Fuel Prices per BTU</t>
  </si>
  <si>
    <t>Biodiesel ($/GJ)</t>
  </si>
  <si>
    <t>Renewable Diesel ($/GJ)</t>
  </si>
  <si>
    <t>Biodiesel ($/btu)</t>
  </si>
  <si>
    <t>Renewable Diesel ($/btu)</t>
  </si>
  <si>
    <t>Estimated Biodiesel (B99/B100) Price ($/btu)</t>
  </si>
  <si>
    <t>http://www.eia.gov/dnav/pet/pet_pri_gnd_dcus_sca_a.htm</t>
  </si>
  <si>
    <t>EMM_EPM0R_PTE_SCA_DPG</t>
  </si>
  <si>
    <t>EMM_EPMR_PTE_SCA_DPG</t>
  </si>
  <si>
    <t>EMM_EPMRR_PTE_SCA_DPG</t>
  </si>
  <si>
    <t>EMM_EPMM_PTE_SCA_DPG</t>
  </si>
  <si>
    <t>EMM_EPMMR_PTE_SCA_DPG</t>
  </si>
  <si>
    <t>EMM_EPMP_PTE_SCA_DPG</t>
  </si>
  <si>
    <t>EMM_EPMPR_PTE_SCA_DPG</t>
  </si>
  <si>
    <t>EMD_EPD2D_PTE_SCA_DPG</t>
  </si>
  <si>
    <t>EMD_EPD2DXL0_PTE_SCA_DPG</t>
  </si>
  <si>
    <t>California All Grades Reformulated Retail Gasoline Prices (Dollars per Gallon)</t>
  </si>
  <si>
    <t>California Regular All Formulations Retail Gasoline Prices (Dollars per Gallon)</t>
  </si>
  <si>
    <t>California Regular Reformulated Retail Gasoline Prices (Dollars per Gallon)</t>
  </si>
  <si>
    <t>California Midgrade All Formulations Retail Gasoline Prices (Dollars per Gallon)</t>
  </si>
  <si>
    <t>California Midgrade Reformulated Retail Gasoline Prices (Dollars per Gallon)</t>
  </si>
  <si>
    <t>California Premium All Formulations Retail Gasoline Prices (Dollars per Gallon)</t>
  </si>
  <si>
    <t>California Premium Reformulated Retail Gasoline Prices (Dollars per Gallon)</t>
  </si>
  <si>
    <t>California No 2 Diesel Retail Prices (Dollars per Gallon)</t>
  </si>
  <si>
    <t>California No 2 Diesel Ultra Low Sulfur (0-15 ppm) Retail Prices (Dollars per Gallon)</t>
  </si>
  <si>
    <t>Data 1: California Natural Gas Prices</t>
  </si>
  <si>
    <t>NA1140_SCA_3</t>
  </si>
  <si>
    <t>NGA_EPG0_PM0_SCA-Z00_DMCF</t>
  </si>
  <si>
    <t>NA1284_SCA_3</t>
  </si>
  <si>
    <t>NA1480_SCA_3</t>
  </si>
  <si>
    <t>N3050CA3</t>
  </si>
  <si>
    <t>N3010CA3</t>
  </si>
  <si>
    <t>N3020CA3</t>
  </si>
  <si>
    <t>N3035CA3</t>
  </si>
  <si>
    <t>NA1570_SCA_3</t>
  </si>
  <si>
    <t>N3045CA3</t>
  </si>
  <si>
    <t>California Natural Gas Wellhead Price (Dollars per Thousand Cubic Feet)</t>
  </si>
  <si>
    <t>California Natural Gas Imports Price All Countries (Dollars per Thousand Cubic Feet)</t>
  </si>
  <si>
    <t>Price of California Natural Gas Exports (Dollars per Thousand Cubic Feet)</t>
  </si>
  <si>
    <t>California Natural Gas Pipeline and Distribution Use Price (Dollars per Thousand Cubic Feet)</t>
  </si>
  <si>
    <t>Natural Gas Citygate Price in California (Dollars per Thousand Cubic Feet)</t>
  </si>
  <si>
    <t>California Price of Natural Gas Delivered to Residential Consumers (Dollars per Thousand Cubic Feet)</t>
  </si>
  <si>
    <t>California Price of Natural Gas Sold to Commercial Consumers (Dollars per Thousand Cubic Feet)</t>
  </si>
  <si>
    <t>California Natural Gas Industrial Price (Dollars per Thousand Cubic Feet)</t>
  </si>
  <si>
    <t>California Natural Gas Vehicle Fuel Price (Dollars per Thousand Cubic Feet)</t>
  </si>
  <si>
    <t>California Natural Gas Price Sold to Electric Power Consumers (Dollars per Thousand Cubic Feet)</t>
  </si>
  <si>
    <t>https://www.eia.gov/dnav/ng/ng_pri_sum_dcu_sca_a.htm</t>
  </si>
  <si>
    <t xml:space="preserve">2017 most recent annual data at time of latest update to this variable. </t>
  </si>
  <si>
    <t>units</t>
  </si>
  <si>
    <t>EIA historical data through 2018  are used as the starting values.</t>
  </si>
  <si>
    <t>Electricity and natural gas</t>
  </si>
  <si>
    <t xml:space="preserve">EIA's 2017 annual values were the most recent avaialble at time of last update, and these serve as the starting values. </t>
  </si>
  <si>
    <t>Table 34.  Average Price of Coal Delivered to End Use Sector by Census Division and State, 2017 and 2016</t>
  </si>
  <si>
    <t>(dollars per short ton)</t>
  </si>
  <si>
    <t>Annual Percent Change</t>
  </si>
  <si>
    <t>Census Division</t>
  </si>
  <si>
    <t>Electric</t>
  </si>
  <si>
    <t>and State</t>
  </si>
  <si>
    <r>
      <t>Power</t>
    </r>
    <r>
      <rPr>
        <b/>
        <vertAlign val="superscript"/>
        <sz val="11"/>
        <color indexed="8"/>
        <rFont val="Arial"/>
        <family val="2"/>
      </rPr>
      <t>1</t>
    </r>
  </si>
  <si>
    <t>and</t>
  </si>
  <si>
    <t>Institutional</t>
  </si>
  <si>
    <t>w</t>
  </si>
  <si>
    <t>-</t>
  </si>
  <si>
    <t>s</t>
  </si>
  <si>
    <t>Pacific</t>
  </si>
  <si>
    <t xml:space="preserve">      Alaska</t>
  </si>
  <si>
    <t xml:space="preserve">      California</t>
  </si>
  <si>
    <t xml:space="preserve">      Hawaii</t>
  </si>
  <si>
    <t xml:space="preserve">      Oregon</t>
  </si>
  <si>
    <t xml:space="preserve">      Washington</t>
  </si>
  <si>
    <t>U.S. Total</t>
  </si>
  <si>
    <t>Compressed Pipeline Gas (CNG)</t>
  </si>
  <si>
    <t>Liquified Pipeline Gas (LNG)</t>
  </si>
  <si>
    <t>$/GJ in Update Scoping Plan with 60% RPS</t>
  </si>
  <si>
    <t>Weighted average of delivered energy costs (extended outputs)</t>
  </si>
  <si>
    <t>GWh</t>
  </si>
  <si>
    <t>Mbtu</t>
  </si>
  <si>
    <t>https://www.iea.org/statistics/resources/unitconverter/</t>
  </si>
  <si>
    <t>kWh</t>
  </si>
  <si>
    <t>Btu</t>
  </si>
  <si>
    <t>MWh</t>
  </si>
  <si>
    <t>Reference case</t>
  </si>
  <si>
    <t>- -</t>
  </si>
  <si>
    <t>Non-Renewable Energy Expenditures by Sector</t>
  </si>
  <si>
    <t>(billion 2018 dollars)</t>
  </si>
  <si>
    <t>Prices in Nominal Dollars</t>
  </si>
  <si>
    <t>(billion nominal dollars)</t>
  </si>
  <si>
    <t>cent/kWh</t>
  </si>
  <si>
    <t>one kWh</t>
  </si>
  <si>
    <t>mmBtu</t>
  </si>
  <si>
    <t>residential cents per kilowatthour</t>
  </si>
  <si>
    <t>commercial cents per kilowatthour</t>
  </si>
  <si>
    <t>industrial cents per kilowatthour</t>
  </si>
  <si>
    <t>transportation cents per kilowatthour</t>
  </si>
  <si>
    <t>all sectors cents per kilowatthour</t>
  </si>
  <si>
    <t>other cents per kilowatthour</t>
  </si>
  <si>
    <t>Pathways 60% Renewables scenario</t>
  </si>
  <si>
    <t xml:space="preserve">Fuel prices </t>
  </si>
  <si>
    <t>ELECTRICITY</t>
  </si>
  <si>
    <t>PIPELINE GAS</t>
  </si>
  <si>
    <t>https://www.eia.gov/electricity/data/browser/#/topic/7?agg=0,1&amp;geo=vvvvvvvvvvvvo&amp;endsec=vg&amp;linechart=ELEC.PRICE.CA-RES.A~ELEC.PRICE.CA-COM.A~ELEC.PRICE.CA-IND.A~ELEC.PRICE.CA-TRA.A~ELEC.PRICE.CA-ALL.A~ELEC.PRICE.CA-OTH.A&amp;columnchart=ELEC.PRICE.TX-ALL.A~ELEC.PRICE.TX-RES.A~ELEC.PRICE.TX-COM.A~ELEC.PRICE.TX-IND.A&amp;map=ELEC.PRICE.US-ALL.A&amp;freq=A&amp;start=2001&amp;end=2018&amp;ctype=linechart&amp;ltype=pin&amp;rtype=s&amp;pin=&amp;rse=0&amp;maptype=0</t>
  </si>
  <si>
    <t>EIA STATE DATA - ELECTRICITY  - CENTS PER KWH</t>
  </si>
  <si>
    <t xml:space="preserve">For California electricity and natural gas, outputs from the E3 California Pathways model are used to adjust future prices. </t>
  </si>
  <si>
    <t>ratios to start year</t>
  </si>
  <si>
    <t>res</t>
  </si>
  <si>
    <t>com</t>
  </si>
  <si>
    <t>ind</t>
  </si>
  <si>
    <t>trans</t>
  </si>
  <si>
    <t>$ per btu</t>
  </si>
  <si>
    <t>Industry Sector Price</t>
  </si>
  <si>
    <t>kbtu</t>
  </si>
  <si>
    <t>2018 not available (December not available at time of trying to access March 2019).</t>
  </si>
  <si>
    <t>Transportation Sector Price</t>
  </si>
  <si>
    <t>Electricity Sector Price</t>
  </si>
  <si>
    <t xml:space="preserve">District Heating Sector Price </t>
  </si>
  <si>
    <t xml:space="preserve">LULUCF Sector Price </t>
  </si>
  <si>
    <t>$ per thousand cubic feet</t>
  </si>
  <si>
    <r>
      <t>One thousand cubic feet (</t>
    </r>
    <r>
      <rPr>
        <b/>
        <sz val="8"/>
        <color rgb="FF222222"/>
        <rFont val="Arial"/>
        <family val="2"/>
      </rPr>
      <t>Mcf</t>
    </r>
    <r>
      <rPr>
        <sz val="8"/>
        <color rgb="FF222222"/>
        <rFont val="Arial"/>
        <family val="2"/>
      </rPr>
      <t>) </t>
    </r>
    <r>
      <rPr>
        <b/>
        <sz val="8"/>
        <color rgb="FF222222"/>
        <rFont val="Arial"/>
        <family val="2"/>
      </rPr>
      <t>of natural gas</t>
    </r>
    <r>
      <rPr>
        <sz val="8"/>
        <color rgb="FF222222"/>
        <rFont val="Arial"/>
        <family val="2"/>
      </rPr>
      <t> equals 1.037 million </t>
    </r>
    <r>
      <rPr>
        <b/>
        <sz val="8"/>
        <color rgb="FF222222"/>
        <rFont val="Arial"/>
        <family val="2"/>
      </rPr>
      <t>Btu</t>
    </r>
    <r>
      <rPr>
        <sz val="8"/>
        <color rgb="FF222222"/>
        <rFont val="Arial"/>
        <family val="2"/>
      </rPr>
      <t> (</t>
    </r>
    <r>
      <rPr>
        <b/>
        <sz val="8"/>
        <color rgb="FF222222"/>
        <rFont val="Arial"/>
        <family val="2"/>
      </rPr>
      <t>MMBtu</t>
    </r>
    <r>
      <rPr>
        <sz val="8"/>
        <color rgb="FF222222"/>
        <rFont val="Arial"/>
        <family val="2"/>
      </rPr>
      <t>), </t>
    </r>
  </si>
  <si>
    <t>https://www.eia.gov/tools/faqs/faq.php?id=45&amp;t=7</t>
  </si>
  <si>
    <t xml:space="preserve">source for conversion to Btus </t>
  </si>
  <si>
    <t>In 2017, the annual average heat content of coal produced in the United States was about 19.78 million British thermal units (Btu) per short ton (2,000 pounds), and the annual average heat content of coal consumed was 19.46 million Btu per short ton.</t>
  </si>
  <si>
    <t>https://www.eia.gov/tools/faqs/faq.php?id=72&amp;t=2</t>
  </si>
  <si>
    <t>short ton</t>
  </si>
  <si>
    <t>coal</t>
  </si>
  <si>
    <t>electric power</t>
  </si>
  <si>
    <t>CNG gas is the right fuel for transportation (and is why EIA has no price for transportation dry natural gas pipeline gas price)</t>
  </si>
  <si>
    <t>ratio for transpo</t>
  </si>
  <si>
    <t>ratio for CNG</t>
  </si>
  <si>
    <t xml:space="preserve">before smoothing transpo </t>
  </si>
  <si>
    <t xml:space="preserve">Below before smoothing.  Above after smoothing out jump shown below. </t>
  </si>
  <si>
    <t>Industry</t>
  </si>
  <si>
    <t>year over year change</t>
  </si>
  <si>
    <t>For transportation, CNG is the appropriate transportation fuel to consider</t>
  </si>
  <si>
    <t>Carbon price adder</t>
  </si>
  <si>
    <t>coal carbon price impacts</t>
  </si>
  <si>
    <t>Refinery and process gas (carried by biomass in industry variable)</t>
  </si>
  <si>
    <t>$ per gallon</t>
  </si>
  <si>
    <t xml:space="preserve">gasoline </t>
  </si>
  <si>
    <t>diesel</t>
  </si>
  <si>
    <t>Btu per gallon per</t>
  </si>
  <si>
    <t>EIA historical data</t>
  </si>
  <si>
    <t>Diesel fuel</t>
  </si>
  <si>
    <t>Growth rates for electricity and natural gas</t>
  </si>
  <si>
    <t>Annual Energy Outlook - 2019</t>
  </si>
  <si>
    <t>for changes in fuel prices over time, except as noted</t>
  </si>
  <si>
    <t xml:space="preserve">Diesel </t>
  </si>
  <si>
    <t>GDE</t>
  </si>
  <si>
    <t>GGE</t>
  </si>
  <si>
    <t>Not avail</t>
  </si>
  <si>
    <t>https://afdc.energy.gov/fuels/prices.html</t>
  </si>
  <si>
    <t>For example, checking the Alt Fuels Data Center, they do not even have data, as shown below in an excerpt.</t>
  </si>
  <si>
    <t xml:space="preserve">But this fuel is not even commerially available yet at any scale. </t>
  </si>
  <si>
    <t>Ratio of Biofuel Diesel Fuel Prices</t>
  </si>
  <si>
    <t>BAU Petroleum Diesel Price</t>
  </si>
  <si>
    <t>BAU Petroleum Gasoline</t>
  </si>
  <si>
    <t>US model prices</t>
  </si>
  <si>
    <t>use the 2016-2017 increase in E3 data to impute</t>
  </si>
  <si>
    <t>2018 (estimated, except for electricity sector</t>
  </si>
  <si>
    <t>2017 "Withheld" as shown below.  Estimate via linear interpolation</t>
  </si>
  <si>
    <t>Empirical data</t>
  </si>
  <si>
    <t xml:space="preserve">E3 California Pathways model data shown on "biofuel Gasoline Cals" tab would indicate  conventional ethanol </t>
  </si>
  <si>
    <t xml:space="preserve">renewable gasoline should be lower cost than even conventional ethanol.  </t>
  </si>
  <si>
    <t xml:space="preserve">E3 Pathways data show conventional ethanol and conventional gasoline as having equal prices. </t>
  </si>
  <si>
    <t>We did considered an alternaive approach, based on the E85 relationship to gasoline price "calculated on the "Alt Fuels Center - price data" tab.</t>
  </si>
  <si>
    <t>However, most conventional ethanol is procured at the wholesale level for blending into gasoline.  And the statistical relationship approach was therefore deemed to overestimate the cost of biofuel gasoline.</t>
  </si>
  <si>
    <t>Biofuel Gasoline Breakdown in Scoping Plan scenario</t>
  </si>
  <si>
    <t xml:space="preserve">Starch Ethanol </t>
  </si>
  <si>
    <t>Sugar Ethanol</t>
  </si>
  <si>
    <t>Cellulosic Ethanol</t>
  </si>
  <si>
    <t>Hydrogen for LDVs</t>
  </si>
  <si>
    <t>Electricity for LDVs</t>
  </si>
  <si>
    <t>CARBOB</t>
  </si>
  <si>
    <t>See spreadsheet "BPoEFUbVT BAU Perc of Each Fuel Used by Veh Technology" for details and underlying calculations.  View the "Gasoline calcs" tab.</t>
  </si>
  <si>
    <t>Starch or sugar</t>
  </si>
  <si>
    <t xml:space="preserve">Celluslosic </t>
  </si>
  <si>
    <t xml:space="preserve">Total </t>
  </si>
  <si>
    <t>% conventional</t>
  </si>
  <si>
    <t>% advanced</t>
  </si>
  <si>
    <t>Biofuel Gasoline Breakdown - average across illustrative compliance scenarios for LCFS</t>
  </si>
  <si>
    <t>Percentage advanced</t>
  </si>
  <si>
    <t xml:space="preserve">Percentage conventional </t>
  </si>
  <si>
    <t>Average costs of fuels in Scoping Plan</t>
  </si>
  <si>
    <t>Marginal cost of fuels in Scoping Plan</t>
  </si>
  <si>
    <t xml:space="preserve">Ratio of renewable ethanol to conventional </t>
  </si>
  <si>
    <t>Smoothed relationship</t>
  </si>
  <si>
    <t>No renewable gasoline expected.</t>
  </si>
  <si>
    <t xml:space="preserve">Not include in ARB "illustrative compliance scenarios" as shown below.    Not expected to be part of the future mix. </t>
  </si>
  <si>
    <t>E85 relationship estimated from data at "Alt Fuels Center - price data"</t>
  </si>
  <si>
    <t xml:space="preserve">The approach of equating the price of conventional ethanol to petroleum gasoline is taken. </t>
  </si>
  <si>
    <t>Advanced biofuel gasoline cost</t>
  </si>
  <si>
    <t xml:space="preserve">The relationship between conventional and advance ethanol is estimated to produce the following relationship over time in the ratio of the cost of advanced over conventional. </t>
  </si>
  <si>
    <t>Cellulosic Ethanol: Status and Innovation Lee R. Lynd1,*, Xiaoyu Liang1,*, Mary J. Biddy2 , Andrew Allee1 , Hao Cai3 , Thomas Foust2 , Michael E. Himmel2 , Mark S. Laser1 , Michael Wang3 , Charles E. Wyman4 .</t>
  </si>
  <si>
    <t xml:space="preserve">Following paper shows how conventional corn ethanol may be above or below petroleum gasoline price. </t>
  </si>
  <si>
    <t>https://www.osti.gov/pages/servlets/purl/1364156</t>
  </si>
  <si>
    <t xml:space="preserve">Conventional Ethanol </t>
  </si>
  <si>
    <t>Advanced/Renewable/Cellulosic biofuel</t>
  </si>
  <si>
    <t>Estimated composite price, weighting conventional and advanced</t>
  </si>
  <si>
    <t>Cost in 2016</t>
  </si>
  <si>
    <t xml:space="preserve">The most recent EIA annual data available at the state level (i.e. for California, specifically) are used for starting prices. </t>
  </si>
  <si>
    <t>Electricity and natural gas markets are more subjected to regional variation in trends.</t>
  </si>
  <si>
    <t>use the 2016 row, adjusted to 2014 dollars.</t>
  </si>
  <si>
    <t>convert 2016 to 2017</t>
  </si>
  <si>
    <t>Energy Prices by Sector and Source</t>
  </si>
  <si>
    <t>https://www.eia.gov/outlooks/aeo/data/browser/#/?id=3-AEO2019&amp;region=1-0&amp;cases=ref2019~highmacro~lowmacro~highprice~lowprice~highrt~lowrt&amp;start=2017&amp;end=2050&amp;f=A&amp;sourcekey=0</t>
  </si>
  <si>
    <t>Fri May 17 2019 10:32:55 GMT-0700 (Pacific Daylight Time)</t>
  </si>
  <si>
    <t>full name</t>
  </si>
  <si>
    <t>api key</t>
  </si>
  <si>
    <t>Growth (2018-2050)</t>
  </si>
  <si>
    <t>3-AEO2019.2.</t>
  </si>
  <si>
    <t>Propane</t>
  </si>
  <si>
    <t>Energy Prices: Residential: Propane</t>
  </si>
  <si>
    <t>3-AEO2019.3.</t>
  </si>
  <si>
    <t>2018 $/MMBtu</t>
  </si>
  <si>
    <t>Energy Prices: Residential: Propane: Reference case</t>
  </si>
  <si>
    <t>3-AEO2019.3.ref2019-d111618a</t>
  </si>
  <si>
    <t>High economic growth</t>
  </si>
  <si>
    <t>Energy Prices: Residential: Propane: High economic growth</t>
  </si>
  <si>
    <t>3-AEO2019.3.highmacro-d111618a</t>
  </si>
  <si>
    <t>Low economic growth</t>
  </si>
  <si>
    <t>Energy Prices: Residential: Propane: Low economic growth</t>
  </si>
  <si>
    <t>3-AEO2019.3.lowmacro-d111618a</t>
  </si>
  <si>
    <t>High oil price</t>
  </si>
  <si>
    <t>Energy Prices: Residential: Propane: High oil price</t>
  </si>
  <si>
    <t>3-AEO2019.3.highprice-d111618a</t>
  </si>
  <si>
    <t>Low oil price</t>
  </si>
  <si>
    <t>Energy Prices: Residential: Propane: Low oil price</t>
  </si>
  <si>
    <t>3-AEO2019.3.lowprice-d111618a</t>
  </si>
  <si>
    <t>High oil and gas resource and technology</t>
  </si>
  <si>
    <t>Energy Prices: Residential: Propane: High oil and gas resource and technology</t>
  </si>
  <si>
    <t>3-AEO2019.3.highrt-d111618a</t>
  </si>
  <si>
    <t>Low oil and gas resource and technology</t>
  </si>
  <si>
    <t>Energy Prices: Residential: Propane: Low oil and gas resource and technology</t>
  </si>
  <si>
    <t>3-AEO2019.3.lowrt-d111618a</t>
  </si>
  <si>
    <t>Distillate Fuel Oil</t>
  </si>
  <si>
    <t>Energy Prices: Residential: Distillate Fuel Oil</t>
  </si>
  <si>
    <t>3-AEO2019.4.</t>
  </si>
  <si>
    <t>Energy Prices: Residential: Distillate Fuel Oil: Reference case</t>
  </si>
  <si>
    <t>3-AEO2019.4.ref2019-d111618a</t>
  </si>
  <si>
    <t>Energy Prices: Residential: Distillate Fuel Oil: High economic growth</t>
  </si>
  <si>
    <t>3-AEO2019.4.highmacro-d111618a</t>
  </si>
  <si>
    <t>Energy Prices: Residential: Distillate Fuel Oil: Low economic growth</t>
  </si>
  <si>
    <t>3-AEO2019.4.lowmacro-d111618a</t>
  </si>
  <si>
    <t>Energy Prices: Residential: Distillate Fuel Oil: High oil price</t>
  </si>
  <si>
    <t>3-AEO2019.4.highprice-d111618a</t>
  </si>
  <si>
    <t>Energy Prices: Residential: Distillate Fuel Oil: Low oil price</t>
  </si>
  <si>
    <t>3-AEO2019.4.lowprice-d111618a</t>
  </si>
  <si>
    <t>Energy Prices: Residential: Distillate Fuel Oil: High oil and gas resource and technology</t>
  </si>
  <si>
    <t>3-AEO2019.4.highrt-d111618a</t>
  </si>
  <si>
    <t>Energy Prices: Residential: Distillate Fuel Oil: Low oil and gas resource and technology</t>
  </si>
  <si>
    <t>3-AEO2019.4.lowrt-d111618a</t>
  </si>
  <si>
    <t>Energy Prices: Residential: Natural Gas</t>
  </si>
  <si>
    <t>3-AEO2019.5.</t>
  </si>
  <si>
    <t>Energy Prices: Residential: Natural Gas: Reference case</t>
  </si>
  <si>
    <t>3-AEO2019.5.ref2019-d111618a</t>
  </si>
  <si>
    <t>Energy Prices: Residential: Natural Gas: High economic growth</t>
  </si>
  <si>
    <t>3-AEO2019.5.highmacro-d111618a</t>
  </si>
  <si>
    <t>Energy Prices: Residential: Natural Gas: Low economic growth</t>
  </si>
  <si>
    <t>3-AEO2019.5.lowmacro-d111618a</t>
  </si>
  <si>
    <t>Energy Prices: Residential: Natural Gas: High oil price</t>
  </si>
  <si>
    <t>3-AEO2019.5.highprice-d111618a</t>
  </si>
  <si>
    <t>Energy Prices: Residential: Natural Gas: Low oil price</t>
  </si>
  <si>
    <t>3-AEO2019.5.lowprice-d111618a</t>
  </si>
  <si>
    <t>Energy Prices: Residential: Natural Gas: High oil and gas resource and technology</t>
  </si>
  <si>
    <t>3-AEO2019.5.highrt-d111618a</t>
  </si>
  <si>
    <t>Energy Prices: Residential: Natural Gas: Low oil and gas resource and technology</t>
  </si>
  <si>
    <t>3-AEO2019.5.lowrt-d111618a</t>
  </si>
  <si>
    <t>Energy Prices: Residential: Electricity</t>
  </si>
  <si>
    <t>3-AEO2019.6.</t>
  </si>
  <si>
    <t>Energy Prices: Residential: Electricity: Reference case</t>
  </si>
  <si>
    <t>3-AEO2019.6.ref2019-d111618a</t>
  </si>
  <si>
    <t>Energy Prices: Residential: Electricity: High economic growth</t>
  </si>
  <si>
    <t>3-AEO2019.6.highmacro-d111618a</t>
  </si>
  <si>
    <t>Energy Prices: Residential: Electricity: Low economic growth</t>
  </si>
  <si>
    <t>3-AEO2019.6.lowmacro-d111618a</t>
  </si>
  <si>
    <t>Energy Prices: Residential: Electricity: High oil price</t>
  </si>
  <si>
    <t>3-AEO2019.6.highprice-d111618a</t>
  </si>
  <si>
    <t>Energy Prices: Residential: Electricity: Low oil price</t>
  </si>
  <si>
    <t>3-AEO2019.6.lowprice-d111618a</t>
  </si>
  <si>
    <t>Energy Prices: Residential: Electricity: High oil and gas resource and technology</t>
  </si>
  <si>
    <t>3-AEO2019.6.highrt-d111618a</t>
  </si>
  <si>
    <t>Energy Prices: Residential: Electricity: Low oil and gas resource and technology</t>
  </si>
  <si>
    <t>3-AEO2019.6.lowrt-d111618a</t>
  </si>
  <si>
    <t>3-AEO2019.8.</t>
  </si>
  <si>
    <t>Energy Prices: Commercial: Propane</t>
  </si>
  <si>
    <t>3-AEO2019.9.</t>
  </si>
  <si>
    <t>Energy Prices: Commercial: Propane: Reference case</t>
  </si>
  <si>
    <t>3-AEO2019.9.ref2019-d111618a</t>
  </si>
  <si>
    <t>Energy Prices: Commercial: Propane: High economic growth</t>
  </si>
  <si>
    <t>3-AEO2019.9.highmacro-d111618a</t>
  </si>
  <si>
    <t>Energy Prices: Commercial: Propane: Low economic growth</t>
  </si>
  <si>
    <t>3-AEO2019.9.lowmacro-d111618a</t>
  </si>
  <si>
    <t>Energy Prices: Commercial: Propane: High oil price</t>
  </si>
  <si>
    <t>3-AEO2019.9.highprice-d111618a</t>
  </si>
  <si>
    <t>Energy Prices: Commercial: Propane: Low oil price</t>
  </si>
  <si>
    <t>3-AEO2019.9.lowprice-d111618a</t>
  </si>
  <si>
    <t>Energy Prices: Commercial: Propane: High oil and gas resource and technology</t>
  </si>
  <si>
    <t>3-AEO2019.9.highrt-d111618a</t>
  </si>
  <si>
    <t>Energy Prices: Commercial: Propane: Low oil and gas resource and technology</t>
  </si>
  <si>
    <t>3-AEO2019.9.lowrt-d111618a</t>
  </si>
  <si>
    <t>Energy Prices: Commercial: Distillate Fuel Oil</t>
  </si>
  <si>
    <t>3-AEO2019.10.</t>
  </si>
  <si>
    <t>Energy Prices: Commercial: Distillate Fuel Oil: Reference case</t>
  </si>
  <si>
    <t>3-AEO2019.10.ref2019-d111618a</t>
  </si>
  <si>
    <t>Energy Prices: Commercial: Distillate Fuel Oil: High economic growth</t>
  </si>
  <si>
    <t>3-AEO2019.10.highmacro-d111618a</t>
  </si>
  <si>
    <t>Energy Prices: Commercial: Distillate Fuel Oil: Low economic growth</t>
  </si>
  <si>
    <t>3-AEO2019.10.lowmacro-d111618a</t>
  </si>
  <si>
    <t>Energy Prices: Commercial: Distillate Fuel Oil: High oil price</t>
  </si>
  <si>
    <t>3-AEO2019.10.highprice-d111618a</t>
  </si>
  <si>
    <t>Energy Prices: Commercial: Distillate Fuel Oil: Low oil price</t>
  </si>
  <si>
    <t>3-AEO2019.10.lowprice-d111618a</t>
  </si>
  <si>
    <t>Energy Prices: Commercial: Distillate Fuel Oil: High oil and gas resource and technology</t>
  </si>
  <si>
    <t>3-AEO2019.10.highrt-d111618a</t>
  </si>
  <si>
    <t>Energy Prices: Commercial: Distillate Fuel Oil: Low oil and gas resource and technology</t>
  </si>
  <si>
    <t>3-AEO2019.10.lowrt-d111618a</t>
  </si>
  <si>
    <t>Residual Fuel Oil</t>
  </si>
  <si>
    <t>Energy Prices: Commercial: Residual Fuel</t>
  </si>
  <si>
    <t>3-AEO2019.11.</t>
  </si>
  <si>
    <t>Energy Prices: Commercial: Residual Fuel: Reference case</t>
  </si>
  <si>
    <t>3-AEO2019.11.ref2019-d111618a</t>
  </si>
  <si>
    <t>Energy Prices: Commercial: Residual Fuel: High economic growth</t>
  </si>
  <si>
    <t>3-AEO2019.11.highmacro-d111618a</t>
  </si>
  <si>
    <t>Energy Prices: Commercial: Residual Fuel: Low economic growth</t>
  </si>
  <si>
    <t>3-AEO2019.11.lowmacro-d111618a</t>
  </si>
  <si>
    <t>Energy Prices: Commercial: Residual Fuel: High oil price</t>
  </si>
  <si>
    <t>3-AEO2019.11.highprice-d111618a</t>
  </si>
  <si>
    <t>Energy Prices: Commercial: Residual Fuel: Low oil price</t>
  </si>
  <si>
    <t>3-AEO2019.11.lowprice-d111618a</t>
  </si>
  <si>
    <t>Energy Prices: Commercial: Residual Fuel: High oil and gas resource and technology</t>
  </si>
  <si>
    <t>3-AEO2019.11.highrt-d111618a</t>
  </si>
  <si>
    <t>Energy Prices: Commercial: Residual Fuel: Low oil and gas resource and technology</t>
  </si>
  <si>
    <t>3-AEO2019.11.lowrt-d111618a</t>
  </si>
  <si>
    <t>Energy Prices: Commercial: Natural Gas</t>
  </si>
  <si>
    <t>3-AEO2019.12.</t>
  </si>
  <si>
    <t>Energy Prices: Commercial: Natural Gas: Reference case</t>
  </si>
  <si>
    <t>3-AEO2019.12.ref2019-d111618a</t>
  </si>
  <si>
    <t>Energy Prices: Commercial: Natural Gas: High economic growth</t>
  </si>
  <si>
    <t>3-AEO2019.12.highmacro-d111618a</t>
  </si>
  <si>
    <t>Energy Prices: Commercial: Natural Gas: Low economic growth</t>
  </si>
  <si>
    <t>3-AEO2019.12.lowmacro-d111618a</t>
  </si>
  <si>
    <t>Energy Prices: Commercial: Natural Gas: High oil price</t>
  </si>
  <si>
    <t>3-AEO2019.12.highprice-d111618a</t>
  </si>
  <si>
    <t>Energy Prices: Commercial: Natural Gas: Low oil price</t>
  </si>
  <si>
    <t>3-AEO2019.12.lowprice-d111618a</t>
  </si>
  <si>
    <t>Energy Prices: Commercial: Natural Gas: High oil and gas resource and technology</t>
  </si>
  <si>
    <t>3-AEO2019.12.highrt-d111618a</t>
  </si>
  <si>
    <t>Energy Prices: Commercial: Natural Gas: Low oil and gas resource and technology</t>
  </si>
  <si>
    <t>3-AEO2019.12.lowrt-d111618a</t>
  </si>
  <si>
    <t>Energy Prices: Commercial: Electricity</t>
  </si>
  <si>
    <t>3-AEO2019.13.</t>
  </si>
  <si>
    <t>Energy Prices: Commercial: Electricity: Reference case</t>
  </si>
  <si>
    <t>3-AEO2019.13.ref2019-d111618a</t>
  </si>
  <si>
    <t>Energy Prices: Commercial: Electricity: High economic growth</t>
  </si>
  <si>
    <t>3-AEO2019.13.highmacro-d111618a</t>
  </si>
  <si>
    <t>Energy Prices: Commercial: Electricity: Low economic growth</t>
  </si>
  <si>
    <t>3-AEO2019.13.lowmacro-d111618a</t>
  </si>
  <si>
    <t>Energy Prices: Commercial: Electricity: High oil price</t>
  </si>
  <si>
    <t>3-AEO2019.13.highprice-d111618a</t>
  </si>
  <si>
    <t>Energy Prices: Commercial: Electricity: Low oil price</t>
  </si>
  <si>
    <t>3-AEO2019.13.lowprice-d111618a</t>
  </si>
  <si>
    <t>Energy Prices: Commercial: Electricity: High oil and gas resource and technology</t>
  </si>
  <si>
    <t>3-AEO2019.13.highrt-d111618a</t>
  </si>
  <si>
    <t>Energy Prices: Commercial: Electricity: Low oil and gas resource and technology</t>
  </si>
  <si>
    <t>3-AEO2019.13.lowrt-d111618a</t>
  </si>
  <si>
    <t>3-AEO2019.15.</t>
  </si>
  <si>
    <t>Energy Prices: Industrial: Propane</t>
  </si>
  <si>
    <t>3-AEO2019.16.</t>
  </si>
  <si>
    <t>Energy Prices: Industrial: Propane: Reference case</t>
  </si>
  <si>
    <t>3-AEO2019.16.ref2019-d111618a</t>
  </si>
  <si>
    <t>Energy Prices: Industrial: Propane: High economic growth</t>
  </si>
  <si>
    <t>3-AEO2019.16.highmacro-d111618a</t>
  </si>
  <si>
    <t>Energy Prices: Industrial: Propane: Low economic growth</t>
  </si>
  <si>
    <t>3-AEO2019.16.lowmacro-d111618a</t>
  </si>
  <si>
    <t>Energy Prices: Industrial: Propane: High oil price</t>
  </si>
  <si>
    <t>3-AEO2019.16.highprice-d111618a</t>
  </si>
  <si>
    <t>Energy Prices: Industrial: Propane: Low oil price</t>
  </si>
  <si>
    <t>3-AEO2019.16.lowprice-d111618a</t>
  </si>
  <si>
    <t>Energy Prices: Industrial: Propane: High oil and gas resource and technology</t>
  </si>
  <si>
    <t>3-AEO2019.16.highrt-d111618a</t>
  </si>
  <si>
    <t>Energy Prices: Industrial: Propane: Low oil and gas resource and technology</t>
  </si>
  <si>
    <t>3-AEO2019.16.lowrt-d111618a</t>
  </si>
  <si>
    <t>Energy Prices: Industrial: Distillate Fuel Oil</t>
  </si>
  <si>
    <t>3-AEO2019.17.</t>
  </si>
  <si>
    <t>Energy Prices: Industrial: Distillate Fuel Oil: Reference case</t>
  </si>
  <si>
    <t>3-AEO2019.17.ref2019-d111618a</t>
  </si>
  <si>
    <t>Energy Prices: Industrial: Distillate Fuel Oil: High economic growth</t>
  </si>
  <si>
    <t>3-AEO2019.17.highmacro-d111618a</t>
  </si>
  <si>
    <t>Energy Prices: Industrial: Distillate Fuel Oil: Low economic growth</t>
  </si>
  <si>
    <t>3-AEO2019.17.lowmacro-d111618a</t>
  </si>
  <si>
    <t>Energy Prices: Industrial: Distillate Fuel Oil: High oil price</t>
  </si>
  <si>
    <t>3-AEO2019.17.highprice-d111618a</t>
  </si>
  <si>
    <t>Energy Prices: Industrial: Distillate Fuel Oil: Low oil price</t>
  </si>
  <si>
    <t>3-AEO2019.17.lowprice-d111618a</t>
  </si>
  <si>
    <t>Energy Prices: Industrial: Distillate Fuel Oil: High oil and gas resource and technology</t>
  </si>
  <si>
    <t>3-AEO2019.17.highrt-d111618a</t>
  </si>
  <si>
    <t>Energy Prices: Industrial: Distillate Fuel Oil: Low oil and gas resource and technology</t>
  </si>
  <si>
    <t>3-AEO2019.17.lowrt-d111618a</t>
  </si>
  <si>
    <t>Energy Prices: Industrial: Residual Fuel Oil</t>
  </si>
  <si>
    <t>3-AEO2019.18.</t>
  </si>
  <si>
    <t>Energy Prices: Industrial: Residual Fuel Oil: Reference case</t>
  </si>
  <si>
    <t>3-AEO2019.18.ref2019-d111618a</t>
  </si>
  <si>
    <t>Energy Prices: Industrial: Residual Fuel Oil: High economic growth</t>
  </si>
  <si>
    <t>3-AEO2019.18.highmacro-d111618a</t>
  </si>
  <si>
    <t>Energy Prices: Industrial: Residual Fuel Oil: Low economic growth</t>
  </si>
  <si>
    <t>3-AEO2019.18.lowmacro-d111618a</t>
  </si>
  <si>
    <t>Energy Prices: Industrial: Residual Fuel Oil: High oil price</t>
  </si>
  <si>
    <t>3-AEO2019.18.highprice-d111618a</t>
  </si>
  <si>
    <t>Energy Prices: Industrial: Residual Fuel Oil: Low oil price</t>
  </si>
  <si>
    <t>3-AEO2019.18.lowprice-d111618a</t>
  </si>
  <si>
    <t>Energy Prices: Industrial: Residual Fuel Oil: High oil and gas resource and technology</t>
  </si>
  <si>
    <t>3-AEO2019.18.highrt-d111618a</t>
  </si>
  <si>
    <t>Energy Prices: Industrial: Residual Fuel Oil: Low oil and gas resource and technology</t>
  </si>
  <si>
    <t>3-AEO2019.18.lowrt-d111618a</t>
  </si>
  <si>
    <t>Energy Prices: Industrial: Natural Gas</t>
  </si>
  <si>
    <t>3-AEO2019.19.</t>
  </si>
  <si>
    <t>Energy Prices: Industrial: Natural Gas: Reference case</t>
  </si>
  <si>
    <t>3-AEO2019.19.ref2019-d111618a</t>
  </si>
  <si>
    <t>Energy Prices: Industrial: Natural Gas: High economic growth</t>
  </si>
  <si>
    <t>3-AEO2019.19.highmacro-d111618a</t>
  </si>
  <si>
    <t>Energy Prices: Industrial: Natural Gas: Low economic growth</t>
  </si>
  <si>
    <t>3-AEO2019.19.lowmacro-d111618a</t>
  </si>
  <si>
    <t>Energy Prices: Industrial: Natural Gas: High oil price</t>
  </si>
  <si>
    <t>3-AEO2019.19.highprice-d111618a</t>
  </si>
  <si>
    <t>Energy Prices: Industrial: Natural Gas: Low oil price</t>
  </si>
  <si>
    <t>3-AEO2019.19.lowprice-d111618a</t>
  </si>
  <si>
    <t>Energy Prices: Industrial: Natural Gas: High oil and gas resource and technology</t>
  </si>
  <si>
    <t>3-AEO2019.19.highrt-d111618a</t>
  </si>
  <si>
    <t>Energy Prices: Industrial: Natural Gas: Low oil and gas resource and technology</t>
  </si>
  <si>
    <t>3-AEO2019.19.lowrt-d111618a</t>
  </si>
  <si>
    <t>Metallurgical Coal</t>
  </si>
  <si>
    <t>Energy Prices: Industrial: Metallurgical Coal</t>
  </si>
  <si>
    <t>3-AEO2019.20.</t>
  </si>
  <si>
    <t>Energy Prices: Industrial: Metallurgical Coal: Reference case</t>
  </si>
  <si>
    <t>3-AEO2019.20.ref2019-d111618a</t>
  </si>
  <si>
    <t>Energy Prices: Industrial: Metallurgical Coal: High economic growth</t>
  </si>
  <si>
    <t>3-AEO2019.20.highmacro-d111618a</t>
  </si>
  <si>
    <t>Energy Prices: Industrial: Metallurgical Coal: Low economic growth</t>
  </si>
  <si>
    <t>3-AEO2019.20.lowmacro-d111618a</t>
  </si>
  <si>
    <t>Energy Prices: Industrial: Metallurgical Coal: High oil price</t>
  </si>
  <si>
    <t>3-AEO2019.20.highprice-d111618a</t>
  </si>
  <si>
    <t>Energy Prices: Industrial: Metallurgical Coal: Low oil price</t>
  </si>
  <si>
    <t>3-AEO2019.20.lowprice-d111618a</t>
  </si>
  <si>
    <t>Energy Prices: Industrial: Metallurgical Coal: High oil and gas resource and technology</t>
  </si>
  <si>
    <t>3-AEO2019.20.highrt-d111618a</t>
  </si>
  <si>
    <t>Energy Prices: Industrial: Metallurgical Coal: Low oil and gas resource and technology</t>
  </si>
  <si>
    <t>3-AEO2019.20.lowrt-d111618a</t>
  </si>
  <si>
    <t>Other Industrial Coal</t>
  </si>
  <si>
    <t>Energy Prices: Industrial: Other Industrial Coal</t>
  </si>
  <si>
    <t>3-AEO2019.21.</t>
  </si>
  <si>
    <t>Energy Prices: Industrial: Other Industrial Coal: Reference case</t>
  </si>
  <si>
    <t>3-AEO2019.21.ref2019-d111618a</t>
  </si>
  <si>
    <t>Energy Prices: Industrial: Other Industrial Coal: High economic growth</t>
  </si>
  <si>
    <t>3-AEO2019.21.highmacro-d111618a</t>
  </si>
  <si>
    <t>Energy Prices: Industrial: Other Industrial Coal: Low economic growth</t>
  </si>
  <si>
    <t>3-AEO2019.21.lowmacro-d111618a</t>
  </si>
  <si>
    <t>Energy Prices: Industrial: Other Industrial Coal: High oil price</t>
  </si>
  <si>
    <t>3-AEO2019.21.highprice-d111618a</t>
  </si>
  <si>
    <t>Energy Prices: Industrial: Other Industrial Coal: Low oil price</t>
  </si>
  <si>
    <t>3-AEO2019.21.lowprice-d111618a</t>
  </si>
  <si>
    <t>Energy Prices: Industrial: Other Industrial Coal: High oil and gas resource and technology</t>
  </si>
  <si>
    <t>3-AEO2019.21.highrt-d111618a</t>
  </si>
  <si>
    <t>Energy Prices: Industrial: Other Industrial Coal: Low oil and gas resource and technology</t>
  </si>
  <si>
    <t>3-AEO2019.21.lowrt-d111618a</t>
  </si>
  <si>
    <t>Coal to Liquids</t>
  </si>
  <si>
    <t>Energy Prices: Industrial: Coal to Liquids</t>
  </si>
  <si>
    <t>3-AEO2019.22.</t>
  </si>
  <si>
    <t>Energy Prices: Industrial: Coal to Liquids: Reference case</t>
  </si>
  <si>
    <t>3-AEO2019.22.ref2019-d111618a</t>
  </si>
  <si>
    <t>Energy Prices: Industrial: Coal to Liquids: High economic growth</t>
  </si>
  <si>
    <t>3-AEO2019.22.highmacro-d111618a</t>
  </si>
  <si>
    <t>Energy Prices: Industrial: Coal to Liquids: Low economic growth</t>
  </si>
  <si>
    <t>3-AEO2019.22.lowmacro-d111618a</t>
  </si>
  <si>
    <t>Energy Prices: Industrial: Coal to Liquids: High oil price</t>
  </si>
  <si>
    <t>3-AEO2019.22.highprice-d111618a</t>
  </si>
  <si>
    <t>Energy Prices: Industrial: Coal to Liquids: Low oil price</t>
  </si>
  <si>
    <t>3-AEO2019.22.lowprice-d111618a</t>
  </si>
  <si>
    <t>Energy Prices: Industrial: Coal to Liquids: High oil and gas resource and technology</t>
  </si>
  <si>
    <t>3-AEO2019.22.highrt-d111618a</t>
  </si>
  <si>
    <t>Energy Prices: Industrial: Coal to Liquids: Low oil and gas resource and technology</t>
  </si>
  <si>
    <t>3-AEO2019.22.lowrt-d111618a</t>
  </si>
  <si>
    <t>Energy Prices: Industrial: Electricity</t>
  </si>
  <si>
    <t>3-AEO2019.23.</t>
  </si>
  <si>
    <t>Energy Prices: Industrial: Electricity: Reference case</t>
  </si>
  <si>
    <t>3-AEO2019.23.ref2019-d111618a</t>
  </si>
  <si>
    <t>Energy Prices: Industrial: Electricity: High economic growth</t>
  </si>
  <si>
    <t>3-AEO2019.23.highmacro-d111618a</t>
  </si>
  <si>
    <t>Energy Prices: Industrial: Electricity: Low economic growth</t>
  </si>
  <si>
    <t>3-AEO2019.23.lowmacro-d111618a</t>
  </si>
  <si>
    <t>Energy Prices: Industrial: Electricity: High oil price</t>
  </si>
  <si>
    <t>3-AEO2019.23.highprice-d111618a</t>
  </si>
  <si>
    <t>Energy Prices: Industrial: Electricity: Low oil price</t>
  </si>
  <si>
    <t>3-AEO2019.23.lowprice-d111618a</t>
  </si>
  <si>
    <t>Energy Prices: Industrial: Electricity: High oil and gas resource and technology</t>
  </si>
  <si>
    <t>3-AEO2019.23.highrt-d111618a</t>
  </si>
  <si>
    <t>Energy Prices: Industrial: Electricity: Low oil and gas resource and technology</t>
  </si>
  <si>
    <t>3-AEO2019.23.lowrt-d111618a</t>
  </si>
  <si>
    <t>3-AEO2019.25.</t>
  </si>
  <si>
    <t>Energy Prices: Transportation: Propane</t>
  </si>
  <si>
    <t>3-AEO2019.26.</t>
  </si>
  <si>
    <t>Energy Prices: Transportation: Propane: Reference case</t>
  </si>
  <si>
    <t>3-AEO2019.26.ref2019-d111618a</t>
  </si>
  <si>
    <t>Energy Prices: Transportation: Propane: High economic growth</t>
  </si>
  <si>
    <t>3-AEO2019.26.highmacro-d111618a</t>
  </si>
  <si>
    <t>Energy Prices: Transportation: Propane: Low economic growth</t>
  </si>
  <si>
    <t>3-AEO2019.26.lowmacro-d111618a</t>
  </si>
  <si>
    <t>Energy Prices: Transportation: Propane: High oil price</t>
  </si>
  <si>
    <t>3-AEO2019.26.highprice-d111618a</t>
  </si>
  <si>
    <t>Energy Prices: Transportation: Propane: Low oil price</t>
  </si>
  <si>
    <t>3-AEO2019.26.lowprice-d111618a</t>
  </si>
  <si>
    <t>Energy Prices: Transportation: Propane: High oil and gas resource and technology</t>
  </si>
  <si>
    <t>3-AEO2019.26.highrt-d111618a</t>
  </si>
  <si>
    <t>Energy Prices: Transportation: Propane: Low oil and gas resource and technology</t>
  </si>
  <si>
    <t>3-AEO2019.26.lowrt-d111618a</t>
  </si>
  <si>
    <t>Energy Prices: Transportation: E85</t>
  </si>
  <si>
    <t>3-AEO2019.27.</t>
  </si>
  <si>
    <t>Energy Prices: Transportation: E85: Reference case</t>
  </si>
  <si>
    <t>3-AEO2019.27.ref2019-d111618a</t>
  </si>
  <si>
    <t>Energy Prices: Transportation: E85: High economic growth</t>
  </si>
  <si>
    <t>3-AEO2019.27.highmacro-d111618a</t>
  </si>
  <si>
    <t>Energy Prices: Transportation: E85: Low economic growth</t>
  </si>
  <si>
    <t>3-AEO2019.27.lowmacro-d111618a</t>
  </si>
  <si>
    <t>Energy Prices: Transportation: E85: High oil price</t>
  </si>
  <si>
    <t>3-AEO2019.27.highprice-d111618a</t>
  </si>
  <si>
    <t>Energy Prices: Transportation: E85: Low oil price</t>
  </si>
  <si>
    <t>3-AEO2019.27.lowprice-d111618a</t>
  </si>
  <si>
    <t>Energy Prices: Transportation: E85: High oil and gas resource and technology</t>
  </si>
  <si>
    <t>3-AEO2019.27.highrt-d111618a</t>
  </si>
  <si>
    <t>Energy Prices: Transportation: E85: Low oil and gas resource and technology</t>
  </si>
  <si>
    <t>3-AEO2019.27.lowrt-d111618a</t>
  </si>
  <si>
    <t>Motor Gasoline</t>
  </si>
  <si>
    <t>Energy Prices: Transportation: Motor Gasoline: Reference case</t>
  </si>
  <si>
    <t>3-AEO2019.28.ref2019-d111618a</t>
  </si>
  <si>
    <t>Energy Prices: Transportation: Motor Gasoline: High economic growth</t>
  </si>
  <si>
    <t>3-AEO2019.28.highmacro-d111618a</t>
  </si>
  <si>
    <t>Energy Prices: Transportation: Motor Gasoline: Low economic growth</t>
  </si>
  <si>
    <t>3-AEO2019.28.lowmacro-d111618a</t>
  </si>
  <si>
    <t>Energy Prices: Transportation: Motor Gasoline: High oil price</t>
  </si>
  <si>
    <t>3-AEO2019.28.highprice-d111618a</t>
  </si>
  <si>
    <t>Energy Prices: Transportation: Motor Gasoline: Low oil price</t>
  </si>
  <si>
    <t>3-AEO2019.28.lowprice-d111618a</t>
  </si>
  <si>
    <t>Energy Prices: Transportation: Motor Gasoline: High oil and gas resource and technology</t>
  </si>
  <si>
    <t>3-AEO2019.28.highrt-d111618a</t>
  </si>
  <si>
    <t>Energy Prices: Transportation: Motor Gasoline: Low oil and gas resource and technology</t>
  </si>
  <si>
    <t>3-AEO2019.28.lowrt-d111618a</t>
  </si>
  <si>
    <t>Jet Fuel</t>
  </si>
  <si>
    <t>Energy Prices: Transportation: Jet Fuel</t>
  </si>
  <si>
    <t>3-AEO2019.29.</t>
  </si>
  <si>
    <t>Energy Prices: Transportation: Jet Fuel: Reference case</t>
  </si>
  <si>
    <t>3-AEO2019.29.ref2019-d111618a</t>
  </si>
  <si>
    <t>Energy Prices: Transportation: Jet Fuel: High economic growth</t>
  </si>
  <si>
    <t>3-AEO2019.29.highmacro-d111618a</t>
  </si>
  <si>
    <t>Energy Prices: Transportation: Jet Fuel: Low economic growth</t>
  </si>
  <si>
    <t>3-AEO2019.29.lowmacro-d111618a</t>
  </si>
  <si>
    <t>Energy Prices: Transportation: Jet Fuel: High oil price</t>
  </si>
  <si>
    <t>3-AEO2019.29.highprice-d111618a</t>
  </si>
  <si>
    <t>Energy Prices: Transportation: Jet Fuel: Low oil price</t>
  </si>
  <si>
    <t>3-AEO2019.29.lowprice-d111618a</t>
  </si>
  <si>
    <t>Energy Prices: Transportation: Jet Fuel: High oil and gas resource and technology</t>
  </si>
  <si>
    <t>3-AEO2019.29.highrt-d111618a</t>
  </si>
  <si>
    <t>Energy Prices: Transportation: Jet Fuel: Low oil and gas resource and technology</t>
  </si>
  <si>
    <t>3-AEO2019.29.lowrt-d111618a</t>
  </si>
  <si>
    <t>Diesel Fuel (distillate fuel oil)</t>
  </si>
  <si>
    <t>Energy Prices: Transportation: Diesel Fuel</t>
  </si>
  <si>
    <t>3-AEO2019.30.</t>
  </si>
  <si>
    <t>Energy Prices: Transportation: Diesel Fuel: Reference case</t>
  </si>
  <si>
    <t>3-AEO2019.30.ref2019-d111618a</t>
  </si>
  <si>
    <t>Energy Prices: Transportation: Diesel Fuel: High economic growth</t>
  </si>
  <si>
    <t>3-AEO2019.30.highmacro-d111618a</t>
  </si>
  <si>
    <t>Energy Prices: Transportation: Diesel Fuel: Low economic growth</t>
  </si>
  <si>
    <t>3-AEO2019.30.lowmacro-d111618a</t>
  </si>
  <si>
    <t>Energy Prices: Transportation: Diesel Fuel: High oil price</t>
  </si>
  <si>
    <t>3-AEO2019.30.highprice-d111618a</t>
  </si>
  <si>
    <t>Energy Prices: Transportation: Diesel Fuel: Low oil price</t>
  </si>
  <si>
    <t>3-AEO2019.30.lowprice-d111618a</t>
  </si>
  <si>
    <t>Energy Prices: Transportation: Diesel Fuel: High oil and gas resource and technology</t>
  </si>
  <si>
    <t>3-AEO2019.30.highrt-d111618a</t>
  </si>
  <si>
    <t>Energy Prices: Transportation: Diesel Fuel: Low oil and gas resource and technology</t>
  </si>
  <si>
    <t>3-AEO2019.30.lowrt-d111618a</t>
  </si>
  <si>
    <t>Energy Prices: Transportation: Residual Fuel Oil</t>
  </si>
  <si>
    <t>3-AEO2019.31.</t>
  </si>
  <si>
    <t>Energy Prices: Transportation: Residual Fuel Oil: Reference case</t>
  </si>
  <si>
    <t>3-AEO2019.31.ref2019-d111618a</t>
  </si>
  <si>
    <t>Energy Prices: Transportation: Residual Fuel Oil: High economic growth</t>
  </si>
  <si>
    <t>3-AEO2019.31.highmacro-d111618a</t>
  </si>
  <si>
    <t>Energy Prices: Transportation: Residual Fuel Oil: Low economic growth</t>
  </si>
  <si>
    <t>3-AEO2019.31.lowmacro-d111618a</t>
  </si>
  <si>
    <t>Energy Prices: Transportation: Residual Fuel Oil: High oil price</t>
  </si>
  <si>
    <t>3-AEO2019.31.highprice-d111618a</t>
  </si>
  <si>
    <t>Energy Prices: Transportation: Residual Fuel Oil: Low oil price</t>
  </si>
  <si>
    <t>3-AEO2019.31.lowprice-d111618a</t>
  </si>
  <si>
    <t>Energy Prices: Transportation: Residual Fuel Oil: High oil and gas resource and technology</t>
  </si>
  <si>
    <t>3-AEO2019.31.highrt-d111618a</t>
  </si>
  <si>
    <t>Energy Prices: Transportation: Residual Fuel Oil: Low oil and gas resource and technology</t>
  </si>
  <si>
    <t>3-AEO2019.31.lowrt-d111618a</t>
  </si>
  <si>
    <t>Energy Prices: Transportation: Natural Gas</t>
  </si>
  <si>
    <t>3-AEO2019.32.</t>
  </si>
  <si>
    <t>Energy Prices: Transportation: Natural Gas: Reference case</t>
  </si>
  <si>
    <t>3-AEO2019.32.ref2019-d111618a</t>
  </si>
  <si>
    <t>Energy Prices: Transportation: Natural Gas: High economic growth</t>
  </si>
  <si>
    <t>3-AEO2019.32.highmacro-d111618a</t>
  </si>
  <si>
    <t>Energy Prices: Transportation: Natural Gas: Low economic growth</t>
  </si>
  <si>
    <t>3-AEO2019.32.lowmacro-d111618a</t>
  </si>
  <si>
    <t>Energy Prices: Transportation: Natural Gas: High oil price</t>
  </si>
  <si>
    <t>3-AEO2019.32.highprice-d111618a</t>
  </si>
  <si>
    <t>Energy Prices: Transportation: Natural Gas: Low oil price</t>
  </si>
  <si>
    <t>3-AEO2019.32.lowprice-d111618a</t>
  </si>
  <si>
    <t>Energy Prices: Transportation: Natural Gas: High oil and gas resource and technology</t>
  </si>
  <si>
    <t>3-AEO2019.32.highrt-d111618a</t>
  </si>
  <si>
    <t>Energy Prices: Transportation: Natural Gas: Low oil and gas resource and technology</t>
  </si>
  <si>
    <t>3-AEO2019.32.lowrt-d111618a</t>
  </si>
  <si>
    <t>Energy Prices: Transportation: Electricity</t>
  </si>
  <si>
    <t>3-AEO2019.33.</t>
  </si>
  <si>
    <t>Energy Prices: Transportation: Electricity: Reference case</t>
  </si>
  <si>
    <t>3-AEO2019.33.ref2019-d111618a</t>
  </si>
  <si>
    <t>Energy Prices: Transportation: Electricity: High economic growth</t>
  </si>
  <si>
    <t>3-AEO2019.33.highmacro-d111618a</t>
  </si>
  <si>
    <t>Energy Prices: Transportation: Electricity: Low economic growth</t>
  </si>
  <si>
    <t>3-AEO2019.33.lowmacro-d111618a</t>
  </si>
  <si>
    <t>Energy Prices: Transportation: Electricity: High oil price</t>
  </si>
  <si>
    <t>3-AEO2019.33.highprice-d111618a</t>
  </si>
  <si>
    <t>Energy Prices: Transportation: Electricity: Low oil price</t>
  </si>
  <si>
    <t>3-AEO2019.33.lowprice-d111618a</t>
  </si>
  <si>
    <t>Energy Prices: Transportation: Electricity: High oil and gas resource and technology</t>
  </si>
  <si>
    <t>3-AEO2019.33.highrt-d111618a</t>
  </si>
  <si>
    <t>Energy Prices: Transportation: Electricity: Low oil and gas resource and technology</t>
  </si>
  <si>
    <t>3-AEO2019.33.lowrt-d111618a</t>
  </si>
  <si>
    <t>Electric Power</t>
  </si>
  <si>
    <t>3-AEO2019.35.</t>
  </si>
  <si>
    <t>Energy Prices: Electric Power: Distillate Fuel Oil</t>
  </si>
  <si>
    <t>3-AEO2019.36.</t>
  </si>
  <si>
    <t>Energy Prices: Electric Power: Distillate Fuel Oil: Reference case</t>
  </si>
  <si>
    <t>3-AEO2019.36.ref2019-d111618a</t>
  </si>
  <si>
    <t>Energy Prices: Electric Power: Distillate Fuel Oil: High economic growth</t>
  </si>
  <si>
    <t>3-AEO2019.36.highmacro-d111618a</t>
  </si>
  <si>
    <t>Energy Prices: Electric Power: Distillate Fuel Oil: Low economic growth</t>
  </si>
  <si>
    <t>3-AEO2019.36.lowmacro-d111618a</t>
  </si>
  <si>
    <t>Energy Prices: Electric Power: Distillate Fuel Oil: High oil price</t>
  </si>
  <si>
    <t>3-AEO2019.36.highprice-d111618a</t>
  </si>
  <si>
    <t>Energy Prices: Electric Power: Distillate Fuel Oil: Low oil price</t>
  </si>
  <si>
    <t>3-AEO2019.36.lowprice-d111618a</t>
  </si>
  <si>
    <t>Energy Prices: Electric Power: Distillate Fuel Oil: High oil and gas resource and technology</t>
  </si>
  <si>
    <t>3-AEO2019.36.highrt-d111618a</t>
  </si>
  <si>
    <t>Energy Prices: Electric Power: Distillate Fuel Oil: Low oil and gas resource and technology</t>
  </si>
  <si>
    <t>3-AEO2019.36.lowrt-d111618a</t>
  </si>
  <si>
    <t>Energy Prices: Electric Power: Residual Fuel Oil</t>
  </si>
  <si>
    <t>3-AEO2019.37.</t>
  </si>
  <si>
    <t>Energy Prices: Electric Power: Residual Fuel Oil: Reference case</t>
  </si>
  <si>
    <t>3-AEO2019.37.ref2019-d111618a</t>
  </si>
  <si>
    <t>Energy Prices: Electric Power: Residual Fuel Oil: High economic growth</t>
  </si>
  <si>
    <t>3-AEO2019.37.highmacro-d111618a</t>
  </si>
  <si>
    <t>Energy Prices: Electric Power: Residual Fuel Oil: Low economic growth</t>
  </si>
  <si>
    <t>3-AEO2019.37.lowmacro-d111618a</t>
  </si>
  <si>
    <t>Energy Prices: Electric Power: Residual Fuel Oil: High oil price</t>
  </si>
  <si>
    <t>3-AEO2019.37.highprice-d111618a</t>
  </si>
  <si>
    <t>Energy Prices: Electric Power: Residual Fuel Oil: Low oil price</t>
  </si>
  <si>
    <t>3-AEO2019.37.lowprice-d111618a</t>
  </si>
  <si>
    <t>Energy Prices: Electric Power: Residual Fuel Oil: High oil and gas resource and technology</t>
  </si>
  <si>
    <t>3-AEO2019.37.highrt-d111618a</t>
  </si>
  <si>
    <t>Energy Prices: Electric Power: Residual Fuel Oil: Low oil and gas resource and technology</t>
  </si>
  <si>
    <t>3-AEO2019.37.lowrt-d111618a</t>
  </si>
  <si>
    <t>Energy Prices: Electric Power: Natural Gas</t>
  </si>
  <si>
    <t>3-AEO2019.38.</t>
  </si>
  <si>
    <t>Energy Prices: Electric Power: Natural Gas: Reference case</t>
  </si>
  <si>
    <t>3-AEO2019.38.ref2019-d111618a</t>
  </si>
  <si>
    <t>Energy Prices: Electric Power: Natural Gas: High economic growth</t>
  </si>
  <si>
    <t>3-AEO2019.38.highmacro-d111618a</t>
  </si>
  <si>
    <t>Energy Prices: Electric Power: Natural Gas: Low economic growth</t>
  </si>
  <si>
    <t>3-AEO2019.38.lowmacro-d111618a</t>
  </si>
  <si>
    <t>Energy Prices: Electric Power: Natural Gas: High oil price</t>
  </si>
  <si>
    <t>3-AEO2019.38.highprice-d111618a</t>
  </si>
  <si>
    <t>Energy Prices: Electric Power: Natural Gas: Low oil price</t>
  </si>
  <si>
    <t>3-AEO2019.38.lowprice-d111618a</t>
  </si>
  <si>
    <t>Energy Prices: Electric Power: Natural Gas: High oil and gas resource and technology</t>
  </si>
  <si>
    <t>3-AEO2019.38.highrt-d111618a</t>
  </si>
  <si>
    <t>Energy Prices: Electric Power: Natural Gas: Low oil and gas resource and technology</t>
  </si>
  <si>
    <t>3-AEO2019.38.lowrt-d111618a</t>
  </si>
  <si>
    <t>Steam Coal</t>
  </si>
  <si>
    <t>Energy Prices: Electric Power: Steam Coal</t>
  </si>
  <si>
    <t>3-AEO2019.39.</t>
  </si>
  <si>
    <t>Energy Prices: Electric Power: Steam Coal: Reference case</t>
  </si>
  <si>
    <t>3-AEO2019.39.ref2019-d111618a</t>
  </si>
  <si>
    <t>Energy Prices: Electric Power: Steam Coal: High economic growth</t>
  </si>
  <si>
    <t>3-AEO2019.39.highmacro-d111618a</t>
  </si>
  <si>
    <t>Energy Prices: Electric Power: Steam Coal: Low economic growth</t>
  </si>
  <si>
    <t>3-AEO2019.39.lowmacro-d111618a</t>
  </si>
  <si>
    <t>Energy Prices: Electric Power: Steam Coal: High oil price</t>
  </si>
  <si>
    <t>3-AEO2019.39.highprice-d111618a</t>
  </si>
  <si>
    <t>Energy Prices: Electric Power: Steam Coal: Low oil price</t>
  </si>
  <si>
    <t>3-AEO2019.39.lowprice-d111618a</t>
  </si>
  <si>
    <t>Energy Prices: Electric Power: Steam Coal: High oil and gas resource and technology</t>
  </si>
  <si>
    <t>3-AEO2019.39.highrt-d111618a</t>
  </si>
  <si>
    <t>Energy Prices: Electric Power: Steam Coal: Low oil and gas resource and technology</t>
  </si>
  <si>
    <t>3-AEO2019.39.lowrt-d111618a</t>
  </si>
  <si>
    <t>Uranium</t>
  </si>
  <si>
    <t>Energy Prices: Electric Power: Uranium</t>
  </si>
  <si>
    <t>3-AEO2019.40.</t>
  </si>
  <si>
    <t>Energy Prices: Electric Power: Uranium: Reference case</t>
  </si>
  <si>
    <t>3-AEO2019.40.ref2019-d111618a</t>
  </si>
  <si>
    <t>Energy Prices: Electric Power: Uranium: High economic growth</t>
  </si>
  <si>
    <t>3-AEO2019.40.highmacro-d111618a</t>
  </si>
  <si>
    <t>Energy Prices: Electric Power: Uranium: Low economic growth</t>
  </si>
  <si>
    <t>3-AEO2019.40.lowmacro-d111618a</t>
  </si>
  <si>
    <t>Energy Prices: Electric Power: Uranium: High oil price</t>
  </si>
  <si>
    <t>3-AEO2019.40.highprice-d111618a</t>
  </si>
  <si>
    <t>Energy Prices: Electric Power: Uranium: Low oil price</t>
  </si>
  <si>
    <t>3-AEO2019.40.lowprice-d111618a</t>
  </si>
  <si>
    <t>Energy Prices: Electric Power: Uranium: High oil and gas resource and technology</t>
  </si>
  <si>
    <t>3-AEO2019.40.highrt-d111618a</t>
  </si>
  <si>
    <t>Energy Prices: Electric Power: Uranium: Low oil and gas resource and technology</t>
  </si>
  <si>
    <t>3-AEO2019.40.lowrt-d111618a</t>
  </si>
  <si>
    <t>Average Price to All Users</t>
  </si>
  <si>
    <t>3-AEO2019.44.</t>
  </si>
  <si>
    <t>Energy Prices: Average Price to All Users: Propane</t>
  </si>
  <si>
    <t>3-AEO2019.45.</t>
  </si>
  <si>
    <t>Energy Prices: Average Price to All Users: Propane: Reference case</t>
  </si>
  <si>
    <t>3-AEO2019.45.ref2019-d111618a</t>
  </si>
  <si>
    <t>Energy Prices: Average Price to All Users: Propane: High economic growth</t>
  </si>
  <si>
    <t>3-AEO2019.45.highmacro-d111618a</t>
  </si>
  <si>
    <t>Energy Prices: Average Price to All Users: Propane: Low economic growth</t>
  </si>
  <si>
    <t>3-AEO2019.45.lowmacro-d111618a</t>
  </si>
  <si>
    <t>Energy Prices: Average Price to All Users: Propane: High oil price</t>
  </si>
  <si>
    <t>3-AEO2019.45.highprice-d111618a</t>
  </si>
  <si>
    <t>Energy Prices: Average Price to All Users: Propane: Low oil price</t>
  </si>
  <si>
    <t>3-AEO2019.45.lowprice-d111618a</t>
  </si>
  <si>
    <t>Energy Prices: Average Price to All Users: Propane: High oil and gas resource and technology</t>
  </si>
  <si>
    <t>3-AEO2019.45.highrt-d111618a</t>
  </si>
  <si>
    <t>Energy Prices: Average Price to All Users: Propane: Low oil and gas resource and technology</t>
  </si>
  <si>
    <t>3-AEO2019.45.lowrt-d111618a</t>
  </si>
  <si>
    <t>Energy Prices: Average Price to All Users: E85</t>
  </si>
  <si>
    <t>3-AEO2019.46.</t>
  </si>
  <si>
    <t>Energy Prices: Average Price to All Users: E85: Reference case</t>
  </si>
  <si>
    <t>3-AEO2019.46.ref2019-d111618a</t>
  </si>
  <si>
    <t>Energy Prices: Average Price to All Users: E85: High economic growth</t>
  </si>
  <si>
    <t>3-AEO2019.46.highmacro-d111618a</t>
  </si>
  <si>
    <t>Energy Prices: Average Price to All Users: E85: Low economic growth</t>
  </si>
  <si>
    <t>3-AEO2019.46.lowmacro-d111618a</t>
  </si>
  <si>
    <t>Energy Prices: Average Price to All Users: E85: High oil price</t>
  </si>
  <si>
    <t>3-AEO2019.46.highprice-d111618a</t>
  </si>
  <si>
    <t>Energy Prices: Average Price to All Users: E85: Low oil price</t>
  </si>
  <si>
    <t>3-AEO2019.46.lowprice-d111618a</t>
  </si>
  <si>
    <t>Energy Prices: Average Price to All Users: E85: High oil and gas resource and technology</t>
  </si>
  <si>
    <t>3-AEO2019.46.highrt-d111618a</t>
  </si>
  <si>
    <t>Energy Prices: Average Price to All Users: E85: Low oil and gas resource and technology</t>
  </si>
  <si>
    <t>3-AEO2019.46.lowrt-d111618a</t>
  </si>
  <si>
    <t>Energy Prices: Average Price to All Users: Motor Gasoline</t>
  </si>
  <si>
    <t>3-AEO2019.47.</t>
  </si>
  <si>
    <t>Energy Prices: Average Price to All Users: Motor Gasoline: Reference case</t>
  </si>
  <si>
    <t>3-AEO2019.47.ref2019-d111618a</t>
  </si>
  <si>
    <t>Energy Prices: Average Price to All Users: Motor Gasoline: High economic growth</t>
  </si>
  <si>
    <t>3-AEO2019.47.highmacro-d111618a</t>
  </si>
  <si>
    <t>Energy Prices: Average Price to All Users: Motor Gasoline: Low economic growth</t>
  </si>
  <si>
    <t>3-AEO2019.47.lowmacro-d111618a</t>
  </si>
  <si>
    <t>Energy Prices: Average Price to All Users: Motor Gasoline: High oil price</t>
  </si>
  <si>
    <t>3-AEO2019.47.highprice-d111618a</t>
  </si>
  <si>
    <t>Energy Prices: Average Price to All Users: Motor Gasoline: Low oil price</t>
  </si>
  <si>
    <t>3-AEO2019.47.lowprice-d111618a</t>
  </si>
  <si>
    <t>Energy Prices: Average Price to All Users: Motor Gasoline: High oil and gas resource and technology</t>
  </si>
  <si>
    <t>3-AEO2019.47.highrt-d111618a</t>
  </si>
  <si>
    <t>Energy Prices: Average Price to All Users: Motor Gasoline: Low oil and gas resource and technology</t>
  </si>
  <si>
    <t>3-AEO2019.47.lowrt-d111618a</t>
  </si>
  <si>
    <t>Energy Prices: Average Price to All Users: Jet Fuel</t>
  </si>
  <si>
    <t>3-AEO2019.48.</t>
  </si>
  <si>
    <t>Energy Prices: Average Price to All Users: Jet Fuel: Reference case</t>
  </si>
  <si>
    <t>3-AEO2019.48.ref2019-d111618a</t>
  </si>
  <si>
    <t>Energy Prices: Average Price to All Users: Jet Fuel: High economic growth</t>
  </si>
  <si>
    <t>3-AEO2019.48.highmacro-d111618a</t>
  </si>
  <si>
    <t>Energy Prices: Average Price to All Users: Jet Fuel: Low economic growth</t>
  </si>
  <si>
    <t>3-AEO2019.48.lowmacro-d111618a</t>
  </si>
  <si>
    <t>Energy Prices: Average Price to All Users: Jet Fuel: High oil price</t>
  </si>
  <si>
    <t>3-AEO2019.48.highprice-d111618a</t>
  </si>
  <si>
    <t>Energy Prices: Average Price to All Users: Jet Fuel: Low oil price</t>
  </si>
  <si>
    <t>3-AEO2019.48.lowprice-d111618a</t>
  </si>
  <si>
    <t>Energy Prices: Average Price to All Users: Jet Fuel: High oil and gas resource and technology</t>
  </si>
  <si>
    <t>3-AEO2019.48.highrt-d111618a</t>
  </si>
  <si>
    <t>Energy Prices: Average Price to All Users: Jet Fuel: Low oil and gas resource and technology</t>
  </si>
  <si>
    <t>3-AEO2019.48.lowrt-d111618a</t>
  </si>
  <si>
    <t>Energy Prices: Average Price to All Users: Distillate Fuel Oil</t>
  </si>
  <si>
    <t>3-AEO2019.49.</t>
  </si>
  <si>
    <t>Energy Prices: Average Price to All Users: Distillate Fuel Oil: Reference case</t>
  </si>
  <si>
    <t>3-AEO2019.49.ref2019-d111618a</t>
  </si>
  <si>
    <t>Energy Prices: Average Price to All Users: Distillate Fuel Oil: High economic growth</t>
  </si>
  <si>
    <t>3-AEO2019.49.highmacro-d111618a</t>
  </si>
  <si>
    <t>Energy Prices: Average Price to All Users: Distillate Fuel Oil: Low economic growth</t>
  </si>
  <si>
    <t>3-AEO2019.49.lowmacro-d111618a</t>
  </si>
  <si>
    <t>Energy Prices: Average Price to All Users: Distillate Fuel Oil: High oil price</t>
  </si>
  <si>
    <t>3-AEO2019.49.highprice-d111618a</t>
  </si>
  <si>
    <t>Energy Prices: Average Price to All Users: Distillate Fuel Oil: Low oil price</t>
  </si>
  <si>
    <t>3-AEO2019.49.lowprice-d111618a</t>
  </si>
  <si>
    <t>Energy Prices: Average Price to All Users: Distillate Fuel Oil: High oil and gas resource and technology</t>
  </si>
  <si>
    <t>3-AEO2019.49.highrt-d111618a</t>
  </si>
  <si>
    <t>Energy Prices: Average Price to All Users: Distillate Fuel Oil: Low oil and gas resource and technology</t>
  </si>
  <si>
    <t>3-AEO2019.49.lowrt-d111618a</t>
  </si>
  <si>
    <t>Energy Prices: Average Price to All Users: Residual Fuel Oil</t>
  </si>
  <si>
    <t>3-AEO2019.50.</t>
  </si>
  <si>
    <t>Energy Prices: Average Price to All Users: Residual Fuel Oil: Reference case</t>
  </si>
  <si>
    <t>3-AEO2019.50.ref2019-d111618a</t>
  </si>
  <si>
    <t>Energy Prices: Average Price to All Users: Residual Fuel Oil: High economic growth</t>
  </si>
  <si>
    <t>3-AEO2019.50.highmacro-d111618a</t>
  </si>
  <si>
    <t>Energy Prices: Average Price to All Users: Residual Fuel Oil: Low economic growth</t>
  </si>
  <si>
    <t>3-AEO2019.50.lowmacro-d111618a</t>
  </si>
  <si>
    <t>Energy Prices: Average Price to All Users: Residual Fuel Oil: High oil price</t>
  </si>
  <si>
    <t>3-AEO2019.50.highprice-d111618a</t>
  </si>
  <si>
    <t>Energy Prices: Average Price to All Users: Residual Fuel Oil: Low oil price</t>
  </si>
  <si>
    <t>3-AEO2019.50.lowprice-d111618a</t>
  </si>
  <si>
    <t>Energy Prices: Average Price to All Users: Residual Fuel Oil: High oil and gas resource and technology</t>
  </si>
  <si>
    <t>3-AEO2019.50.highrt-d111618a</t>
  </si>
  <si>
    <t>Energy Prices: Average Price to All Users: Residual Fuel Oil: Low oil and gas resource and technology</t>
  </si>
  <si>
    <t>3-AEO2019.50.lowrt-d111618a</t>
  </si>
  <si>
    <t>Energy Prices: Average Price to All Users: Natural Gas</t>
  </si>
  <si>
    <t>3-AEO2019.51.</t>
  </si>
  <si>
    <t>Energy Prices: Average Price to All Users: Natural Gas: Reference case</t>
  </si>
  <si>
    <t>3-AEO2019.51.ref2019-d111618a</t>
  </si>
  <si>
    <t>Energy Prices: Average Price to All Users: Natural Gas: High economic growth</t>
  </si>
  <si>
    <t>3-AEO2019.51.highmacro-d111618a</t>
  </si>
  <si>
    <t>Energy Prices: Average Price to All Users: Natural Gas: Low economic growth</t>
  </si>
  <si>
    <t>3-AEO2019.51.lowmacro-d111618a</t>
  </si>
  <si>
    <t>Energy Prices: Average Price to All Users: Natural Gas: High oil price</t>
  </si>
  <si>
    <t>3-AEO2019.51.highprice-d111618a</t>
  </si>
  <si>
    <t>Energy Prices: Average Price to All Users: Natural Gas: Low oil price</t>
  </si>
  <si>
    <t>3-AEO2019.51.lowprice-d111618a</t>
  </si>
  <si>
    <t>Energy Prices: Average Price to All Users: Natural Gas: High oil and gas resource and technology</t>
  </si>
  <si>
    <t>3-AEO2019.51.highrt-d111618a</t>
  </si>
  <si>
    <t>Energy Prices: Average Price to All Users: Natural Gas: Low oil and gas resource and technology</t>
  </si>
  <si>
    <t>3-AEO2019.51.lowrt-d111618a</t>
  </si>
  <si>
    <t>Energy Prices: Average Price to All Users: Metallurgical Coal</t>
  </si>
  <si>
    <t>3-AEO2019.52.</t>
  </si>
  <si>
    <t>Energy Prices: Average Price to All Users: Metallurgical Coal: Reference case</t>
  </si>
  <si>
    <t>3-AEO2019.52.ref2019-d111618a</t>
  </si>
  <si>
    <t>Energy Prices: Average Price to All Users: Metallurgical Coal: High economic growth</t>
  </si>
  <si>
    <t>3-AEO2019.52.highmacro-d111618a</t>
  </si>
  <si>
    <t>Energy Prices: Average Price to All Users: Metallurgical Coal: Low economic growth</t>
  </si>
  <si>
    <t>3-AEO2019.52.lowmacro-d111618a</t>
  </si>
  <si>
    <t>Energy Prices: Average Price to All Users: Metallurgical Coal: High oil price</t>
  </si>
  <si>
    <t>3-AEO2019.52.highprice-d111618a</t>
  </si>
  <si>
    <t>Energy Prices: Average Price to All Users: Metallurgical Coal: Low oil price</t>
  </si>
  <si>
    <t>3-AEO2019.52.lowprice-d111618a</t>
  </si>
  <si>
    <t>Energy Prices: Average Price to All Users: Metallurgical Coal: High oil and gas resource and technology</t>
  </si>
  <si>
    <t>3-AEO2019.52.highrt-d111618a</t>
  </si>
  <si>
    <t>Energy Prices: Average Price to All Users: Metallurgical Coal: Low oil and gas resource and technology</t>
  </si>
  <si>
    <t>3-AEO2019.52.lowrt-d111618a</t>
  </si>
  <si>
    <t>Other Coal</t>
  </si>
  <si>
    <t>Energy Prices: Average Price to All Users: Other Coal</t>
  </si>
  <si>
    <t>3-AEO2019.53.</t>
  </si>
  <si>
    <t>Energy Prices: Average Price to All Users: Other Coal: Reference case</t>
  </si>
  <si>
    <t>3-AEO2019.53.ref2019-d111618a</t>
  </si>
  <si>
    <t>Energy Prices: Average Price to All Users: Other Coal: High economic growth</t>
  </si>
  <si>
    <t>3-AEO2019.53.highmacro-d111618a</t>
  </si>
  <si>
    <t>Energy Prices: Average Price to All Users: Other Coal: Low economic growth</t>
  </si>
  <si>
    <t>3-AEO2019.53.lowmacro-d111618a</t>
  </si>
  <si>
    <t>Energy Prices: Average Price to All Users: Other Coal: High oil price</t>
  </si>
  <si>
    <t>3-AEO2019.53.highprice-d111618a</t>
  </si>
  <si>
    <t>Energy Prices: Average Price to All Users: Other Coal: Low oil price</t>
  </si>
  <si>
    <t>3-AEO2019.53.lowprice-d111618a</t>
  </si>
  <si>
    <t>Energy Prices: Average Price to All Users: Other Coal: High oil and gas resource and technology</t>
  </si>
  <si>
    <t>3-AEO2019.53.highrt-d111618a</t>
  </si>
  <si>
    <t>Energy Prices: Average Price to All Users: Other Coal: Low oil and gas resource and technology</t>
  </si>
  <si>
    <t>3-AEO2019.53.lowrt-d111618a</t>
  </si>
  <si>
    <t>Energy Prices: Average Price to All Users: Coal to Liquids</t>
  </si>
  <si>
    <t>3-AEO2019.54.</t>
  </si>
  <si>
    <t>Energy Prices: Average Price to All Users: Coal to Liquids: Reference case</t>
  </si>
  <si>
    <t>3-AEO2019.54.ref2019-d111618a</t>
  </si>
  <si>
    <t>Energy Prices: Average Price to All Users: Coal to Liquids: High economic growth</t>
  </si>
  <si>
    <t>3-AEO2019.54.highmacro-d111618a</t>
  </si>
  <si>
    <t>Energy Prices: Average Price to All Users: Coal to Liquids: Low economic growth</t>
  </si>
  <si>
    <t>3-AEO2019.54.lowmacro-d111618a</t>
  </si>
  <si>
    <t>Energy Prices: Average Price to All Users: Coal to Liquids: High oil price</t>
  </si>
  <si>
    <t>3-AEO2019.54.highprice-d111618a</t>
  </si>
  <si>
    <t>Energy Prices: Average Price to All Users: Coal to Liquids: Low oil price</t>
  </si>
  <si>
    <t>3-AEO2019.54.lowprice-d111618a</t>
  </si>
  <si>
    <t>Energy Prices: Average Price to All Users: Coal to Liquids: High oil and gas resource and technology</t>
  </si>
  <si>
    <t>3-AEO2019.54.highrt-d111618a</t>
  </si>
  <si>
    <t>Energy Prices: Average Price to All Users: Coal to Liquids: Low oil and gas resource and technology</t>
  </si>
  <si>
    <t>3-AEO2019.54.lowrt-d111618a</t>
  </si>
  <si>
    <t>Energy Prices: Average Price to All Users: Electricity</t>
  </si>
  <si>
    <t>3-AEO2019.55.</t>
  </si>
  <si>
    <t>Energy Prices: Average Price to All Users: Electricity: Reference case</t>
  </si>
  <si>
    <t>3-AEO2019.55.ref2019-d111618a</t>
  </si>
  <si>
    <t>Energy Prices: Average Price to All Users: Electricity: High economic growth</t>
  </si>
  <si>
    <t>3-AEO2019.55.highmacro-d111618a</t>
  </si>
  <si>
    <t>Energy Prices: Average Price to All Users: Electricity: Low economic growth</t>
  </si>
  <si>
    <t>3-AEO2019.55.lowmacro-d111618a</t>
  </si>
  <si>
    <t>Energy Prices: Average Price to All Users: Electricity: High oil price</t>
  </si>
  <si>
    <t>3-AEO2019.55.highprice-d111618a</t>
  </si>
  <si>
    <t>Energy Prices: Average Price to All Users: Electricity: Low oil price</t>
  </si>
  <si>
    <t>3-AEO2019.55.lowprice-d111618a</t>
  </si>
  <si>
    <t>Energy Prices: Average Price to All Users: Electricity: High oil and gas resource and technology</t>
  </si>
  <si>
    <t>3-AEO2019.55.highrt-d111618a</t>
  </si>
  <si>
    <t>Energy Prices: Average Price to All Users: Electricity: Low oil and gas resource and technology</t>
  </si>
  <si>
    <t>3-AEO2019.55.lowrt-d111618a</t>
  </si>
  <si>
    <t>3-AEO2019.57.</t>
  </si>
  <si>
    <t>3-AEO2019.58.</t>
  </si>
  <si>
    <t>Energy Expenditures: Non-Renewable Residential</t>
  </si>
  <si>
    <t>3-AEO2019.59.</t>
  </si>
  <si>
    <t>billion 2018 $</t>
  </si>
  <si>
    <t>Energy Expenditures: Non-Renewable Residential: Reference case</t>
  </si>
  <si>
    <t>3-AEO2019.59.ref2019-d111618a</t>
  </si>
  <si>
    <t>Energy Expenditures: Non-Renewable Residential: High economic growth</t>
  </si>
  <si>
    <t>3-AEO2019.59.highmacro-d111618a</t>
  </si>
  <si>
    <t>Energy Expenditures: Non-Renewable Residential: Low economic growth</t>
  </si>
  <si>
    <t>3-AEO2019.59.lowmacro-d111618a</t>
  </si>
  <si>
    <t>Energy Expenditures: Non-Renewable Residential: High oil price</t>
  </si>
  <si>
    <t>3-AEO2019.59.highprice-d111618a</t>
  </si>
  <si>
    <t>Energy Expenditures: Non-Renewable Residential: Low oil price</t>
  </si>
  <si>
    <t>3-AEO2019.59.lowprice-d111618a</t>
  </si>
  <si>
    <t>Energy Expenditures: Non-Renewable Residential: High oil and gas resource and technology</t>
  </si>
  <si>
    <t>3-AEO2019.59.highrt-d111618a</t>
  </si>
  <si>
    <t>Energy Expenditures: Non-Renewable Residential: Low oil and gas resource and technology</t>
  </si>
  <si>
    <t>3-AEO2019.59.lowrt-d111618a</t>
  </si>
  <si>
    <t>Energy Expenditures: Non-Renewable Commercial</t>
  </si>
  <si>
    <t>3-AEO2019.60.</t>
  </si>
  <si>
    <t>Energy Expenditures: Non-Renewable Commercial: Reference case</t>
  </si>
  <si>
    <t>3-AEO2019.60.ref2019-d111618a</t>
  </si>
  <si>
    <t>Energy Expenditures: Non-Renewable Commercial: High economic growth</t>
  </si>
  <si>
    <t>3-AEO2019.60.highmacro-d111618a</t>
  </si>
  <si>
    <t>Energy Expenditures: Non-Renewable Commercial: Low economic growth</t>
  </si>
  <si>
    <t>3-AEO2019.60.lowmacro-d111618a</t>
  </si>
  <si>
    <t>Energy Expenditures: Non-Renewable Commercial: High oil price</t>
  </si>
  <si>
    <t>3-AEO2019.60.highprice-d111618a</t>
  </si>
  <si>
    <t>Energy Expenditures: Non-Renewable Commercial: Low oil price</t>
  </si>
  <si>
    <t>3-AEO2019.60.lowprice-d111618a</t>
  </si>
  <si>
    <t>Energy Expenditures: Non-Renewable Commercial: High oil and gas resource and technology</t>
  </si>
  <si>
    <t>3-AEO2019.60.highrt-d111618a</t>
  </si>
  <si>
    <t>Energy Expenditures: Non-Renewable Commercial: Low oil and gas resource and technology</t>
  </si>
  <si>
    <t>3-AEO2019.60.lowrt-d111618a</t>
  </si>
  <si>
    <t>Energy Expenditures: Non-Renewable Industrial</t>
  </si>
  <si>
    <t>3-AEO2019.61.</t>
  </si>
  <si>
    <t>Energy Expenditures: Non-Renewable Industrial: Reference case</t>
  </si>
  <si>
    <t>3-AEO2019.61.ref2019-d111618a</t>
  </si>
  <si>
    <t>Energy Expenditures: Non-Renewable Industrial: High economic growth</t>
  </si>
  <si>
    <t>3-AEO2019.61.highmacro-d111618a</t>
  </si>
  <si>
    <t>Energy Expenditures: Non-Renewable Industrial: Low economic growth</t>
  </si>
  <si>
    <t>3-AEO2019.61.lowmacro-d111618a</t>
  </si>
  <si>
    <t>Energy Expenditures: Non-Renewable Industrial: High oil price</t>
  </si>
  <si>
    <t>3-AEO2019.61.highprice-d111618a</t>
  </si>
  <si>
    <t>Energy Expenditures: Non-Renewable Industrial: Low oil price</t>
  </si>
  <si>
    <t>3-AEO2019.61.lowprice-d111618a</t>
  </si>
  <si>
    <t>Energy Expenditures: Non-Renewable Industrial: High oil and gas resource and technology</t>
  </si>
  <si>
    <t>3-AEO2019.61.highrt-d111618a</t>
  </si>
  <si>
    <t>Energy Expenditures: Non-Renewable Industrial: Low oil and gas resource and technology</t>
  </si>
  <si>
    <t>3-AEO2019.61.lowrt-d111618a</t>
  </si>
  <si>
    <t>Energy Expenditures: Non-Renewable Transportation</t>
  </si>
  <si>
    <t>3-AEO2019.62.</t>
  </si>
  <si>
    <t>Energy Expenditures: Non-Renewable Transportation: Reference case</t>
  </si>
  <si>
    <t>3-AEO2019.62.ref2019-d111618a</t>
  </si>
  <si>
    <t>Energy Expenditures: Non-Renewable Transportation: High economic growth</t>
  </si>
  <si>
    <t>3-AEO2019.62.highmacro-d111618a</t>
  </si>
  <si>
    <t>Energy Expenditures: Non-Renewable Transportation: Low economic growth</t>
  </si>
  <si>
    <t>3-AEO2019.62.lowmacro-d111618a</t>
  </si>
  <si>
    <t>Energy Expenditures: Non-Renewable Transportation: High oil price</t>
  </si>
  <si>
    <t>3-AEO2019.62.highprice-d111618a</t>
  </si>
  <si>
    <t>Energy Expenditures: Non-Renewable Transportation: Low oil price</t>
  </si>
  <si>
    <t>3-AEO2019.62.lowprice-d111618a</t>
  </si>
  <si>
    <t>Energy Expenditures: Non-Renewable Transportation: High oil and gas resource and technology</t>
  </si>
  <si>
    <t>3-AEO2019.62.highrt-d111618a</t>
  </si>
  <si>
    <t>Energy Expenditures: Non-Renewable Transportation: Low oil and gas resource and technology</t>
  </si>
  <si>
    <t>3-AEO2019.62.lowrt-d111618a</t>
  </si>
  <si>
    <t>Total Non-Renewable Expenditures</t>
  </si>
  <si>
    <t>Energy Expenditures: Total Non-Renewable</t>
  </si>
  <si>
    <t>3-AEO2019.63.</t>
  </si>
  <si>
    <t>Energy Expenditures: Total Non-Renewable: Reference case</t>
  </si>
  <si>
    <t>3-AEO2019.63.ref2019-d111618a</t>
  </si>
  <si>
    <t>Energy Expenditures: Total Non-Renewable: High economic growth</t>
  </si>
  <si>
    <t>3-AEO2019.63.highmacro-d111618a</t>
  </si>
  <si>
    <t>Energy Expenditures: Total Non-Renewable: Low economic growth</t>
  </si>
  <si>
    <t>3-AEO2019.63.lowmacro-d111618a</t>
  </si>
  <si>
    <t>Energy Expenditures: Total Non-Renewable: High oil price</t>
  </si>
  <si>
    <t>3-AEO2019.63.highprice-d111618a</t>
  </si>
  <si>
    <t>Energy Expenditures: Total Non-Renewable: Low oil price</t>
  </si>
  <si>
    <t>3-AEO2019.63.lowprice-d111618a</t>
  </si>
  <si>
    <t>Energy Expenditures: Total Non-Renewable: High oil and gas resource and technology</t>
  </si>
  <si>
    <t>3-AEO2019.63.highrt-d111618a</t>
  </si>
  <si>
    <t>Energy Expenditures: Total Non-Renewable: Low oil and gas resource and technology</t>
  </si>
  <si>
    <t>3-AEO2019.63.lowrt-d111618a</t>
  </si>
  <si>
    <t>Transportation Renewable Expenditures</t>
  </si>
  <si>
    <t>Energy Expenditures: Renewable Transportation</t>
  </si>
  <si>
    <t>3-AEO2019.64.</t>
  </si>
  <si>
    <t>Energy Expenditures: Renewable Transportation: Reference case</t>
  </si>
  <si>
    <t>3-AEO2019.64.ref2019-d111618a</t>
  </si>
  <si>
    <t>Energy Expenditures: Renewable Transportation: High economic growth</t>
  </si>
  <si>
    <t>3-AEO2019.64.highmacro-d111618a</t>
  </si>
  <si>
    <t>Energy Expenditures: Renewable Transportation: Low economic growth</t>
  </si>
  <si>
    <t>3-AEO2019.64.lowmacro-d111618a</t>
  </si>
  <si>
    <t>Energy Expenditures: Renewable Transportation: High oil price</t>
  </si>
  <si>
    <t>3-AEO2019.64.highprice-d111618a</t>
  </si>
  <si>
    <t>Energy Expenditures: Renewable Transportation: Low oil price</t>
  </si>
  <si>
    <t>3-AEO2019.64.lowprice-d111618a</t>
  </si>
  <si>
    <t>Energy Expenditures: Renewable Transportation: High oil and gas resource and technology</t>
  </si>
  <si>
    <t>3-AEO2019.64.highrt-d111618a</t>
  </si>
  <si>
    <t>Energy Expenditures: Renewable Transportation: Low oil and gas resource and technology</t>
  </si>
  <si>
    <t>3-AEO2019.64.lowrt-d111618a</t>
  </si>
  <si>
    <t>Total Expenditures</t>
  </si>
  <si>
    <t>Energy Expenditures: Total Non-Renewable with Renewable Transportation</t>
  </si>
  <si>
    <t>3-AEO2019.65.</t>
  </si>
  <si>
    <t>Energy Expenditures: Total Non-Renewable with Renewable Transportation: Reference case</t>
  </si>
  <si>
    <t>3-AEO2019.65.ref2019-d111618a</t>
  </si>
  <si>
    <t>Energy Expenditures: Total Non-Renewable with Renewable Transportation: High economic growth</t>
  </si>
  <si>
    <t>3-AEO2019.65.highmacro-d111618a</t>
  </si>
  <si>
    <t>Energy Expenditures: Total Non-Renewable with Renewable Transportation: Low economic growth</t>
  </si>
  <si>
    <t>3-AEO2019.65.lowmacro-d111618a</t>
  </si>
  <si>
    <t>Energy Expenditures: Total Non-Renewable with Renewable Transportation: High oil price</t>
  </si>
  <si>
    <t>3-AEO2019.65.highprice-d111618a</t>
  </si>
  <si>
    <t>Energy Expenditures: Total Non-Renewable with Renewable Transportation: Low oil price</t>
  </si>
  <si>
    <t>3-AEO2019.65.lowprice-d111618a</t>
  </si>
  <si>
    <t>Energy Expenditures: Total Non-Renewable with Renewable Transportation: High oil and gas resource and technology</t>
  </si>
  <si>
    <t>3-AEO2019.65.highrt-d111618a</t>
  </si>
  <si>
    <t>Energy Expenditures: Total Non-Renewable with Renewable Transportation: Low oil and gas resource and technology</t>
  </si>
  <si>
    <t>3-AEO2019.65.lowrt-d111618a</t>
  </si>
  <si>
    <t>3-AEO2019.68.</t>
  </si>
  <si>
    <t>3-AEO2019.69.</t>
  </si>
  <si>
    <t>Energy Prices: Nominal: Residential: Propane</t>
  </si>
  <si>
    <t>3-AEO2019.70.</t>
  </si>
  <si>
    <t>nom $/MMBtu</t>
  </si>
  <si>
    <t>Energy Prices: Nominal: Residential: Propane: Reference case</t>
  </si>
  <si>
    <t>3-AEO2019.70.ref2019-d111618a</t>
  </si>
  <si>
    <t>Energy Prices: Nominal: Residential: Propane: High economic growth</t>
  </si>
  <si>
    <t>3-AEO2019.70.highmacro-d111618a</t>
  </si>
  <si>
    <t>Energy Prices: Nominal: Residential: Propane: Low economic growth</t>
  </si>
  <si>
    <t>3-AEO2019.70.lowmacro-d111618a</t>
  </si>
  <si>
    <t>Energy Prices: Nominal: Residential: Propane: High oil price</t>
  </si>
  <si>
    <t>3-AEO2019.70.highprice-d111618a</t>
  </si>
  <si>
    <t>Energy Prices: Nominal: Residential: Propane: Low oil price</t>
  </si>
  <si>
    <t>3-AEO2019.70.lowprice-d111618a</t>
  </si>
  <si>
    <t>Energy Prices: Nominal: Residential: Propane: High oil and gas resource and technology</t>
  </si>
  <si>
    <t>3-AEO2019.70.highrt-d111618a</t>
  </si>
  <si>
    <t>Energy Prices: Nominal: Residential: Propane: Low oil and gas resource and technology</t>
  </si>
  <si>
    <t>3-AEO2019.70.lowrt-d111618a</t>
  </si>
  <si>
    <t>Energy Prices: Nominal: Residential: Distillate Fuel Oil</t>
  </si>
  <si>
    <t>3-AEO2019.71.</t>
  </si>
  <si>
    <t>Energy Prices: Nominal: Residential: Distillate Fuel Oil: Reference case</t>
  </si>
  <si>
    <t>3-AEO2019.71.ref2019-d111618a</t>
  </si>
  <si>
    <t>Energy Prices: Nominal: Residential: Distillate Fuel Oil: High economic growth</t>
  </si>
  <si>
    <t>3-AEO2019.71.highmacro-d111618a</t>
  </si>
  <si>
    <t>Energy Prices: Nominal: Residential: Distillate Fuel Oil: Low economic growth</t>
  </si>
  <si>
    <t>3-AEO2019.71.lowmacro-d111618a</t>
  </si>
  <si>
    <t>Energy Prices: Nominal: Residential: Distillate Fuel Oil: High oil price</t>
  </si>
  <si>
    <t>3-AEO2019.71.highprice-d111618a</t>
  </si>
  <si>
    <t>Energy Prices: Nominal: Residential: Distillate Fuel Oil: Low oil price</t>
  </si>
  <si>
    <t>3-AEO2019.71.lowprice-d111618a</t>
  </si>
  <si>
    <t>Energy Prices: Nominal: Residential: Distillate Fuel Oil: High oil and gas resource and technology</t>
  </si>
  <si>
    <t>3-AEO2019.71.highrt-d111618a</t>
  </si>
  <si>
    <t>Energy Prices: Nominal: Residential: Distillate Fuel Oil: Low oil and gas resource and technology</t>
  </si>
  <si>
    <t>3-AEO2019.71.lowrt-d111618a</t>
  </si>
  <si>
    <t>Energy Prices: Nominal: Residential: Natural Gas</t>
  </si>
  <si>
    <t>3-AEO2019.72.</t>
  </si>
  <si>
    <t>Energy Prices: Nominal: Residential: Natural Gas: Reference case</t>
  </si>
  <si>
    <t>3-AEO2019.72.ref2019-d111618a</t>
  </si>
  <si>
    <t>Energy Prices: Nominal: Residential: Natural Gas: High economic growth</t>
  </si>
  <si>
    <t>3-AEO2019.72.highmacro-d111618a</t>
  </si>
  <si>
    <t>Energy Prices: Nominal: Residential: Natural Gas: Low economic growth</t>
  </si>
  <si>
    <t>3-AEO2019.72.lowmacro-d111618a</t>
  </si>
  <si>
    <t>Energy Prices: Nominal: Residential: Natural Gas: High oil price</t>
  </si>
  <si>
    <t>3-AEO2019.72.highprice-d111618a</t>
  </si>
  <si>
    <t>Energy Prices: Nominal: Residential: Natural Gas: Low oil price</t>
  </si>
  <si>
    <t>3-AEO2019.72.lowprice-d111618a</t>
  </si>
  <si>
    <t>Energy Prices: Nominal: Residential: Natural Gas: High oil and gas resource and technology</t>
  </si>
  <si>
    <t>3-AEO2019.72.highrt-d111618a</t>
  </si>
  <si>
    <t>Energy Prices: Nominal: Residential: Natural Gas: Low oil and gas resource and technology</t>
  </si>
  <si>
    <t>3-AEO2019.72.lowrt-d111618a</t>
  </si>
  <si>
    <t>Energy Prices: Nominal: Residential: Electricity</t>
  </si>
  <si>
    <t>3-AEO2019.73.</t>
  </si>
  <si>
    <t>Energy Prices: Nominal: Residential: Electricity: Reference case</t>
  </si>
  <si>
    <t>3-AEO2019.73.ref2019-d111618a</t>
  </si>
  <si>
    <t>Energy Prices: Nominal: Residential: Electricity: High economic growth</t>
  </si>
  <si>
    <t>3-AEO2019.73.highmacro-d111618a</t>
  </si>
  <si>
    <t>Energy Prices: Nominal: Residential: Electricity: Low economic growth</t>
  </si>
  <si>
    <t>3-AEO2019.73.lowmacro-d111618a</t>
  </si>
  <si>
    <t>Energy Prices: Nominal: Residential: Electricity: High oil price</t>
  </si>
  <si>
    <t>3-AEO2019.73.highprice-d111618a</t>
  </si>
  <si>
    <t>Energy Prices: Nominal: Residential: Electricity: Low oil price</t>
  </si>
  <si>
    <t>3-AEO2019.73.lowprice-d111618a</t>
  </si>
  <si>
    <t>Energy Prices: Nominal: Residential: Electricity: High oil and gas resource and technology</t>
  </si>
  <si>
    <t>3-AEO2019.73.highrt-d111618a</t>
  </si>
  <si>
    <t>Energy Prices: Nominal: Residential: Electricity: Low oil and gas resource and technology</t>
  </si>
  <si>
    <t>3-AEO2019.73.lowrt-d111618a</t>
  </si>
  <si>
    <t>3-AEO2019.75.</t>
  </si>
  <si>
    <t>Energy Prices: Nominal: Commercial: Propane</t>
  </si>
  <si>
    <t>3-AEO2019.76.</t>
  </si>
  <si>
    <t>Energy Prices: Nominal: Commercial: Propane: Reference case</t>
  </si>
  <si>
    <t>3-AEO2019.76.ref2019-d111618a</t>
  </si>
  <si>
    <t>Energy Prices: Nominal: Commercial: Propane: High economic growth</t>
  </si>
  <si>
    <t>3-AEO2019.76.highmacro-d111618a</t>
  </si>
  <si>
    <t>Energy Prices: Nominal: Commercial: Propane: Low economic growth</t>
  </si>
  <si>
    <t>3-AEO2019.76.lowmacro-d111618a</t>
  </si>
  <si>
    <t>Energy Prices: Nominal: Commercial: Propane: High oil price</t>
  </si>
  <si>
    <t>3-AEO2019.76.highprice-d111618a</t>
  </si>
  <si>
    <t>Energy Prices: Nominal: Commercial: Propane: Low oil price</t>
  </si>
  <si>
    <t>3-AEO2019.76.lowprice-d111618a</t>
  </si>
  <si>
    <t>Energy Prices: Nominal: Commercial: Propane: High oil and gas resource and technology</t>
  </si>
  <si>
    <t>3-AEO2019.76.highrt-d111618a</t>
  </si>
  <si>
    <t>Energy Prices: Nominal: Commercial: Propane: Low oil and gas resource and technology</t>
  </si>
  <si>
    <t>3-AEO2019.76.lowrt-d111618a</t>
  </si>
  <si>
    <t>Energy Prices: Nominal: Commercial: Distillate Fuel Oil</t>
  </si>
  <si>
    <t>3-AEO2019.77.</t>
  </si>
  <si>
    <t>Energy Prices: Nominal: Commercial: Distillate Fuel Oil: Reference case</t>
  </si>
  <si>
    <t>3-AEO2019.77.ref2019-d111618a</t>
  </si>
  <si>
    <t>Energy Prices: Nominal: Commercial: Distillate Fuel Oil: High economic growth</t>
  </si>
  <si>
    <t>3-AEO2019.77.highmacro-d111618a</t>
  </si>
  <si>
    <t>Energy Prices: Nominal: Commercial: Distillate Fuel Oil: Low economic growth</t>
  </si>
  <si>
    <t>3-AEO2019.77.lowmacro-d111618a</t>
  </si>
  <si>
    <t>Energy Prices: Nominal: Commercial: Distillate Fuel Oil: High oil price</t>
  </si>
  <si>
    <t>3-AEO2019.77.highprice-d111618a</t>
  </si>
  <si>
    <t>Energy Prices: Nominal: Commercial: Distillate Fuel Oil: Low oil price</t>
  </si>
  <si>
    <t>3-AEO2019.77.lowprice-d111618a</t>
  </si>
  <si>
    <t>Energy Prices: Nominal: Commercial: Distillate Fuel Oil: High oil and gas resource and technology</t>
  </si>
  <si>
    <t>3-AEO2019.77.highrt-d111618a</t>
  </si>
  <si>
    <t>Energy Prices: Nominal: Commercial: Distillate Fuel Oil: Low oil and gas resource and technology</t>
  </si>
  <si>
    <t>3-AEO2019.77.lowrt-d111618a</t>
  </si>
  <si>
    <t>Energy Prices: Nominal: Commercial: Residual Fuel</t>
  </si>
  <si>
    <t>3-AEO2019.78.</t>
  </si>
  <si>
    <t>Energy Prices: Nominal: Commercial: Residual Fuel: Reference case</t>
  </si>
  <si>
    <t>3-AEO2019.78.ref2019-d111618a</t>
  </si>
  <si>
    <t>Energy Prices: Nominal: Commercial: Residual Fuel: High economic growth</t>
  </si>
  <si>
    <t>3-AEO2019.78.highmacro-d111618a</t>
  </si>
  <si>
    <t>Energy Prices: Nominal: Commercial: Residual Fuel: Low economic growth</t>
  </si>
  <si>
    <t>3-AEO2019.78.lowmacro-d111618a</t>
  </si>
  <si>
    <t>Energy Prices: Nominal: Commercial: Residual Fuel: High oil price</t>
  </si>
  <si>
    <t>3-AEO2019.78.highprice-d111618a</t>
  </si>
  <si>
    <t>Energy Prices: Nominal: Commercial: Residual Fuel: Low oil price</t>
  </si>
  <si>
    <t>3-AEO2019.78.lowprice-d111618a</t>
  </si>
  <si>
    <t>Energy Prices: Nominal: Commercial: Residual Fuel: High oil and gas resource and technology</t>
  </si>
  <si>
    <t>3-AEO2019.78.highrt-d111618a</t>
  </si>
  <si>
    <t>Energy Prices: Nominal: Commercial: Residual Fuel: Low oil and gas resource and technology</t>
  </si>
  <si>
    <t>3-AEO2019.78.lowrt-d111618a</t>
  </si>
  <si>
    <t>Energy Prices: Nominal: Commercial: Natural Gas</t>
  </si>
  <si>
    <t>3-AEO2019.79.</t>
  </si>
  <si>
    <t>Energy Prices: Nominal: Commercial: Natural Gas: Reference case</t>
  </si>
  <si>
    <t>3-AEO2019.79.ref2019-d111618a</t>
  </si>
  <si>
    <t>Energy Prices: Nominal: Commercial: Natural Gas: High economic growth</t>
  </si>
  <si>
    <t>3-AEO2019.79.highmacro-d111618a</t>
  </si>
  <si>
    <t>Energy Prices: Nominal: Commercial: Natural Gas: Low economic growth</t>
  </si>
  <si>
    <t>3-AEO2019.79.lowmacro-d111618a</t>
  </si>
  <si>
    <t>Energy Prices: Nominal: Commercial: Natural Gas: High oil price</t>
  </si>
  <si>
    <t>3-AEO2019.79.highprice-d111618a</t>
  </si>
  <si>
    <t>Energy Prices: Nominal: Commercial: Natural Gas: Low oil price</t>
  </si>
  <si>
    <t>3-AEO2019.79.lowprice-d111618a</t>
  </si>
  <si>
    <t>Energy Prices: Nominal: Commercial: Natural Gas: High oil and gas resource and technology</t>
  </si>
  <si>
    <t>3-AEO2019.79.highrt-d111618a</t>
  </si>
  <si>
    <t>Energy Prices: Nominal: Commercial: Natural Gas: Low oil and gas resource and technology</t>
  </si>
  <si>
    <t>3-AEO2019.79.lowrt-d111618a</t>
  </si>
  <si>
    <t>Energy Prices: Nominal: Commercial: Electricity</t>
  </si>
  <si>
    <t>3-AEO2019.80.</t>
  </si>
  <si>
    <t>Energy Prices: Nominal: Commercial: Electricity: Reference case</t>
  </si>
  <si>
    <t>3-AEO2019.80.ref2019-d111618a</t>
  </si>
  <si>
    <t>Energy Prices: Nominal: Commercial: Electricity: High economic growth</t>
  </si>
  <si>
    <t>3-AEO2019.80.highmacro-d111618a</t>
  </si>
  <si>
    <t>Energy Prices: Nominal: Commercial: Electricity: Low economic growth</t>
  </si>
  <si>
    <t>3-AEO2019.80.lowmacro-d111618a</t>
  </si>
  <si>
    <t>Energy Prices: Nominal: Commercial: Electricity: High oil price</t>
  </si>
  <si>
    <t>3-AEO2019.80.highprice-d111618a</t>
  </si>
  <si>
    <t>Energy Prices: Nominal: Commercial: Electricity: Low oil price</t>
  </si>
  <si>
    <t>3-AEO2019.80.lowprice-d111618a</t>
  </si>
  <si>
    <t>Energy Prices: Nominal: Commercial: Electricity: High oil and gas resource and technology</t>
  </si>
  <si>
    <t>3-AEO2019.80.highrt-d111618a</t>
  </si>
  <si>
    <t>Energy Prices: Nominal: Commercial: Electricity: Low oil and gas resource and technology</t>
  </si>
  <si>
    <t>3-AEO2019.80.lowrt-d111618a</t>
  </si>
  <si>
    <t>3-AEO2019.82.</t>
  </si>
  <si>
    <t>Energy Prices: Nominal: Industrial: Propane</t>
  </si>
  <si>
    <t>3-AEO2019.83.</t>
  </si>
  <si>
    <t>Energy Prices: Nominal: Industrial: Propane: Reference case</t>
  </si>
  <si>
    <t>3-AEO2019.83.ref2019-d111618a</t>
  </si>
  <si>
    <t>Energy Prices: Nominal: Industrial: Propane: High economic growth</t>
  </si>
  <si>
    <t>3-AEO2019.83.highmacro-d111618a</t>
  </si>
  <si>
    <t>Energy Prices: Nominal: Industrial: Propane: Low economic growth</t>
  </si>
  <si>
    <t>3-AEO2019.83.lowmacro-d111618a</t>
  </si>
  <si>
    <t>Energy Prices: Nominal: Industrial: Propane: High oil price</t>
  </si>
  <si>
    <t>3-AEO2019.83.highprice-d111618a</t>
  </si>
  <si>
    <t>Energy Prices: Nominal: Industrial: Propane: Low oil price</t>
  </si>
  <si>
    <t>3-AEO2019.83.lowprice-d111618a</t>
  </si>
  <si>
    <t>Energy Prices: Nominal: Industrial: Propane: High oil and gas resource and technology</t>
  </si>
  <si>
    <t>3-AEO2019.83.highrt-d111618a</t>
  </si>
  <si>
    <t>Energy Prices: Nominal: Industrial: Propane: Low oil and gas resource and technology</t>
  </si>
  <si>
    <t>3-AEO2019.83.lowrt-d111618a</t>
  </si>
  <si>
    <t>Energy Prices: Nominal: Industrial: Distillate Fuel Oil</t>
  </si>
  <si>
    <t>3-AEO2019.84.</t>
  </si>
  <si>
    <t>Energy Prices: Nominal: Industrial: Distillate Fuel Oil: Reference case</t>
  </si>
  <si>
    <t>3-AEO2019.84.ref2019-d111618a</t>
  </si>
  <si>
    <t>Energy Prices: Nominal: Industrial: Distillate Fuel Oil: High economic growth</t>
  </si>
  <si>
    <t>3-AEO2019.84.highmacro-d111618a</t>
  </si>
  <si>
    <t>Energy Prices: Nominal: Industrial: Distillate Fuel Oil: Low economic growth</t>
  </si>
  <si>
    <t>3-AEO2019.84.lowmacro-d111618a</t>
  </si>
  <si>
    <t>Energy Prices: Nominal: Industrial: Distillate Fuel Oil: High oil price</t>
  </si>
  <si>
    <t>3-AEO2019.84.highprice-d111618a</t>
  </si>
  <si>
    <t>Energy Prices: Nominal: Industrial: Distillate Fuel Oil: Low oil price</t>
  </si>
  <si>
    <t>3-AEO2019.84.lowprice-d111618a</t>
  </si>
  <si>
    <t>Energy Prices: Nominal: Industrial: Distillate Fuel Oil: High oil and gas resource and technology</t>
  </si>
  <si>
    <t>3-AEO2019.84.highrt-d111618a</t>
  </si>
  <si>
    <t>Energy Prices: Nominal: Industrial: Distillate Fuel Oil: Low oil and gas resource and technology</t>
  </si>
  <si>
    <t>3-AEO2019.84.lowrt-d111618a</t>
  </si>
  <si>
    <t>Energy Prices: Nominal: Industrial: Residual Fuel Oil</t>
  </si>
  <si>
    <t>3-AEO2019.85.</t>
  </si>
  <si>
    <t>Energy Prices: Nominal: Industrial: Residual Fuel Oil: Reference case</t>
  </si>
  <si>
    <t>3-AEO2019.85.ref2019-d111618a</t>
  </si>
  <si>
    <t>Energy Prices: Nominal: Industrial: Residual Fuel Oil: High economic growth</t>
  </si>
  <si>
    <t>3-AEO2019.85.highmacro-d111618a</t>
  </si>
  <si>
    <t>Energy Prices: Nominal: Industrial: Residual Fuel Oil: Low economic growth</t>
  </si>
  <si>
    <t>3-AEO2019.85.lowmacro-d111618a</t>
  </si>
  <si>
    <t>Energy Prices: Nominal: Industrial: Residual Fuel Oil: High oil price</t>
  </si>
  <si>
    <t>3-AEO2019.85.highprice-d111618a</t>
  </si>
  <si>
    <t>Energy Prices: Nominal: Industrial: Residual Fuel Oil: Low oil price</t>
  </si>
  <si>
    <t>3-AEO2019.85.lowprice-d111618a</t>
  </si>
  <si>
    <t>Energy Prices: Nominal: Industrial: Residual Fuel Oil: High oil and gas resource and technology</t>
  </si>
  <si>
    <t>3-AEO2019.85.highrt-d111618a</t>
  </si>
  <si>
    <t>Energy Prices: Nominal: Industrial: Residual Fuel Oil: Low oil and gas resource and technology</t>
  </si>
  <si>
    <t>3-AEO2019.85.lowrt-d111618a</t>
  </si>
  <si>
    <t>Energy Prices: Nominal: Industrial: Natural Gas</t>
  </si>
  <si>
    <t>3-AEO2019.86.</t>
  </si>
  <si>
    <t>Energy Prices: Nominal: Industrial: Natural Gas: Reference case</t>
  </si>
  <si>
    <t>3-AEO2019.86.ref2019-d111618a</t>
  </si>
  <si>
    <t>Energy Prices: Nominal: Industrial: Natural Gas: High economic growth</t>
  </si>
  <si>
    <t>3-AEO2019.86.highmacro-d111618a</t>
  </si>
  <si>
    <t>Energy Prices: Nominal: Industrial: Natural Gas: Low economic growth</t>
  </si>
  <si>
    <t>3-AEO2019.86.lowmacro-d111618a</t>
  </si>
  <si>
    <t>Energy Prices: Nominal: Industrial: Natural Gas: High oil price</t>
  </si>
  <si>
    <t>3-AEO2019.86.highprice-d111618a</t>
  </si>
  <si>
    <t>Energy Prices: Nominal: Industrial: Natural Gas: Low oil price</t>
  </si>
  <si>
    <t>3-AEO2019.86.lowprice-d111618a</t>
  </si>
  <si>
    <t>Energy Prices: Nominal: Industrial: Natural Gas: High oil and gas resource and technology</t>
  </si>
  <si>
    <t>3-AEO2019.86.highrt-d111618a</t>
  </si>
  <si>
    <t>Energy Prices: Nominal: Industrial: Natural Gas: Low oil and gas resource and technology</t>
  </si>
  <si>
    <t>3-AEO2019.86.lowrt-d111618a</t>
  </si>
  <si>
    <t>Energy Prices: Nominal: Industrial: Metallurgical Coal</t>
  </si>
  <si>
    <t>3-AEO2019.87.</t>
  </si>
  <si>
    <t>Energy Prices: Nominal: Industrial: Metallurgical Coal: Reference case</t>
  </si>
  <si>
    <t>3-AEO2019.87.ref2019-d111618a</t>
  </si>
  <si>
    <t>Energy Prices: Nominal: Industrial: Metallurgical Coal: High economic growth</t>
  </si>
  <si>
    <t>3-AEO2019.87.highmacro-d111618a</t>
  </si>
  <si>
    <t>Energy Prices: Nominal: Industrial: Metallurgical Coal: Low economic growth</t>
  </si>
  <si>
    <t>3-AEO2019.87.lowmacro-d111618a</t>
  </si>
  <si>
    <t>Energy Prices: Nominal: Industrial: Metallurgical Coal: High oil price</t>
  </si>
  <si>
    <t>3-AEO2019.87.highprice-d111618a</t>
  </si>
  <si>
    <t>Energy Prices: Nominal: Industrial: Metallurgical Coal: Low oil price</t>
  </si>
  <si>
    <t>3-AEO2019.87.lowprice-d111618a</t>
  </si>
  <si>
    <t>Energy Prices: Nominal: Industrial: Metallurgical Coal: High oil and gas resource and technology</t>
  </si>
  <si>
    <t>3-AEO2019.87.highrt-d111618a</t>
  </si>
  <si>
    <t>Energy Prices: Nominal: Industrial: Metallurgical Coal: Low oil and gas resource and technology</t>
  </si>
  <si>
    <t>3-AEO2019.87.lowrt-d111618a</t>
  </si>
  <si>
    <t>Energy Prices: Nominal: Industrial: Other Industrial Coal</t>
  </si>
  <si>
    <t>3-AEO2019.88.</t>
  </si>
  <si>
    <t>Energy Prices: Nominal: Industrial: Other Industrial Coal: Reference case</t>
  </si>
  <si>
    <t>3-AEO2019.88.ref2019-d111618a</t>
  </si>
  <si>
    <t>Energy Prices: Nominal: Industrial: Other Industrial Coal: High economic growth</t>
  </si>
  <si>
    <t>3-AEO2019.88.highmacro-d111618a</t>
  </si>
  <si>
    <t>Energy Prices: Nominal: Industrial: Other Industrial Coal: Low economic growth</t>
  </si>
  <si>
    <t>3-AEO2019.88.lowmacro-d111618a</t>
  </si>
  <si>
    <t>Energy Prices: Nominal: Industrial: Other Industrial Coal: High oil price</t>
  </si>
  <si>
    <t>3-AEO2019.88.highprice-d111618a</t>
  </si>
  <si>
    <t>Energy Prices: Nominal: Industrial: Other Industrial Coal: Low oil price</t>
  </si>
  <si>
    <t>3-AEO2019.88.lowprice-d111618a</t>
  </si>
  <si>
    <t>Energy Prices: Nominal: Industrial: Other Industrial Coal: High oil and gas resource and technology</t>
  </si>
  <si>
    <t>3-AEO2019.88.highrt-d111618a</t>
  </si>
  <si>
    <t>Energy Prices: Nominal: Industrial: Other Industrial Coal: Low oil and gas resource and technology</t>
  </si>
  <si>
    <t>3-AEO2019.88.lowrt-d111618a</t>
  </si>
  <si>
    <t>Energy Prices: Nominal: Industrial: Coal to Liquids</t>
  </si>
  <si>
    <t>3-AEO2019.89.</t>
  </si>
  <si>
    <t>Energy Prices: Nominal: Industrial: Coal to Liquids: Reference case</t>
  </si>
  <si>
    <t>3-AEO2019.89.ref2019-d111618a</t>
  </si>
  <si>
    <t>Energy Prices: Nominal: Industrial: Coal to Liquids: High economic growth</t>
  </si>
  <si>
    <t>3-AEO2019.89.highmacro-d111618a</t>
  </si>
  <si>
    <t>Energy Prices: Nominal: Industrial: Coal to Liquids: Low economic growth</t>
  </si>
  <si>
    <t>3-AEO2019.89.lowmacro-d111618a</t>
  </si>
  <si>
    <t>Energy Prices: Nominal: Industrial: Coal to Liquids: High oil price</t>
  </si>
  <si>
    <t>3-AEO2019.89.highprice-d111618a</t>
  </si>
  <si>
    <t>Energy Prices: Nominal: Industrial: Coal to Liquids: Low oil price</t>
  </si>
  <si>
    <t>3-AEO2019.89.lowprice-d111618a</t>
  </si>
  <si>
    <t>Energy Prices: Nominal: Industrial: Coal to Liquids: High oil and gas resource and technology</t>
  </si>
  <si>
    <t>3-AEO2019.89.highrt-d111618a</t>
  </si>
  <si>
    <t>Energy Prices: Nominal: Industrial: Coal to Liquids: Low oil and gas resource and technology</t>
  </si>
  <si>
    <t>3-AEO2019.89.lowrt-d111618a</t>
  </si>
  <si>
    <t>Energy Prices: Nominal: Industrial: Electricity</t>
  </si>
  <si>
    <t>3-AEO2019.90.</t>
  </si>
  <si>
    <t>Energy Prices: Nominal: Industrial: Electricity: Reference case</t>
  </si>
  <si>
    <t>3-AEO2019.90.ref2019-d111618a</t>
  </si>
  <si>
    <t>Energy Prices: Nominal: Industrial: Electricity: High economic growth</t>
  </si>
  <si>
    <t>3-AEO2019.90.highmacro-d111618a</t>
  </si>
  <si>
    <t>Energy Prices: Nominal: Industrial: Electricity: Low economic growth</t>
  </si>
  <si>
    <t>3-AEO2019.90.lowmacro-d111618a</t>
  </si>
  <si>
    <t>Energy Prices: Nominal: Industrial: Electricity: High oil price</t>
  </si>
  <si>
    <t>3-AEO2019.90.highprice-d111618a</t>
  </si>
  <si>
    <t>Energy Prices: Nominal: Industrial: Electricity: Low oil price</t>
  </si>
  <si>
    <t>3-AEO2019.90.lowprice-d111618a</t>
  </si>
  <si>
    <t>Energy Prices: Nominal: Industrial: Electricity: High oil and gas resource and technology</t>
  </si>
  <si>
    <t>3-AEO2019.90.highrt-d111618a</t>
  </si>
  <si>
    <t>Energy Prices: Nominal: Industrial: Electricity: Low oil and gas resource and technology</t>
  </si>
  <si>
    <t>3-AEO2019.90.lowrt-d111618a</t>
  </si>
  <si>
    <t>3-AEO2019.93.</t>
  </si>
  <si>
    <t>Energy Prices: Nominal: Transportation: Propane</t>
  </si>
  <si>
    <t>3-AEO2019.94.</t>
  </si>
  <si>
    <t>Energy Prices: Nominal: Transportation: Propane: Reference case</t>
  </si>
  <si>
    <t>3-AEO2019.94.ref2019-d111618a</t>
  </si>
  <si>
    <t>Energy Prices: Nominal: Transportation: Propane: High economic growth</t>
  </si>
  <si>
    <t>3-AEO2019.94.highmacro-d111618a</t>
  </si>
  <si>
    <t>Energy Prices: Nominal: Transportation: Propane: Low economic growth</t>
  </si>
  <si>
    <t>3-AEO2019.94.lowmacro-d111618a</t>
  </si>
  <si>
    <t>Energy Prices: Nominal: Transportation: Propane: High oil price</t>
  </si>
  <si>
    <t>3-AEO2019.94.highprice-d111618a</t>
  </si>
  <si>
    <t>Energy Prices: Nominal: Transportation: Propane: Low oil price</t>
  </si>
  <si>
    <t>3-AEO2019.94.lowprice-d111618a</t>
  </si>
  <si>
    <t>Energy Prices: Nominal: Transportation: Propane: High oil and gas resource and technology</t>
  </si>
  <si>
    <t>3-AEO2019.94.highrt-d111618a</t>
  </si>
  <si>
    <t>Energy Prices: Nominal: Transportation: Propane: Low oil and gas resource and technology</t>
  </si>
  <si>
    <t>3-AEO2019.94.lowrt-d111618a</t>
  </si>
  <si>
    <t>Energy Prices: Nominal: Transportation: E85</t>
  </si>
  <si>
    <t>3-AEO2019.95.</t>
  </si>
  <si>
    <t>Energy Prices: Nominal: Transportation: E85: Reference case</t>
  </si>
  <si>
    <t>3-AEO2019.95.ref2019-d111618a</t>
  </si>
  <si>
    <t>Energy Prices: Nominal: Transportation: E85: High economic growth</t>
  </si>
  <si>
    <t>3-AEO2019.95.highmacro-d111618a</t>
  </si>
  <si>
    <t>Energy Prices: Nominal: Transportation: E85: Low economic growth</t>
  </si>
  <si>
    <t>3-AEO2019.95.lowmacro-d111618a</t>
  </si>
  <si>
    <t>Energy Prices: Nominal: Transportation: E85: High oil price</t>
  </si>
  <si>
    <t>3-AEO2019.95.highprice-d111618a</t>
  </si>
  <si>
    <t>Energy Prices: Nominal: Transportation: E85: Low oil price</t>
  </si>
  <si>
    <t>3-AEO2019.95.lowprice-d111618a</t>
  </si>
  <si>
    <t>Energy Prices: Nominal: Transportation: E85: High oil and gas resource and technology</t>
  </si>
  <si>
    <t>3-AEO2019.95.highrt-d111618a</t>
  </si>
  <si>
    <t>Energy Prices: Nominal: Transportation: E85: Low oil and gas resource and technology</t>
  </si>
  <si>
    <t>3-AEO2019.95.lowrt-d111618a</t>
  </si>
  <si>
    <t>Energy Prices: Nominal: Transportation: Motor Gasoline</t>
  </si>
  <si>
    <t>3-AEO2019.96.</t>
  </si>
  <si>
    <t>Energy Prices: Nominal: Transportation: Motor Gasoline: Reference case</t>
  </si>
  <si>
    <t>3-AEO2019.96.ref2019-d111618a</t>
  </si>
  <si>
    <t>Energy Prices: Nominal: Transportation: Motor Gasoline: High economic growth</t>
  </si>
  <si>
    <t>3-AEO2019.96.highmacro-d111618a</t>
  </si>
  <si>
    <t>Energy Prices: Nominal: Transportation: Motor Gasoline: Low economic growth</t>
  </si>
  <si>
    <t>3-AEO2019.96.lowmacro-d111618a</t>
  </si>
  <si>
    <t>Energy Prices: Nominal: Transportation: Motor Gasoline: High oil price</t>
  </si>
  <si>
    <t>3-AEO2019.96.highprice-d111618a</t>
  </si>
  <si>
    <t>Energy Prices: Nominal: Transportation: Motor Gasoline: Low oil price</t>
  </si>
  <si>
    <t>3-AEO2019.96.lowprice-d111618a</t>
  </si>
  <si>
    <t>Energy Prices: Nominal: Transportation: Motor Gasoline: High oil and gas resource and technology</t>
  </si>
  <si>
    <t>3-AEO2019.96.highrt-d111618a</t>
  </si>
  <si>
    <t>Energy Prices: Nominal: Transportation: Motor Gasoline: Low oil and gas resource and technology</t>
  </si>
  <si>
    <t>3-AEO2019.96.lowrt-d111618a</t>
  </si>
  <si>
    <t>Energy Prices: Nominal: Transportation: Jet Fuel</t>
  </si>
  <si>
    <t>3-AEO2019.97.</t>
  </si>
  <si>
    <t>Energy Prices: Nominal: Transportation: Jet Fuel: Reference case</t>
  </si>
  <si>
    <t>3-AEO2019.97.ref2019-d111618a</t>
  </si>
  <si>
    <t>Energy Prices: Nominal: Transportation: Jet Fuel: High economic growth</t>
  </si>
  <si>
    <t>3-AEO2019.97.highmacro-d111618a</t>
  </si>
  <si>
    <t>Energy Prices: Nominal: Transportation: Jet Fuel: Low economic growth</t>
  </si>
  <si>
    <t>3-AEO2019.97.lowmacro-d111618a</t>
  </si>
  <si>
    <t>Energy Prices: Nominal: Transportation: Jet Fuel: High oil price</t>
  </si>
  <si>
    <t>3-AEO2019.97.highprice-d111618a</t>
  </si>
  <si>
    <t>Energy Prices: Nominal: Transportation: Jet Fuel: Low oil price</t>
  </si>
  <si>
    <t>3-AEO2019.97.lowprice-d111618a</t>
  </si>
  <si>
    <t>Energy Prices: Nominal: Transportation: Jet Fuel: High oil and gas resource and technology</t>
  </si>
  <si>
    <t>3-AEO2019.97.highrt-d111618a</t>
  </si>
  <si>
    <t>Energy Prices: Nominal: Transportation: Jet Fuel: Low oil and gas resource and technology</t>
  </si>
  <si>
    <t>3-AEO2019.97.lowrt-d111618a</t>
  </si>
  <si>
    <t>Energy Prices: Nominal: Transportation: Diesel Fuel</t>
  </si>
  <si>
    <t>3-AEO2019.98.</t>
  </si>
  <si>
    <t>Energy Prices: Nominal: Transportation: Diesel Fuel: Reference case</t>
  </si>
  <si>
    <t>3-AEO2019.98.ref2019-d111618a</t>
  </si>
  <si>
    <t>Energy Prices: Nominal: Transportation: Diesel Fuel: High economic growth</t>
  </si>
  <si>
    <t>3-AEO2019.98.highmacro-d111618a</t>
  </si>
  <si>
    <t>Energy Prices: Nominal: Transportation: Diesel Fuel: Low economic growth</t>
  </si>
  <si>
    <t>3-AEO2019.98.lowmacro-d111618a</t>
  </si>
  <si>
    <t>Energy Prices: Nominal: Transportation: Diesel Fuel: High oil price</t>
  </si>
  <si>
    <t>3-AEO2019.98.highprice-d111618a</t>
  </si>
  <si>
    <t>Energy Prices: Nominal: Transportation: Diesel Fuel: Low oil price</t>
  </si>
  <si>
    <t>3-AEO2019.98.lowprice-d111618a</t>
  </si>
  <si>
    <t>Energy Prices: Nominal: Transportation: Diesel Fuel: High oil and gas resource and technology</t>
  </si>
  <si>
    <t>3-AEO2019.98.highrt-d111618a</t>
  </si>
  <si>
    <t>Energy Prices: Nominal: Transportation: Diesel Fuel: Low oil and gas resource and technology</t>
  </si>
  <si>
    <t>3-AEO2019.98.lowrt-d111618a</t>
  </si>
  <si>
    <t>Energy Prices: Nominal: Transportation: Residual Fuel Oil</t>
  </si>
  <si>
    <t>3-AEO2019.99.</t>
  </si>
  <si>
    <t>Energy Prices: Nominal: Transportation: Residual Fuel Oil: Reference case</t>
  </si>
  <si>
    <t>3-AEO2019.99.ref2019-d111618a</t>
  </si>
  <si>
    <t>Energy Prices: Nominal: Transportation: Residual Fuel Oil: High economic growth</t>
  </si>
  <si>
    <t>3-AEO2019.99.highmacro-d111618a</t>
  </si>
  <si>
    <t>Energy Prices: Nominal: Transportation: Residual Fuel Oil: Low economic growth</t>
  </si>
  <si>
    <t>3-AEO2019.99.lowmacro-d111618a</t>
  </si>
  <si>
    <t>Energy Prices: Nominal: Transportation: Residual Fuel Oil: High oil price</t>
  </si>
  <si>
    <t>3-AEO2019.99.highprice-d111618a</t>
  </si>
  <si>
    <t>Energy Prices: Nominal: Transportation: Residual Fuel Oil: Low oil price</t>
  </si>
  <si>
    <t>3-AEO2019.99.lowprice-d111618a</t>
  </si>
  <si>
    <t>Energy Prices: Nominal: Transportation: Residual Fuel Oil: High oil and gas resource and technology</t>
  </si>
  <si>
    <t>3-AEO2019.99.highrt-d111618a</t>
  </si>
  <si>
    <t>Energy Prices: Nominal: Transportation: Residual Fuel Oil: Low oil and gas resource and technology</t>
  </si>
  <si>
    <t>3-AEO2019.99.lowrt-d111618a</t>
  </si>
  <si>
    <t>Energy Prices: Nominal: Transportation: Natural Gas</t>
  </si>
  <si>
    <t>3-AEO2019.100.</t>
  </si>
  <si>
    <t>Energy Prices: Nominal: Transportation: Natural Gas: Reference case</t>
  </si>
  <si>
    <t>3-AEO2019.100.ref2019-d111618a</t>
  </si>
  <si>
    <t>Energy Prices: Nominal: Transportation: Natural Gas: High economic growth</t>
  </si>
  <si>
    <t>3-AEO2019.100.highmacro-d111618a</t>
  </si>
  <si>
    <t>Energy Prices: Nominal: Transportation: Natural Gas: Low economic growth</t>
  </si>
  <si>
    <t>3-AEO2019.100.lowmacro-d111618a</t>
  </si>
  <si>
    <t>Energy Prices: Nominal: Transportation: Natural Gas: High oil price</t>
  </si>
  <si>
    <t>3-AEO2019.100.highprice-d111618a</t>
  </si>
  <si>
    <t>Energy Prices: Nominal: Transportation: Natural Gas: Low oil price</t>
  </si>
  <si>
    <t>3-AEO2019.100.lowprice-d111618a</t>
  </si>
  <si>
    <t>Energy Prices: Nominal: Transportation: Natural Gas: High oil and gas resource and technology</t>
  </si>
  <si>
    <t>3-AEO2019.100.highrt-d111618a</t>
  </si>
  <si>
    <t>Energy Prices: Nominal: Transportation: Natural Gas: Low oil and gas resource and technology</t>
  </si>
  <si>
    <t>3-AEO2019.100.lowrt-d111618a</t>
  </si>
  <si>
    <t>Energy Prices: Nominal: Transportation: Electricity</t>
  </si>
  <si>
    <t>3-AEO2019.101.</t>
  </si>
  <si>
    <t>Energy Prices: Nominal: Transportation: Electricity: Reference case</t>
  </si>
  <si>
    <t>3-AEO2019.101.ref2019-d111618a</t>
  </si>
  <si>
    <t>Energy Prices: Nominal: Transportation: Electricity: High economic growth</t>
  </si>
  <si>
    <t>3-AEO2019.101.highmacro-d111618a</t>
  </si>
  <si>
    <t>Energy Prices: Nominal: Transportation: Electricity: Low economic growth</t>
  </si>
  <si>
    <t>3-AEO2019.101.lowmacro-d111618a</t>
  </si>
  <si>
    <t>Energy Prices: Nominal: Transportation: Electricity: High oil price</t>
  </si>
  <si>
    <t>3-AEO2019.101.highprice-d111618a</t>
  </si>
  <si>
    <t>Energy Prices: Nominal: Transportation: Electricity: Low oil price</t>
  </si>
  <si>
    <t>3-AEO2019.101.lowprice-d111618a</t>
  </si>
  <si>
    <t>Energy Prices: Nominal: Transportation: Electricity: High oil and gas resource and technology</t>
  </si>
  <si>
    <t>3-AEO2019.101.highrt-d111618a</t>
  </si>
  <si>
    <t>Energy Prices: Nominal: Transportation: Electricity: Low oil and gas resource and technology</t>
  </si>
  <si>
    <t>3-AEO2019.101.lowrt-d111618a</t>
  </si>
  <si>
    <t>3-AEO2019.103.</t>
  </si>
  <si>
    <t>Energy Prices: Nominal: Electric Power: Distillate Fuel Oil</t>
  </si>
  <si>
    <t>3-AEO2019.104.</t>
  </si>
  <si>
    <t>Energy Prices: Nominal: Electric Power: Distillate Fuel Oil: Reference case</t>
  </si>
  <si>
    <t>3-AEO2019.104.ref2019-d111618a</t>
  </si>
  <si>
    <t>Energy Prices: Nominal: Electric Power: Distillate Fuel Oil: High economic growth</t>
  </si>
  <si>
    <t>3-AEO2019.104.highmacro-d111618a</t>
  </si>
  <si>
    <t>Energy Prices: Nominal: Electric Power: Distillate Fuel Oil: Low economic growth</t>
  </si>
  <si>
    <t>3-AEO2019.104.lowmacro-d111618a</t>
  </si>
  <si>
    <t>Energy Prices: Nominal: Electric Power: Distillate Fuel Oil: High oil price</t>
  </si>
  <si>
    <t>3-AEO2019.104.highprice-d111618a</t>
  </si>
  <si>
    <t>Energy Prices: Nominal: Electric Power: Distillate Fuel Oil: Low oil price</t>
  </si>
  <si>
    <t>3-AEO2019.104.lowprice-d111618a</t>
  </si>
  <si>
    <t>Energy Prices: Nominal: Electric Power: Distillate Fuel Oil: High oil and gas resource and technology</t>
  </si>
  <si>
    <t>3-AEO2019.104.highrt-d111618a</t>
  </si>
  <si>
    <t>Energy Prices: Nominal: Electric Power: Distillate Fuel Oil: Low oil and gas resource and technology</t>
  </si>
  <si>
    <t>3-AEO2019.104.lowrt-d111618a</t>
  </si>
  <si>
    <t>Energy Prices: Nominal: Electric Power: Residual Fuel Oil</t>
  </si>
  <si>
    <t>3-AEO2019.105.</t>
  </si>
  <si>
    <t>Energy Prices: Nominal: Electric Power: Residual Fuel Oil: Reference case</t>
  </si>
  <si>
    <t>3-AEO2019.105.ref2019-d111618a</t>
  </si>
  <si>
    <t>Energy Prices: Nominal: Electric Power: Residual Fuel Oil: High economic growth</t>
  </si>
  <si>
    <t>3-AEO2019.105.highmacro-d111618a</t>
  </si>
  <si>
    <t>Energy Prices: Nominal: Electric Power: Residual Fuel Oil: Low economic growth</t>
  </si>
  <si>
    <t>3-AEO2019.105.lowmacro-d111618a</t>
  </si>
  <si>
    <t>Energy Prices: Nominal: Electric Power: Residual Fuel Oil: High oil price</t>
  </si>
  <si>
    <t>3-AEO2019.105.highprice-d111618a</t>
  </si>
  <si>
    <t>Energy Prices: Nominal: Electric Power: Residual Fuel Oil: Low oil price</t>
  </si>
  <si>
    <t>3-AEO2019.105.lowprice-d111618a</t>
  </si>
  <si>
    <t>Energy Prices: Nominal: Electric Power: Residual Fuel Oil: High oil and gas resource and technology</t>
  </si>
  <si>
    <t>3-AEO2019.105.highrt-d111618a</t>
  </si>
  <si>
    <t>Energy Prices: Nominal: Electric Power: Residual Fuel Oil: Low oil and gas resource and technology</t>
  </si>
  <si>
    <t>3-AEO2019.105.lowrt-d111618a</t>
  </si>
  <si>
    <t>Energy Prices: Nominal: Electric Power: Natural Gas</t>
  </si>
  <si>
    <t>3-AEO2019.106.</t>
  </si>
  <si>
    <t>Energy Prices: Nominal: Electric Power: Natural Gas: Reference case</t>
  </si>
  <si>
    <t>3-AEO2019.106.ref2019-d111618a</t>
  </si>
  <si>
    <t>Energy Prices: Nominal: Electric Power: Natural Gas: High economic growth</t>
  </si>
  <si>
    <t>3-AEO2019.106.highmacro-d111618a</t>
  </si>
  <si>
    <t>Energy Prices: Nominal: Electric Power: Natural Gas: Low economic growth</t>
  </si>
  <si>
    <t>3-AEO2019.106.lowmacro-d111618a</t>
  </si>
  <si>
    <t>Energy Prices: Nominal: Electric Power: Natural Gas: High oil price</t>
  </si>
  <si>
    <t>3-AEO2019.106.highprice-d111618a</t>
  </si>
  <si>
    <t>Energy Prices: Nominal: Electric Power: Natural Gas: Low oil price</t>
  </si>
  <si>
    <t>3-AEO2019.106.lowprice-d111618a</t>
  </si>
  <si>
    <t>Energy Prices: Nominal: Electric Power: Natural Gas: High oil and gas resource and technology</t>
  </si>
  <si>
    <t>3-AEO2019.106.highrt-d111618a</t>
  </si>
  <si>
    <t>Energy Prices: Nominal: Electric Power: Natural Gas: Low oil and gas resource and technology</t>
  </si>
  <si>
    <t>3-AEO2019.106.lowrt-d111618a</t>
  </si>
  <si>
    <t>Energy Prices: Nominal: Electric Power: Steam Coal</t>
  </si>
  <si>
    <t>3-AEO2019.107.</t>
  </si>
  <si>
    <t>Energy Prices: Nominal: Electric Power: Steam Coal: Reference case</t>
  </si>
  <si>
    <t>3-AEO2019.107.ref2019-d111618a</t>
  </si>
  <si>
    <t>Energy Prices: Nominal: Electric Power: Steam Coal: High economic growth</t>
  </si>
  <si>
    <t>3-AEO2019.107.highmacro-d111618a</t>
  </si>
  <si>
    <t>Energy Prices: Nominal: Electric Power: Steam Coal: Low economic growth</t>
  </si>
  <si>
    <t>3-AEO2019.107.lowmacro-d111618a</t>
  </si>
  <si>
    <t>Energy Prices: Nominal: Electric Power: Steam Coal: High oil price</t>
  </si>
  <si>
    <t>3-AEO2019.107.highprice-d111618a</t>
  </si>
  <si>
    <t>Energy Prices: Nominal: Electric Power: Steam Coal: Low oil price</t>
  </si>
  <si>
    <t>3-AEO2019.107.lowprice-d111618a</t>
  </si>
  <si>
    <t>Energy Prices: Nominal: Electric Power: Steam Coal: High oil and gas resource and technology</t>
  </si>
  <si>
    <t>3-AEO2019.107.highrt-d111618a</t>
  </si>
  <si>
    <t>Energy Prices: Nominal: Electric Power: Steam Coal: Low oil and gas resource and technology</t>
  </si>
  <si>
    <t>3-AEO2019.107.lowrt-d111618a</t>
  </si>
  <si>
    <t>Energy Prices: Nominal: Electric Power: Uranium</t>
  </si>
  <si>
    <t>3-AEO2019.108.</t>
  </si>
  <si>
    <t>Energy Prices: Nominal: Electric Power: Uranium: Reference case</t>
  </si>
  <si>
    <t>3-AEO2019.108.ref2019-d111618a</t>
  </si>
  <si>
    <t>Energy Prices: Nominal: Electric Power: Uranium: High economic growth</t>
  </si>
  <si>
    <t>3-AEO2019.108.highmacro-d111618a</t>
  </si>
  <si>
    <t>Energy Prices: Nominal: Electric Power: Uranium: Low economic growth</t>
  </si>
  <si>
    <t>3-AEO2019.108.lowmacro-d111618a</t>
  </si>
  <si>
    <t>Energy Prices: Nominal: Electric Power: Uranium: High oil price</t>
  </si>
  <si>
    <t>3-AEO2019.108.highprice-d111618a</t>
  </si>
  <si>
    <t>Energy Prices: Nominal: Electric Power: Uranium: Low oil price</t>
  </si>
  <si>
    <t>3-AEO2019.108.lowprice-d111618a</t>
  </si>
  <si>
    <t>Energy Prices: Nominal: Electric Power: Uranium: High oil and gas resource and technology</t>
  </si>
  <si>
    <t>3-AEO2019.108.highrt-d111618a</t>
  </si>
  <si>
    <t>Energy Prices: Nominal: Electric Power: Uranium: Low oil and gas resource and technology</t>
  </si>
  <si>
    <t>3-AEO2019.108.lowrt-d111618a</t>
  </si>
  <si>
    <t>3-AEO2019.111.</t>
  </si>
  <si>
    <t>Energy Prices: Nominal: Average Price to All Users: Propane</t>
  </si>
  <si>
    <t>3-AEO2019.112.</t>
  </si>
  <si>
    <t>Energy Prices: Nominal: Average Price to All Users: Propane: Reference case</t>
  </si>
  <si>
    <t>3-AEO2019.112.ref2019-d111618a</t>
  </si>
  <si>
    <t>Energy Prices: Nominal: Average Price to All Users: Propane: High economic growth</t>
  </si>
  <si>
    <t>3-AEO2019.112.highmacro-d111618a</t>
  </si>
  <si>
    <t>Energy Prices: Nominal: Average Price to All Users: Propane: Low economic growth</t>
  </si>
  <si>
    <t>3-AEO2019.112.lowmacro-d111618a</t>
  </si>
  <si>
    <t>Energy Prices: Nominal: Average Price to All Users: Propane: High oil price</t>
  </si>
  <si>
    <t>3-AEO2019.112.highprice-d111618a</t>
  </si>
  <si>
    <t>Energy Prices: Nominal: Average Price to All Users: Propane: Low oil price</t>
  </si>
  <si>
    <t>3-AEO2019.112.lowprice-d111618a</t>
  </si>
  <si>
    <t>Energy Prices: Nominal: Average Price to All Users: Propane: High oil and gas resource and technology</t>
  </si>
  <si>
    <t>3-AEO2019.112.highrt-d111618a</t>
  </si>
  <si>
    <t>Energy Prices: Nominal: Average Price to All Users: Propane: Low oil and gas resource and technology</t>
  </si>
  <si>
    <t>3-AEO2019.112.lowrt-d111618a</t>
  </si>
  <si>
    <t>Energy Prices: Nominal: Average Price to All Users: E85</t>
  </si>
  <si>
    <t>3-AEO2019.113.</t>
  </si>
  <si>
    <t>Energy Prices: Nominal: Average Price to All Users: E85: Reference case</t>
  </si>
  <si>
    <t>3-AEO2019.113.ref2019-d111618a</t>
  </si>
  <si>
    <t>Energy Prices: Nominal: Average Price to All Users: E85: High economic growth</t>
  </si>
  <si>
    <t>3-AEO2019.113.highmacro-d111618a</t>
  </si>
  <si>
    <t>Energy Prices: Nominal: Average Price to All Users: E85: Low economic growth</t>
  </si>
  <si>
    <t>3-AEO2019.113.lowmacro-d111618a</t>
  </si>
  <si>
    <t>Energy Prices: Nominal: Average Price to All Users: E85: High oil price</t>
  </si>
  <si>
    <t>3-AEO2019.113.highprice-d111618a</t>
  </si>
  <si>
    <t>Energy Prices: Nominal: Average Price to All Users: E85: Low oil price</t>
  </si>
  <si>
    <t>3-AEO2019.113.lowprice-d111618a</t>
  </si>
  <si>
    <t>Energy Prices: Nominal: Average Price to All Users: E85: High oil and gas resource and technology</t>
  </si>
  <si>
    <t>3-AEO2019.113.highrt-d111618a</t>
  </si>
  <si>
    <t>Energy Prices: Nominal: Average Price to All Users: E85: Low oil and gas resource and technology</t>
  </si>
  <si>
    <t>3-AEO2019.113.lowrt-d111618a</t>
  </si>
  <si>
    <t>Energy Prices: Nominal: Average Price to All Users: Motor Gasoline</t>
  </si>
  <si>
    <t>3-AEO2019.114.</t>
  </si>
  <si>
    <t>Energy Prices: Nominal: Average Price to All Users: Motor Gasoline: Reference case</t>
  </si>
  <si>
    <t>3-AEO2019.114.ref2019-d111618a</t>
  </si>
  <si>
    <t>Energy Prices: Nominal: Average Price to All Users: Motor Gasoline: High economic growth</t>
  </si>
  <si>
    <t>3-AEO2019.114.highmacro-d111618a</t>
  </si>
  <si>
    <t>Energy Prices: Nominal: Average Price to All Users: Motor Gasoline: Low economic growth</t>
  </si>
  <si>
    <t>3-AEO2019.114.lowmacro-d111618a</t>
  </si>
  <si>
    <t>Energy Prices: Nominal: Average Price to All Users: Motor Gasoline: High oil price</t>
  </si>
  <si>
    <t>3-AEO2019.114.highprice-d111618a</t>
  </si>
  <si>
    <t>Energy Prices: Nominal: Average Price to All Users: Motor Gasoline: Low oil price</t>
  </si>
  <si>
    <t>3-AEO2019.114.lowprice-d111618a</t>
  </si>
  <si>
    <t>Energy Prices: Nominal: Average Price to All Users: Motor Gasoline: High oil and gas resource and technology</t>
  </si>
  <si>
    <t>3-AEO2019.114.highrt-d111618a</t>
  </si>
  <si>
    <t>Energy Prices: Nominal: Average Price to All Users: Motor Gasoline: Low oil and gas resource and technology</t>
  </si>
  <si>
    <t>3-AEO2019.114.lowrt-d111618a</t>
  </si>
  <si>
    <t>Energy Prices: Nominal: Average Price to All Users: Jet Fuel</t>
  </si>
  <si>
    <t>3-AEO2019.115.</t>
  </si>
  <si>
    <t>Energy Prices: Nominal: Average Price to All Users: Jet Fuel: Reference case</t>
  </si>
  <si>
    <t>3-AEO2019.115.ref2019-d111618a</t>
  </si>
  <si>
    <t>Energy Prices: Nominal: Average Price to All Users: Jet Fuel: High economic growth</t>
  </si>
  <si>
    <t>3-AEO2019.115.highmacro-d111618a</t>
  </si>
  <si>
    <t>Energy Prices: Nominal: Average Price to All Users: Jet Fuel: Low economic growth</t>
  </si>
  <si>
    <t>3-AEO2019.115.lowmacro-d111618a</t>
  </si>
  <si>
    <t>Energy Prices: Nominal: Average Price to All Users: Jet Fuel: High oil price</t>
  </si>
  <si>
    <t>3-AEO2019.115.highprice-d111618a</t>
  </si>
  <si>
    <t>Energy Prices: Nominal: Average Price to All Users: Jet Fuel: Low oil price</t>
  </si>
  <si>
    <t>3-AEO2019.115.lowprice-d111618a</t>
  </si>
  <si>
    <t>Energy Prices: Nominal: Average Price to All Users: Jet Fuel: High oil and gas resource and technology</t>
  </si>
  <si>
    <t>3-AEO2019.115.highrt-d111618a</t>
  </si>
  <si>
    <t>Energy Prices: Nominal: Average Price to All Users: Jet Fuel: Low oil and gas resource and technology</t>
  </si>
  <si>
    <t>3-AEO2019.115.lowrt-d111618a</t>
  </si>
  <si>
    <t>Energy Prices: Nominal: Average Price to All Users: Distillate Fuel Oil</t>
  </si>
  <si>
    <t>3-AEO2019.116.</t>
  </si>
  <si>
    <t>Energy Prices: Nominal: Average Price to All Users: Distillate Fuel Oil: Reference case</t>
  </si>
  <si>
    <t>3-AEO2019.116.ref2019-d111618a</t>
  </si>
  <si>
    <t>Energy Prices: Nominal: Average Price to All Users: Distillate Fuel Oil: High economic growth</t>
  </si>
  <si>
    <t>3-AEO2019.116.highmacro-d111618a</t>
  </si>
  <si>
    <t>Energy Prices: Nominal: Average Price to All Users: Distillate Fuel Oil: Low economic growth</t>
  </si>
  <si>
    <t>3-AEO2019.116.lowmacro-d111618a</t>
  </si>
  <si>
    <t>Energy Prices: Nominal: Average Price to All Users: Distillate Fuel Oil: High oil price</t>
  </si>
  <si>
    <t>3-AEO2019.116.highprice-d111618a</t>
  </si>
  <si>
    <t>Energy Prices: Nominal: Average Price to All Users: Distillate Fuel Oil: Low oil price</t>
  </si>
  <si>
    <t>3-AEO2019.116.lowprice-d111618a</t>
  </si>
  <si>
    <t>Energy Prices: Nominal: Average Price to All Users: Distillate Fuel Oil: High oil and gas resource and technology</t>
  </si>
  <si>
    <t>3-AEO2019.116.highrt-d111618a</t>
  </si>
  <si>
    <t>Energy Prices: Nominal: Average Price to All Users: Distillate Fuel Oil: Low oil and gas resource and technology</t>
  </si>
  <si>
    <t>3-AEO2019.116.lowrt-d111618a</t>
  </si>
  <si>
    <t>Energy Prices: Nominal: Average Price to All Users: Residual Fuel Oil</t>
  </si>
  <si>
    <t>3-AEO2019.117.</t>
  </si>
  <si>
    <t>Energy Prices: Nominal: Average Price to All Users: Residual Fuel Oil: Reference case</t>
  </si>
  <si>
    <t>3-AEO2019.117.ref2019-d111618a</t>
  </si>
  <si>
    <t>Energy Prices: Nominal: Average Price to All Users: Residual Fuel Oil: High economic growth</t>
  </si>
  <si>
    <t>3-AEO2019.117.highmacro-d111618a</t>
  </si>
  <si>
    <t>Energy Prices: Nominal: Average Price to All Users: Residual Fuel Oil: Low economic growth</t>
  </si>
  <si>
    <t>3-AEO2019.117.lowmacro-d111618a</t>
  </si>
  <si>
    <t>Energy Prices: Nominal: Average Price to All Users: Residual Fuel Oil: High oil price</t>
  </si>
  <si>
    <t>3-AEO2019.117.highprice-d111618a</t>
  </si>
  <si>
    <t>Energy Prices: Nominal: Average Price to All Users: Residual Fuel Oil: Low oil price</t>
  </si>
  <si>
    <t>3-AEO2019.117.lowprice-d111618a</t>
  </si>
  <si>
    <t>Energy Prices: Nominal: Average Price to All Users: Residual Fuel Oil: High oil and gas resource and technology</t>
  </si>
  <si>
    <t>3-AEO2019.117.highrt-d111618a</t>
  </si>
  <si>
    <t>Energy Prices: Nominal: Average Price to All Users: Residual Fuel Oil: Low oil and gas resource and technology</t>
  </si>
  <si>
    <t>3-AEO2019.117.lowrt-d111618a</t>
  </si>
  <si>
    <t>Energy Prices: Nominal: Average Price to All Users: Natural Gas</t>
  </si>
  <si>
    <t>3-AEO2019.118.</t>
  </si>
  <si>
    <t>Energy Prices: Nominal: Average Price to All Users: Natural Gas: Reference case</t>
  </si>
  <si>
    <t>3-AEO2019.118.ref2019-d111618a</t>
  </si>
  <si>
    <t>Energy Prices: Nominal: Average Price to All Users: Natural Gas: High economic growth</t>
  </si>
  <si>
    <t>3-AEO2019.118.highmacro-d111618a</t>
  </si>
  <si>
    <t>Energy Prices: Nominal: Average Price to All Users: Natural Gas: Low economic growth</t>
  </si>
  <si>
    <t>3-AEO2019.118.lowmacro-d111618a</t>
  </si>
  <si>
    <t>Energy Prices: Nominal: Average Price to All Users: Natural Gas: High oil price</t>
  </si>
  <si>
    <t>3-AEO2019.118.highprice-d111618a</t>
  </si>
  <si>
    <t>Energy Prices: Nominal: Average Price to All Users: Natural Gas: Low oil price</t>
  </si>
  <si>
    <t>3-AEO2019.118.lowprice-d111618a</t>
  </si>
  <si>
    <t>Energy Prices: Nominal: Average Price to All Users: Natural Gas: High oil and gas resource and technology</t>
  </si>
  <si>
    <t>3-AEO2019.118.highrt-d111618a</t>
  </si>
  <si>
    <t>Energy Prices: Nominal: Average Price to All Users: Natural Gas: Low oil and gas resource and technology</t>
  </si>
  <si>
    <t>3-AEO2019.118.lowrt-d111618a</t>
  </si>
  <si>
    <t>Energy Prices: Nominal: Average Price to All Users: Metallurgical Coal</t>
  </si>
  <si>
    <t>3-AEO2019.119.</t>
  </si>
  <si>
    <t>Energy Prices: Nominal: Average Price to All Users: Metallurgical Coal: Reference case</t>
  </si>
  <si>
    <t>3-AEO2019.119.ref2019-d111618a</t>
  </si>
  <si>
    <t>Energy Prices: Nominal: Average Price to All Users: Metallurgical Coal: High economic growth</t>
  </si>
  <si>
    <t>3-AEO2019.119.highmacro-d111618a</t>
  </si>
  <si>
    <t>Energy Prices: Nominal: Average Price to All Users: Metallurgical Coal: Low economic growth</t>
  </si>
  <si>
    <t>3-AEO2019.119.lowmacro-d111618a</t>
  </si>
  <si>
    <t>Energy Prices: Nominal: Average Price to All Users: Metallurgical Coal: High oil price</t>
  </si>
  <si>
    <t>3-AEO2019.119.highprice-d111618a</t>
  </si>
  <si>
    <t>Energy Prices: Nominal: Average Price to All Users: Metallurgical Coal: Low oil price</t>
  </si>
  <si>
    <t>3-AEO2019.119.lowprice-d111618a</t>
  </si>
  <si>
    <t>Energy Prices: Nominal: Average Price to All Users: Metallurgical Coal: High oil and gas resource and technology</t>
  </si>
  <si>
    <t>3-AEO2019.119.highrt-d111618a</t>
  </si>
  <si>
    <t>Energy Prices: Nominal: Average Price to All Users: Metallurgical Coal: Low oil and gas resource and technology</t>
  </si>
  <si>
    <t>3-AEO2019.119.lowrt-d111618a</t>
  </si>
  <si>
    <t>Energy Prices: Nominal: Average Price to All Users: Other Coal</t>
  </si>
  <si>
    <t>3-AEO2019.120.</t>
  </si>
  <si>
    <t>Energy Prices: Nominal: Average Price to All Users: Other Coal: Reference case</t>
  </si>
  <si>
    <t>3-AEO2019.120.ref2019-d111618a</t>
  </si>
  <si>
    <t>Energy Prices: Nominal: Average Price to All Users: Other Coal: High economic growth</t>
  </si>
  <si>
    <t>3-AEO2019.120.highmacro-d111618a</t>
  </si>
  <si>
    <t>Energy Prices: Nominal: Average Price to All Users: Other Coal: Low economic growth</t>
  </si>
  <si>
    <t>3-AEO2019.120.lowmacro-d111618a</t>
  </si>
  <si>
    <t>Energy Prices: Nominal: Average Price to All Users: Other Coal: High oil price</t>
  </si>
  <si>
    <t>3-AEO2019.120.highprice-d111618a</t>
  </si>
  <si>
    <t>Energy Prices: Nominal: Average Price to All Users: Other Coal: Low oil price</t>
  </si>
  <si>
    <t>3-AEO2019.120.lowprice-d111618a</t>
  </si>
  <si>
    <t>Energy Prices: Nominal: Average Price to All Users: Other Coal: High oil and gas resource and technology</t>
  </si>
  <si>
    <t>3-AEO2019.120.highrt-d111618a</t>
  </si>
  <si>
    <t>Energy Prices: Nominal: Average Price to All Users: Other Coal: Low oil and gas resource and technology</t>
  </si>
  <si>
    <t>3-AEO2019.120.lowrt-d111618a</t>
  </si>
  <si>
    <t>Energy Prices: Nominal: Average Price to All Users: Coal to Liquids</t>
  </si>
  <si>
    <t>3-AEO2019.121.</t>
  </si>
  <si>
    <t>Energy Prices: Nominal: Average Price to All Users: Coal to Liquids: Reference case</t>
  </si>
  <si>
    <t>3-AEO2019.121.ref2019-d111618a</t>
  </si>
  <si>
    <t>Energy Prices: Nominal: Average Price to All Users: Coal to Liquids: High economic growth</t>
  </si>
  <si>
    <t>3-AEO2019.121.highmacro-d111618a</t>
  </si>
  <si>
    <t>Energy Prices: Nominal: Average Price to All Users: Coal to Liquids: Low economic growth</t>
  </si>
  <si>
    <t>3-AEO2019.121.lowmacro-d111618a</t>
  </si>
  <si>
    <t>Energy Prices: Nominal: Average Price to All Users: Coal to Liquids: High oil price</t>
  </si>
  <si>
    <t>3-AEO2019.121.highprice-d111618a</t>
  </si>
  <si>
    <t>Energy Prices: Nominal: Average Price to All Users: Coal to Liquids: Low oil price</t>
  </si>
  <si>
    <t>3-AEO2019.121.lowprice-d111618a</t>
  </si>
  <si>
    <t>Energy Prices: Nominal: Average Price to All Users: Coal to Liquids: High oil and gas resource and technology</t>
  </si>
  <si>
    <t>3-AEO2019.121.highrt-d111618a</t>
  </si>
  <si>
    <t>Energy Prices: Nominal: Average Price to All Users: Coal to Liquids: Low oil and gas resource and technology</t>
  </si>
  <si>
    <t>3-AEO2019.121.lowrt-d111618a</t>
  </si>
  <si>
    <t>Energy Prices: Nominal: Average Price to All Users: Electricity</t>
  </si>
  <si>
    <t>3-AEO2019.122.</t>
  </si>
  <si>
    <t>Energy Prices: Nominal: Average Price to All Users: Electricity: Reference case</t>
  </si>
  <si>
    <t>3-AEO2019.122.ref2019-d111618a</t>
  </si>
  <si>
    <t>Energy Prices: Nominal: Average Price to All Users: Electricity: High economic growth</t>
  </si>
  <si>
    <t>3-AEO2019.122.highmacro-d111618a</t>
  </si>
  <si>
    <t>Energy Prices: Nominal: Average Price to All Users: Electricity: Low economic growth</t>
  </si>
  <si>
    <t>3-AEO2019.122.lowmacro-d111618a</t>
  </si>
  <si>
    <t>Energy Prices: Nominal: Average Price to All Users: Electricity: High oil price</t>
  </si>
  <si>
    <t>3-AEO2019.122.highprice-d111618a</t>
  </si>
  <si>
    <t>Energy Prices: Nominal: Average Price to All Users: Electricity: Low oil price</t>
  </si>
  <si>
    <t>3-AEO2019.122.lowprice-d111618a</t>
  </si>
  <si>
    <t>Energy Prices: Nominal: Average Price to All Users: Electricity: High oil and gas resource and technology</t>
  </si>
  <si>
    <t>3-AEO2019.122.highrt-d111618a</t>
  </si>
  <si>
    <t>Energy Prices: Nominal: Average Price to All Users: Electricity: Low oil and gas resource and technology</t>
  </si>
  <si>
    <t>3-AEO2019.122.lowrt-d111618a</t>
  </si>
  <si>
    <t>3-AEO2019.124.</t>
  </si>
  <si>
    <t>3-AEO2019.125.</t>
  </si>
  <si>
    <t>Energy Expenditures: Nominal: Non-Renewable Residential</t>
  </si>
  <si>
    <t>3-AEO2019.126.</t>
  </si>
  <si>
    <t>billion nom $</t>
  </si>
  <si>
    <t>Energy Expenditures: Nominal: Non-Renewable Residential: Reference case</t>
  </si>
  <si>
    <t>3-AEO2019.126.ref2019-d111618a</t>
  </si>
  <si>
    <t>Energy Expenditures: Nominal: Non-Renewable Residential: High economic growth</t>
  </si>
  <si>
    <t>3-AEO2019.126.highmacro-d111618a</t>
  </si>
  <si>
    <t>Energy Expenditures: Nominal: Non-Renewable Residential: Low economic growth</t>
  </si>
  <si>
    <t>3-AEO2019.126.lowmacro-d111618a</t>
  </si>
  <si>
    <t>Energy Expenditures: Nominal: Non-Renewable Residential: High oil price</t>
  </si>
  <si>
    <t>3-AEO2019.126.highprice-d111618a</t>
  </si>
  <si>
    <t>Energy Expenditures: Nominal: Non-Renewable Residential: Low oil price</t>
  </si>
  <si>
    <t>3-AEO2019.126.lowprice-d111618a</t>
  </si>
  <si>
    <t>Energy Expenditures: Nominal: Non-Renewable Residential: High oil and gas resource and technology</t>
  </si>
  <si>
    <t>3-AEO2019.126.highrt-d111618a</t>
  </si>
  <si>
    <t>Energy Expenditures: Nominal: Non-Renewable Residential: Low oil and gas resource and technology</t>
  </si>
  <si>
    <t>3-AEO2019.126.lowrt-d111618a</t>
  </si>
  <si>
    <t>Energy Expenditures: Nominal: Non-Renewable Commercial</t>
  </si>
  <si>
    <t>3-AEO2019.127.</t>
  </si>
  <si>
    <t>Energy Expenditures: Nominal: Non-Renewable Commercial: Reference case</t>
  </si>
  <si>
    <t>3-AEO2019.127.ref2019-d111618a</t>
  </si>
  <si>
    <t>Energy Expenditures: Nominal: Non-Renewable Commercial: High economic growth</t>
  </si>
  <si>
    <t>3-AEO2019.127.highmacro-d111618a</t>
  </si>
  <si>
    <t>Energy Expenditures: Nominal: Non-Renewable Commercial: Low economic growth</t>
  </si>
  <si>
    <t>3-AEO2019.127.lowmacro-d111618a</t>
  </si>
  <si>
    <t>Energy Expenditures: Nominal: Non-Renewable Commercial: High oil price</t>
  </si>
  <si>
    <t>3-AEO2019.127.highprice-d111618a</t>
  </si>
  <si>
    <t>Energy Expenditures: Nominal: Non-Renewable Commercial: Low oil price</t>
  </si>
  <si>
    <t>3-AEO2019.127.lowprice-d111618a</t>
  </si>
  <si>
    <t>Energy Expenditures: Nominal: Non-Renewable Commercial: High oil and gas resource and technology</t>
  </si>
  <si>
    <t>3-AEO2019.127.highrt-d111618a</t>
  </si>
  <si>
    <t>Energy Expenditures: Nominal: Non-Renewable Commercial: Low oil and gas resource and technology</t>
  </si>
  <si>
    <t>3-AEO2019.127.lowrt-d111618a</t>
  </si>
  <si>
    <t>Energy Expenditures: Nominal: Non-Renewable Industrial</t>
  </si>
  <si>
    <t>3-AEO2019.128.</t>
  </si>
  <si>
    <t>Energy Expenditures: Nominal: Non-Renewable Industrial: Reference case</t>
  </si>
  <si>
    <t>3-AEO2019.128.ref2019-d111618a</t>
  </si>
  <si>
    <t>Energy Expenditures: Nominal: Non-Renewable Industrial: High economic growth</t>
  </si>
  <si>
    <t>3-AEO2019.128.highmacro-d111618a</t>
  </si>
  <si>
    <t>Energy Expenditures: Nominal: Non-Renewable Industrial: Low economic growth</t>
  </si>
  <si>
    <t>3-AEO2019.128.lowmacro-d111618a</t>
  </si>
  <si>
    <t>Energy Expenditures: Nominal: Non-Renewable Industrial: High oil price</t>
  </si>
  <si>
    <t>3-AEO2019.128.highprice-d111618a</t>
  </si>
  <si>
    <t>Energy Expenditures: Nominal: Non-Renewable Industrial: Low oil price</t>
  </si>
  <si>
    <t>3-AEO2019.128.lowprice-d111618a</t>
  </si>
  <si>
    <t>Energy Expenditures: Nominal: Non-Renewable Industrial: High oil and gas resource and technology</t>
  </si>
  <si>
    <t>3-AEO2019.128.highrt-d111618a</t>
  </si>
  <si>
    <t>Energy Expenditures: Nominal: Non-Renewable Industrial: Low oil and gas resource and technology</t>
  </si>
  <si>
    <t>3-AEO2019.128.lowrt-d111618a</t>
  </si>
  <si>
    <t>Energy Expenditures: Nominal: Non-Renewable Transportation</t>
  </si>
  <si>
    <t>3-AEO2019.129.</t>
  </si>
  <si>
    <t>Energy Expenditures: Nominal: Non-Renewable Transportation: Reference case</t>
  </si>
  <si>
    <t>3-AEO2019.129.ref2019-d111618a</t>
  </si>
  <si>
    <t>Energy Expenditures: Nominal: Non-Renewable Transportation: High economic growth</t>
  </si>
  <si>
    <t>3-AEO2019.129.highmacro-d111618a</t>
  </si>
  <si>
    <t>Energy Expenditures: Nominal: Non-Renewable Transportation: Low economic growth</t>
  </si>
  <si>
    <t>3-AEO2019.129.lowmacro-d111618a</t>
  </si>
  <si>
    <t>Energy Expenditures: Nominal: Non-Renewable Transportation: High oil price</t>
  </si>
  <si>
    <t>3-AEO2019.129.highprice-d111618a</t>
  </si>
  <si>
    <t>Energy Expenditures: Nominal: Non-Renewable Transportation: Low oil price</t>
  </si>
  <si>
    <t>3-AEO2019.129.lowprice-d111618a</t>
  </si>
  <si>
    <t>Energy Expenditures: Nominal: Non-Renewable Transportation: High oil and gas resource and technology</t>
  </si>
  <si>
    <t>3-AEO2019.129.highrt-d111618a</t>
  </si>
  <si>
    <t>Energy Expenditures: Nominal: Non-Renewable Transportation: Low oil and gas resource and technology</t>
  </si>
  <si>
    <t>3-AEO2019.129.lowrt-d111618a</t>
  </si>
  <si>
    <t>Energy Expenditures: Nominal: Total Non-Renewable</t>
  </si>
  <si>
    <t>3-AEO2019.130.</t>
  </si>
  <si>
    <t>Energy Expenditures: Nominal: Total Non-Renewable: Reference case</t>
  </si>
  <si>
    <t>3-AEO2019.130.ref2019-d111618a</t>
  </si>
  <si>
    <t>Energy Expenditures: Nominal: Total Non-Renewable: High economic growth</t>
  </si>
  <si>
    <t>3-AEO2019.130.highmacro-d111618a</t>
  </si>
  <si>
    <t>Energy Expenditures: Nominal: Total Non-Renewable: Low economic growth</t>
  </si>
  <si>
    <t>3-AEO2019.130.lowmacro-d111618a</t>
  </si>
  <si>
    <t>Energy Expenditures: Nominal: Total Non-Renewable: High oil price</t>
  </si>
  <si>
    <t>3-AEO2019.130.highprice-d111618a</t>
  </si>
  <si>
    <t>Energy Expenditures: Nominal: Total Non-Renewable: Low oil price</t>
  </si>
  <si>
    <t>3-AEO2019.130.lowprice-d111618a</t>
  </si>
  <si>
    <t>Energy Expenditures: Nominal: Total Non-Renewable: High oil and gas resource and technology</t>
  </si>
  <si>
    <t>3-AEO2019.130.highrt-d111618a</t>
  </si>
  <si>
    <t>Energy Expenditures: Nominal: Total Non-Renewable: Low oil and gas resource and technology</t>
  </si>
  <si>
    <t>3-AEO2019.130.lowrt-d111618a</t>
  </si>
  <si>
    <t>Energy Expenditures: Nominal: Renewable Transportation</t>
  </si>
  <si>
    <t>3-AEO2019.131.</t>
  </si>
  <si>
    <t>Energy Expenditures: Nominal: Renewable Transportation: Reference case</t>
  </si>
  <si>
    <t>3-AEO2019.131.ref2019-d111618a</t>
  </si>
  <si>
    <t>Energy Expenditures: Nominal: Renewable Transportation: High economic growth</t>
  </si>
  <si>
    <t>3-AEO2019.131.highmacro-d111618a</t>
  </si>
  <si>
    <t>Energy Expenditures: Nominal: Renewable Transportation: Low economic growth</t>
  </si>
  <si>
    <t>3-AEO2019.131.lowmacro-d111618a</t>
  </si>
  <si>
    <t>Energy Expenditures: Nominal: Renewable Transportation: High oil price</t>
  </si>
  <si>
    <t>3-AEO2019.131.highprice-d111618a</t>
  </si>
  <si>
    <t>Energy Expenditures: Nominal: Renewable Transportation: Low oil price</t>
  </si>
  <si>
    <t>3-AEO2019.131.lowprice-d111618a</t>
  </si>
  <si>
    <t>Energy Expenditures: Nominal: Renewable Transportation: High oil and gas resource and technology</t>
  </si>
  <si>
    <t>3-AEO2019.131.highrt-d111618a</t>
  </si>
  <si>
    <t>Energy Expenditures: Nominal: Renewable Transportation: Low oil and gas resource and technology</t>
  </si>
  <si>
    <t>3-AEO2019.131.lowrt-d111618a</t>
  </si>
  <si>
    <t>Energy Expenditures: Nominal: Total Non-Renewable with Renewable Transportation</t>
  </si>
  <si>
    <t>3-AEO2019.132.</t>
  </si>
  <si>
    <t>Energy Expenditures: Nominal: Total Non-Renewable with Renewable Transportation: Reference case</t>
  </si>
  <si>
    <t>3-AEO2019.132.ref2019-d111618a</t>
  </si>
  <si>
    <t>Energy Expenditures: Nominal: Total Non-Renewable with Renewable Transportation: High economic growth</t>
  </si>
  <si>
    <t>3-AEO2019.132.highmacro-d111618a</t>
  </si>
  <si>
    <t>Energy Expenditures: Nominal: Total Non-Renewable with Renewable Transportation: Low economic growth</t>
  </si>
  <si>
    <t>3-AEO2019.132.lowmacro-d111618a</t>
  </si>
  <si>
    <t>Energy Expenditures: Nominal: Total Non-Renewable with Renewable Transportation: High oil price</t>
  </si>
  <si>
    <t>3-AEO2019.132.highprice-d111618a</t>
  </si>
  <si>
    <t>Energy Expenditures: Nominal: Total Non-Renewable with Renewable Transportation: Low oil price</t>
  </si>
  <si>
    <t>3-AEO2019.132.lowprice-d111618a</t>
  </si>
  <si>
    <t>Energy Expenditures: Nominal: Total Non-Renewable with Renewable Transportation: High oil and gas resource and technology</t>
  </si>
  <si>
    <t>3-AEO2019.132.highrt-d111618a</t>
  </si>
  <si>
    <t>Energy Expenditures: Nominal: Total Non-Renewable with Renewable Transportation: Low oil and gas resource and technology</t>
  </si>
  <si>
    <t>3-AEO2019.132.lowrt-d111618a</t>
  </si>
  <si>
    <t>gasoline</t>
  </si>
  <si>
    <t>using higher heating value</t>
  </si>
  <si>
    <t>GREET model</t>
  </si>
  <si>
    <t>Mbtu per PJ</t>
  </si>
  <si>
    <t>http://www.iea.org/statistics/resources/unitconverter/</t>
  </si>
  <si>
    <t xml:space="preserve">Btu per PJ </t>
  </si>
  <si>
    <t>Specifications of Fuels, Global Warming Potentials of Greenhouse Gases, and Carbon and Sulfur Ratios of Pollutants</t>
  </si>
  <si>
    <t>1) Specifications of Fuels</t>
  </si>
  <si>
    <t>LHV</t>
  </si>
  <si>
    <t>HHV</t>
  </si>
  <si>
    <t>1 -- LHV; 2 -- HHV</t>
  </si>
  <si>
    <t>Liquid Fuels:</t>
  </si>
  <si>
    <t>Btu/gal</t>
  </si>
  <si>
    <t>Gasoline blendstock</t>
  </si>
  <si>
    <t>CA gasoline</t>
  </si>
  <si>
    <r>
      <t>U</t>
    </r>
    <r>
      <rPr>
        <sz val="11"/>
        <color theme="1"/>
        <rFont val="Calibri"/>
        <family val="2"/>
        <scheme val="minor"/>
      </rPr>
      <t>.S. conventional diesel</t>
    </r>
  </si>
  <si>
    <t>CA conventional diesel</t>
  </si>
  <si>
    <t>change over time in Ref compared to 2018</t>
  </si>
  <si>
    <t xml:space="preserve">Sensitivities </t>
  </si>
  <si>
    <t>Values used for sensitivity analysis are also calculated and shown after (i.e. to the right) of tabs calculating BAU prices.</t>
  </si>
  <si>
    <t xml:space="preserve">Tab names are formulated to be self expalanatory. </t>
  </si>
  <si>
    <t xml:space="preserve">High and low sensitivities are generated at plus or minus 50% of 2030 price in the  BAU scenario. </t>
  </si>
  <si>
    <t xml:space="preserve">Price are constrained from falling below 10% of start year price on average in low scenarios.  </t>
  </si>
  <si>
    <t>For individual sectors, i.e. the natural gas price for electricity generation, these prices are constrained to be non-negative.</t>
  </si>
  <si>
    <t>We use values from the US EPS for two variables: biomass and nucelar fuel inputs, except in the case</t>
  </si>
  <si>
    <t>of biomass for industry, which represents solar thermal steam (and carries no fuel cost).</t>
  </si>
  <si>
    <t>Use Oregon prices as substitutes for California</t>
  </si>
  <si>
    <t>2017 price for steam coal</t>
  </si>
  <si>
    <t xml:space="preserve">imputed 2018 price </t>
  </si>
  <si>
    <t>Imputed California steam coal prices</t>
  </si>
  <si>
    <t>$ per short ton</t>
  </si>
  <si>
    <t>$ per Btu</t>
  </si>
  <si>
    <t>Use the value for thermal coal as more applicable for cement boilers, etc.</t>
  </si>
  <si>
    <t>Thermal coal price</t>
  </si>
  <si>
    <t>2019 and later imputed using AEO 2019</t>
  </si>
  <si>
    <t>Gasoline, diesel, coal - historical retail prices</t>
  </si>
  <si>
    <t>For coal, Table 34 "  Average Price of Coal Delivered to End Use Sector by Census Division and State, 2017 and 2016"</t>
  </si>
  <si>
    <t>https://www.ucsusa.org/sites/default/files/attach/2017/11/cv-report-ev-savings.pdf</t>
  </si>
  <si>
    <t>David Reichmuth</t>
  </si>
  <si>
    <t>"Going from Pump to Plug - Adding Up the Savings from Electric Vehicles"</t>
  </si>
  <si>
    <t>Union of Concerned Scientists</t>
  </si>
  <si>
    <t>&lt;1</t>
  </si>
  <si>
    <t>&gt;5</t>
  </si>
  <si>
    <t>Sum</t>
  </si>
  <si>
    <t>one - two</t>
  </si>
  <si>
    <t>two-three</t>
  </si>
  <si>
    <t>three-four</t>
  </si>
  <si>
    <t>four-five</t>
  </si>
  <si>
    <t>Measure the summary results in Figure 5</t>
  </si>
  <si>
    <t>Method</t>
  </si>
  <si>
    <t xml:space="preserve">Weighted average </t>
  </si>
  <si>
    <t>$ per GGE</t>
  </si>
  <si>
    <t>Reduction in fuel use due to switch to electricity *</t>
  </si>
  <si>
    <t>Equivalent fuel remaining after accounted for more efficient electric drive - apply this factor to the price of gas for the GGE comparison</t>
  </si>
  <si>
    <t>*As documented in the EPS variable, PTFURfE Percentage Transportation Fuel Use Reduction for Electricity</t>
  </si>
  <si>
    <t>$ per gallon on Btu-to-Btu basis</t>
  </si>
  <si>
    <t>Account for charging beyond scope of utility data submitted to EIA.</t>
  </si>
  <si>
    <t>(1) Many level 2 are free or free with paid parking.</t>
  </si>
  <si>
    <t>(2) Focus on the DC fast charge element.</t>
  </si>
  <si>
    <t>"Currently, around 5% of charging occurs at DC fast chargers."</t>
  </si>
  <si>
    <t>initial price based on EIA alone</t>
  </si>
  <si>
    <t>after accounting for DC fast charging in public</t>
  </si>
  <si>
    <t>Greet1 value</t>
  </si>
  <si>
    <t>(updated to CA GREET 3.0)</t>
  </si>
  <si>
    <t>if 5% of total contribution to weighted price</t>
  </si>
  <si>
    <t>Transpo price estimated with higher price public fast charging</t>
  </si>
  <si>
    <t>Ratio</t>
  </si>
  <si>
    <t>See Figure 4, UCS report, at right.</t>
  </si>
  <si>
    <t>By inspection, the majority of all public charging appears to be free.</t>
  </si>
  <si>
    <t>First, estimate the 2017 price using the UCS data below.</t>
  </si>
  <si>
    <t xml:space="preserve">Second, then use UC Davis publication to integrate into the overall price. </t>
  </si>
  <si>
    <t>https://phev.ucdavis.edu/wp-content/uploads/developing-charging-infrastructure-for-consumers.pdf</t>
  </si>
  <si>
    <t>Special consideration for steam enhanced oil recovery.</t>
  </si>
  <si>
    <t>Main source</t>
  </si>
  <si>
    <t>California Public Utilties Commission</t>
  </si>
  <si>
    <t>https://www.cpuc.ca.gov/natural_gas/</t>
  </si>
  <si>
    <r>
      <t xml:space="preserve">The following noted at the CPUC website (accessed 12 October 2019) and shown in </t>
    </r>
    <r>
      <rPr>
        <b/>
        <i/>
        <sz val="10"/>
        <rFont val="Arial"/>
        <family val="2"/>
      </rPr>
      <t>bolded, italicized text.</t>
    </r>
  </si>
  <si>
    <t>Most of California's noncore customers, on the other hand, make natural gas supply arrangements directly with producers or purchase natural gas from marketers.  </t>
  </si>
  <si>
    <t>Some large noncore customers take natural gas directly off the high-pressure backbone pipeline systems</t>
  </si>
  <si>
    <t xml:space="preserve">Some of the natural gas delivered to California customers may be delivered directly to them without being transported over the regulated utility systems.  </t>
  </si>
  <si>
    <t xml:space="preserve">For example, the Kern River/Mojave pipeline system can deliver natural gas directly to some large customers, "bypassing" the utilities' systems.  </t>
  </si>
  <si>
    <t>Much of California-produced natural gas is also delivered directly to large consumers.</t>
  </si>
  <si>
    <t xml:space="preserve">A price of natural gas for steam enhanced oil recover is calculated. </t>
  </si>
  <si>
    <t xml:space="preserve">It is defined as a ratio of the price of natural gas for electricity generation. </t>
  </si>
  <si>
    <t>The result is equal to:</t>
  </si>
  <si>
    <t>Method:</t>
  </si>
  <si>
    <t>Assume half of supply at a price equal to electric power, either through backbone rate or bilateral contracts (not utility delievered).</t>
  </si>
  <si>
    <t>Assume the other half is supplied at the retail price calculated (high volume distribution level = transmission level)</t>
  </si>
  <si>
    <t>Calculate a weighted average as follows</t>
  </si>
  <si>
    <t>Shares</t>
  </si>
  <si>
    <t xml:space="preserve">Utility supplied </t>
  </si>
  <si>
    <t>Non-utility supplied</t>
  </si>
  <si>
    <t>Within the utility supplied segment, assume</t>
  </si>
  <si>
    <t>Backbone/Transmission</t>
  </si>
  <si>
    <t>Retail - highest volume level</t>
  </si>
  <si>
    <t>Assumed:</t>
  </si>
  <si>
    <t>Ratio of non-utility supplied price over price for electricity generation</t>
  </si>
  <si>
    <t>Another source for PG&amp;E rates</t>
  </si>
  <si>
    <t>https://www.pge.com/tariffs/GRF.SHTML</t>
  </si>
  <si>
    <t>https://www.pge.com/tariffs/GRF1217.pdf</t>
  </si>
  <si>
    <t>Input calculations</t>
  </si>
  <si>
    <t xml:space="preserve">Backbone / transmission </t>
  </si>
  <si>
    <t>SoCal Gas</t>
  </si>
  <si>
    <t>PG&amp;E</t>
  </si>
  <si>
    <t xml:space="preserve">Average </t>
  </si>
  <si>
    <t>Retail</t>
  </si>
  <si>
    <t>PGE</t>
  </si>
  <si>
    <t>So CalGas</t>
  </si>
  <si>
    <t>Rate summary below</t>
  </si>
  <si>
    <t>https://www.socalgas.com/sites/default/files/1443740512263/Rate_Summary.pdf</t>
  </si>
  <si>
    <t>Retail comparison to the high volume electric generation price</t>
  </si>
  <si>
    <t>EOR</t>
  </si>
  <si>
    <t>$/therm</t>
  </si>
  <si>
    <t>Elec Gen</t>
  </si>
  <si>
    <t>Ratio of EOR over Elec Gen</t>
  </si>
  <si>
    <t>Distribution (Tier 5) - Transmission - Ratio of EOR over Power</t>
  </si>
  <si>
    <t>(doesn't account for customer fixed charge per month)</t>
  </si>
  <si>
    <t>Backbone / Transmission</t>
  </si>
  <si>
    <t>For SoCal gas, we do not observe a way to directly interpret background rates, but we observe transmission rates are equal to electric power generation.</t>
  </si>
  <si>
    <t xml:space="preserve">Therefore, in this case, we set the ratio to one, reflecting equal prices for EOR and electric power generation. </t>
  </si>
  <si>
    <t>Calculations and conversions</t>
  </si>
  <si>
    <t>$/Btu</t>
  </si>
  <si>
    <t>one therm equals</t>
  </si>
  <si>
    <t>2016 EIA</t>
  </si>
  <si>
    <t>$/thousand cf</t>
  </si>
  <si>
    <t>$/cf</t>
  </si>
  <si>
    <t>conversion factor</t>
  </si>
  <si>
    <t>1 cubic foot = 1,036 Btu</t>
  </si>
  <si>
    <t>https://www.eia.gov/energyexplained/units-and-calculators/british-thermal-units.php</t>
  </si>
  <si>
    <t>Year 2017 calculations</t>
  </si>
  <si>
    <t xml:space="preserve">electric </t>
  </si>
  <si>
    <t>non-core tier 5 volume</t>
  </si>
  <si>
    <t>BACKBONE LEVEL</t>
  </si>
  <si>
    <t>City gate price</t>
  </si>
  <si>
    <t>Transportation charge</t>
  </si>
  <si>
    <t>cap-and-trade credit</t>
  </si>
  <si>
    <t>not applicable this year</t>
  </si>
  <si>
    <t>Franchise fee</t>
  </si>
  <si>
    <t>backbone ratio</t>
  </si>
  <si>
    <t>$ / thousand cubic feet</t>
  </si>
  <si>
    <t>$ / cf</t>
  </si>
  <si>
    <t>City gate in $/Btu</t>
  </si>
  <si>
    <t>Rate sheet excerpt</t>
  </si>
  <si>
    <t>no PPP surcharge listed on electric gen sheet.  We understand they are not subject to one.</t>
  </si>
  <si>
    <t>This shows EOR exempt from PPS</t>
  </si>
  <si>
    <t>https://www.pge.com/tariffs/GRF1019.pdf</t>
  </si>
  <si>
    <t>Customers may pay a franchise fee surcharge for gas volumes transported by PG&amp;E (See Schedule GSUR for details.)</t>
  </si>
  <si>
    <t>electric rate comparison point</t>
  </si>
  <si>
    <t>Distribution level</t>
  </si>
  <si>
    <t>Compare to electric power at backbone (very little if any electric power generated from retail natural gas, we expected)</t>
  </si>
  <si>
    <t>Pacific Gas and Electric Company</t>
  </si>
  <si>
    <r>
      <t>Schedule G-NT</t>
    </r>
    <r>
      <rPr>
        <b/>
        <vertAlign val="superscript"/>
        <sz val="10"/>
        <rFont val="Arial"/>
        <family val="2"/>
      </rPr>
      <t>1/</t>
    </r>
  </si>
  <si>
    <t>Gas Transportation to Noncore End-Use Customers</t>
  </si>
  <si>
    <t>January 1, 2015, to Present</t>
  </si>
  <si>
    <r>
      <t>($/therm)</t>
    </r>
    <r>
      <rPr>
        <b/>
        <vertAlign val="superscript"/>
        <sz val="10"/>
        <rFont val="Arial"/>
        <family val="2"/>
      </rPr>
      <t>2/</t>
    </r>
  </si>
  <si>
    <r>
      <t xml:space="preserve">Customer Access Charge </t>
    </r>
    <r>
      <rPr>
        <sz val="8"/>
        <rFont val="Arial"/>
        <family val="2"/>
      </rPr>
      <t xml:space="preserve"> (per day)</t>
    </r>
  </si>
  <si>
    <t>Advice Letter</t>
  </si>
  <si>
    <r>
      <t xml:space="preserve">   Usage  </t>
    </r>
    <r>
      <rPr>
        <sz val="8"/>
        <rFont val="Arial"/>
        <family val="2"/>
      </rPr>
      <t>(therms)</t>
    </r>
  </si>
  <si>
    <t xml:space="preserve">0 - 5,000 </t>
  </si>
  <si>
    <t>5,001 - 10,000</t>
  </si>
  <si>
    <t>10,001 - 50,000</t>
  </si>
  <si>
    <t>50,0001 - 200,000</t>
  </si>
  <si>
    <t>200,001 - 1,000,000</t>
  </si>
  <si>
    <t>1,000,001 &amp; above</t>
  </si>
  <si>
    <t>3919-G</t>
  </si>
  <si>
    <r>
      <t xml:space="preserve">Transportation Charge </t>
    </r>
    <r>
      <rPr>
        <sz val="8"/>
        <rFont val="Arial"/>
        <family val="2"/>
      </rPr>
      <t xml:space="preserve"> </t>
    </r>
  </si>
  <si>
    <t>Backbone</t>
  </si>
  <si>
    <t>Transmission</t>
  </si>
  <si>
    <t>Distribution</t>
  </si>
  <si>
    <t>Tier 1</t>
  </si>
  <si>
    <t>Tier 2</t>
  </si>
  <si>
    <t>Tier 3</t>
  </si>
  <si>
    <t>Tier 4</t>
  </si>
  <si>
    <t>Tier 5</t>
  </si>
  <si>
    <t>0-20,833 therms</t>
  </si>
  <si>
    <t>20,834-49,999 therms</t>
  </si>
  <si>
    <t>50,000-166,666 therms</t>
  </si>
  <si>
    <t>166,667-249,999 therms</t>
  </si>
  <si>
    <t>250,000 and above</t>
  </si>
  <si>
    <t>Electric rates by comprison</t>
  </si>
  <si>
    <t>Summer</t>
  </si>
  <si>
    <t>Winter</t>
  </si>
  <si>
    <t>Distribution Tier 5 = transmission</t>
  </si>
  <si>
    <t>3857-G</t>
  </si>
  <si>
    <t>3791-G</t>
  </si>
  <si>
    <t>3727-G</t>
  </si>
  <si>
    <t>simple average</t>
  </si>
  <si>
    <t>3664-G</t>
  </si>
  <si>
    <t>3547-G</t>
  </si>
  <si>
    <r>
      <t xml:space="preserve">Cap-and-Trade Cost Exemption Credit </t>
    </r>
    <r>
      <rPr>
        <b/>
        <vertAlign val="superscript"/>
        <sz val="9"/>
        <rFont val="Arial"/>
        <family val="2"/>
      </rPr>
      <t>3/</t>
    </r>
    <r>
      <rPr>
        <b/>
        <sz val="9"/>
        <rFont val="Arial"/>
        <family val="2"/>
      </rPr>
      <t xml:space="preserve"> </t>
    </r>
    <r>
      <rPr>
        <sz val="9"/>
        <rFont val="Arial"/>
        <family val="2"/>
      </rPr>
      <t xml:space="preserve"> </t>
    </r>
    <r>
      <rPr>
        <sz val="8"/>
        <rFont val="Arial"/>
        <family val="2"/>
      </rPr>
      <t>(per therm)</t>
    </r>
  </si>
  <si>
    <r>
      <t xml:space="preserve">Schedule G-PPPS (Public Purpose Program Surcharge) </t>
    </r>
    <r>
      <rPr>
        <vertAlign val="superscript"/>
        <sz val="9"/>
        <rFont val="Arial"/>
        <family val="2"/>
      </rPr>
      <t>4/</t>
    </r>
  </si>
  <si>
    <t>3901-G</t>
  </si>
  <si>
    <t>3778-G</t>
  </si>
  <si>
    <t>3645-G</t>
  </si>
  <si>
    <t>3528-G</t>
  </si>
  <si>
    <t>Total Transportation and Schedule G-PPPS Surcharge</t>
  </si>
  <si>
    <r>
      <t xml:space="preserve">1/ </t>
    </r>
    <r>
      <rPr>
        <sz val="8"/>
        <rFont val="Arial"/>
        <family val="2"/>
      </rPr>
      <t>Customer may pay a franchise fee surcharge for gas volumes transported by PG&amp;E (see Schedule G-SUR for details).</t>
    </r>
  </si>
  <si>
    <r>
      <t xml:space="preserve">2/ </t>
    </r>
    <r>
      <rPr>
        <sz val="8"/>
        <rFont val="Arial"/>
        <family val="2"/>
      </rPr>
      <t>Unless otherwise noted</t>
    </r>
  </si>
  <si>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Greenhouse Gas (GHG) emissions) </t>
    </r>
  </si>
  <si>
    <t xml:space="preserve">   who will see a line item credit on their bill equal to $0.04781 per therm times their monthly billed volumes.  See tariff for further explanation.</t>
  </si>
  <si>
    <r>
      <t xml:space="preserve">4/ </t>
    </r>
    <r>
      <rPr>
        <sz val="8"/>
        <rFont val="Arial"/>
        <family val="2"/>
      </rPr>
      <t>See Schedule G-PPPS for details and exempt customers.</t>
    </r>
  </si>
  <si>
    <r>
      <t xml:space="preserve">Seasons:  </t>
    </r>
    <r>
      <rPr>
        <b/>
        <sz val="8"/>
        <rFont val="Arial"/>
        <family val="2"/>
      </rPr>
      <t>Winter</t>
    </r>
    <r>
      <rPr>
        <sz val="8"/>
        <rFont val="Arial"/>
        <family val="2"/>
      </rPr>
      <t xml:space="preserve"> = Nov-March     </t>
    </r>
    <r>
      <rPr>
        <b/>
        <sz val="8"/>
        <rFont val="Arial"/>
        <family val="2"/>
      </rPr>
      <t>Summer</t>
    </r>
    <r>
      <rPr>
        <sz val="8"/>
        <rFont val="Arial"/>
        <family val="2"/>
      </rPr>
      <t xml:space="preserve"> = April-Oct</t>
    </r>
  </si>
  <si>
    <r>
      <t>Schedule G-EG</t>
    </r>
    <r>
      <rPr>
        <b/>
        <vertAlign val="superscript"/>
        <sz val="10"/>
        <rFont val="Arial"/>
        <family val="2"/>
      </rPr>
      <t>1/</t>
    </r>
  </si>
  <si>
    <t>Gas Transportation Service to Electric Generation</t>
  </si>
  <si>
    <r>
      <t>April 1, 2004,</t>
    </r>
    <r>
      <rPr>
        <b/>
        <vertAlign val="superscript"/>
        <sz val="10"/>
        <rFont val="Arial"/>
        <family val="2"/>
      </rPr>
      <t>2/</t>
    </r>
    <r>
      <rPr>
        <b/>
        <sz val="10"/>
        <rFont val="Arial"/>
        <family val="2"/>
      </rPr>
      <t xml:space="preserve"> to Present</t>
    </r>
  </si>
  <si>
    <t>1,000,000 &amp; above</t>
  </si>
  <si>
    <r>
      <t xml:space="preserve">Transportation Charge </t>
    </r>
    <r>
      <rPr>
        <sz val="8"/>
        <rFont val="Arial"/>
        <family val="2"/>
      </rPr>
      <t xml:space="preserve"> (per therm)</t>
    </r>
  </si>
  <si>
    <t>All Other Customers</t>
  </si>
  <si>
    <t xml:space="preserve">Backbone </t>
  </si>
  <si>
    <t xml:space="preserve">Distribution </t>
  </si>
  <si>
    <t>n/a</t>
  </si>
  <si>
    <r>
      <t xml:space="preserve">2/ </t>
    </r>
    <r>
      <rPr>
        <sz val="8"/>
        <rFont val="Arial"/>
        <family val="2"/>
      </rPr>
      <t>Effective 4/1/04, Rate Schedule G-EG serves G-COG customers.</t>
    </r>
  </si>
  <si>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t>
    </r>
  </si>
  <si>
    <t xml:space="preserve">   Greenhouse Gas (GHG) emissions) who will see a line item credit on their bill equal to $0.04781 per therm times their monthly billed volumes.  See tariff for further explanation.</t>
  </si>
  <si>
    <t>NA1504_SCA_4</t>
  </si>
  <si>
    <t>N3020CA4</t>
  </si>
  <si>
    <t>N3035CA4</t>
  </si>
  <si>
    <t>California Natural Gas % of Total Residential - Sales (%)</t>
  </si>
  <si>
    <t>Percent of Commercial Natural Gas Deliveries in California Represented by the Price (%)</t>
  </si>
  <si>
    <t>Percent of Industrial Natural Gas Deliveries in California Represented by the Price (%)</t>
  </si>
  <si>
    <t>Schedule G-SUR</t>
  </si>
  <si>
    <t>Customer-Procured Gas Franchise Fee Surcharge</t>
  </si>
  <si>
    <t>January 1, 2014, to Present</t>
  </si>
  <si>
    <t>($/therm)</t>
  </si>
  <si>
    <t>Ave</t>
  </si>
  <si>
    <t>Month</t>
  </si>
  <si>
    <t>Year 2019</t>
  </si>
  <si>
    <t>Year 2018</t>
  </si>
  <si>
    <t>Year 2017</t>
  </si>
  <si>
    <t>Year 2016</t>
  </si>
  <si>
    <t>Year 2015</t>
  </si>
  <si>
    <t>Year 2014</t>
  </si>
  <si>
    <t>Year 2013</t>
  </si>
  <si>
    <t>Year 2012</t>
  </si>
  <si>
    <t>Year 2011</t>
  </si>
  <si>
    <t>Year 2010</t>
  </si>
  <si>
    <t>Year 2009</t>
  </si>
  <si>
    <t>Effective Date</t>
  </si>
  <si>
    <t>Rate</t>
  </si>
  <si>
    <t>January</t>
  </si>
  <si>
    <t>February</t>
  </si>
  <si>
    <t>March</t>
  </si>
  <si>
    <t>April</t>
  </si>
  <si>
    <t>May</t>
  </si>
  <si>
    <t>June</t>
  </si>
  <si>
    <t>July</t>
  </si>
  <si>
    <t>August</t>
  </si>
  <si>
    <t>September</t>
  </si>
  <si>
    <t>9/1*</t>
  </si>
  <si>
    <t>October</t>
  </si>
  <si>
    <t>November</t>
  </si>
  <si>
    <t>December</t>
  </si>
  <si>
    <t>Please see Rate Schedule G-SUR for further details.</t>
  </si>
  <si>
    <t>*Effective July 1, 2017, Franchise Fee Factor Changed due to 2017 GRC D. 17-05-013.</t>
  </si>
  <si>
    <t>2017 average</t>
  </si>
  <si>
    <t>amount above citygate</t>
  </si>
  <si>
    <t>five year average amount above city gate for electric power</t>
  </si>
  <si>
    <t>imputed electric power price for 2017</t>
  </si>
  <si>
    <t>in GGE / DGE</t>
  </si>
  <si>
    <t>See tab "Fast Electric Vehicle Charging" for details.</t>
  </si>
  <si>
    <t>electricity price for transportation sector note:</t>
  </si>
  <si>
    <t>An adjustment to EIA data on electric utility price for transportation sector margins.</t>
  </si>
  <si>
    <t xml:space="preserve">reflecting an estimated portion from other providers taking lager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</si>
</sst>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6" formatCode="&quot;$&quot;#,##0_);[Red]\(&quot;$&quot;#,##0\)"/>
    <numFmt numFmtId="7" formatCode="&quot;$&quot;#,##0.00_);\(&quot;$&quot;#,##0.00\)"/>
    <numFmt numFmtId="44" formatCode="_(&quot;$&quot;* #,##0.00_);_(&quot;$&quot;* \(#,##0.00\);_(&quot;$&quot;* &quot;-&quot;??_);_(@_)"/>
    <numFmt numFmtId="43" formatCode="_(* #,##0.00_);_(* \(#,##0.00\);_(* &quot;-&quot;??_);_(@_)"/>
    <numFmt numFmtId="164" formatCode="0.000E+00"/>
    <numFmt numFmtId="165" formatCode="&quot;$&quot;#,##0.00"/>
    <numFmt numFmtId="166" formatCode="0.000"/>
    <numFmt numFmtId="167" formatCode="yyyy"/>
    <numFmt numFmtId="168" formatCode="0.00000000E+00"/>
    <numFmt numFmtId="169" formatCode="0.00000000000000000000"/>
    <numFmt numFmtId="170" formatCode="m/d/yy;@"/>
    <numFmt numFmtId="171" formatCode="0.0%"/>
    <numFmt numFmtId="172" formatCode="#,##0.000"/>
    <numFmt numFmtId="173" formatCode="mm/dd/yy"/>
    <numFmt numFmtId="174" formatCode="&quot;$&quot;#,##0.00000"/>
    <numFmt numFmtId="175" formatCode="&quot;$&quot;0.00000"/>
    <numFmt numFmtId="176" formatCode="mm/dd/yy;@"/>
    <numFmt numFmtId="177" formatCode="&quot;$&quot;#,##0.00000_);[Red]\(&quot;$&quot;#,##0.00000\)"/>
    <numFmt numFmtId="178" formatCode="&quot;$&quot;#,##0.00000_);\(&quot;$&quot;#,##0.00000\)"/>
    <numFmt numFmtId="179" formatCode="mmm\-yyyy"/>
    <numFmt numFmtId="180" formatCode="m/d"/>
    <numFmt numFmtId="181" formatCode="0.0000000000"/>
    <numFmt numFmtId="182" formatCode="_-* #,##0.0_-;\-* #,##0.0_-;_-* &quot;-&quot;??_-;_-@_-"/>
    <numFmt numFmtId="183" formatCode="#,##0.00&quot; $&quot;;\-#,##0.00&quot; $&quot;"/>
    <numFmt numFmtId="184" formatCode="0.00_)"/>
  </numFmts>
  <fonts count="77">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u/>
      <sz val="11"/>
      <color theme="4"/>
      <name val="Calibri"/>
      <family val="2"/>
      <scheme val="minor"/>
    </font>
    <font>
      <sz val="11"/>
      <color theme="1"/>
      <name val="Calibri"/>
      <family val="2"/>
      <scheme val="minor"/>
    </font>
    <font>
      <sz val="10"/>
      <name val="Arial"/>
      <family val="2"/>
    </font>
    <font>
      <u/>
      <sz val="10"/>
      <color indexed="12"/>
      <name val="Arial"/>
      <family val="2"/>
    </font>
    <font>
      <b/>
      <sz val="10"/>
      <name val="Arial"/>
      <family val="2"/>
    </font>
    <font>
      <sz val="9"/>
      <color indexed="81"/>
      <name val="Tahoma"/>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Times New Roman"/>
      <family val="2"/>
      <scheme val="major"/>
    </font>
    <font>
      <b/>
      <sz val="12"/>
      <name val="Arial"/>
      <family val="2"/>
    </font>
    <font>
      <b/>
      <sz val="10"/>
      <color indexed="8"/>
      <name val="Arial"/>
      <family val="2"/>
    </font>
    <font>
      <u/>
      <sz val="10"/>
      <color indexed="12"/>
      <name val="Arial"/>
      <family val="2"/>
    </font>
    <font>
      <b/>
      <sz val="12"/>
      <color indexed="18"/>
      <name val="Arial"/>
      <family val="2"/>
    </font>
    <font>
      <b/>
      <sz val="9"/>
      <name val="Arial"/>
      <family val="2"/>
    </font>
    <font>
      <sz val="9"/>
      <name val="Arial"/>
      <family val="2"/>
    </font>
    <font>
      <b/>
      <sz val="10"/>
      <name val="Arial"/>
      <family val="2"/>
    </font>
    <font>
      <b/>
      <vertAlign val="superscript"/>
      <sz val="11"/>
      <color indexed="8"/>
      <name val="Arial"/>
      <family val="2"/>
    </font>
    <font>
      <u/>
      <sz val="11"/>
      <color rgb="FF0000FF"/>
      <name val="Calibri"/>
      <family val="2"/>
      <scheme val="minor"/>
    </font>
    <font>
      <b/>
      <sz val="11"/>
      <color rgb="FF000000"/>
      <name val="Arial"/>
      <family val="2"/>
    </font>
    <font>
      <b/>
      <sz val="10"/>
      <color rgb="FF000000"/>
      <name val="Arial"/>
      <family val="2"/>
    </font>
    <font>
      <b/>
      <sz val="14"/>
      <color rgb="FF0096D7"/>
      <name val="Times"/>
      <family val="1"/>
    </font>
    <font>
      <b/>
      <sz val="12"/>
      <color rgb="FF000000"/>
      <name val="Times"/>
      <family val="1"/>
    </font>
    <font>
      <sz val="10"/>
      <color rgb="FF000000"/>
      <name val="Courier New"/>
      <family val="3"/>
    </font>
    <font>
      <sz val="10"/>
      <color rgb="FF000000"/>
      <name val="Arial"/>
      <family val="2"/>
    </font>
    <font>
      <sz val="8"/>
      <color rgb="FF222222"/>
      <name val="Arial"/>
      <family val="2"/>
    </font>
    <font>
      <b/>
      <sz val="8"/>
      <color rgb="FF222222"/>
      <name val="Arial"/>
      <family val="2"/>
    </font>
    <font>
      <sz val="10"/>
      <color rgb="FF333333"/>
      <name val="Arial"/>
      <family val="2"/>
    </font>
    <font>
      <sz val="10"/>
      <name val="Arial"/>
      <family val="2"/>
    </font>
    <font>
      <u/>
      <sz val="10"/>
      <color indexed="12"/>
      <name val="Arial"/>
      <family val="2"/>
    </font>
    <font>
      <b/>
      <sz val="11"/>
      <name val="Calibri"/>
      <family val="2"/>
      <scheme val="minor"/>
    </font>
    <font>
      <b/>
      <sz val="11"/>
      <name val="Arial"/>
      <family val="2"/>
    </font>
    <font>
      <sz val="8"/>
      <color indexed="81"/>
      <name val="Tahoma"/>
      <family val="2"/>
    </font>
    <font>
      <u/>
      <sz val="10"/>
      <color theme="10"/>
      <name val="Arial"/>
      <family val="2"/>
    </font>
    <font>
      <b/>
      <i/>
      <sz val="10"/>
      <name val="Arial"/>
      <family val="2"/>
    </font>
    <font>
      <b/>
      <i/>
      <sz val="10"/>
      <color rgb="FF333333"/>
      <name val="Arial"/>
      <family val="2"/>
    </font>
    <font>
      <sz val="11"/>
      <name val="Calibri"/>
      <family val="2"/>
    </font>
    <font>
      <sz val="12"/>
      <color rgb="FF333333"/>
      <name val="Arial"/>
      <family val="2"/>
    </font>
    <font>
      <sz val="10"/>
      <name val="Geneva"/>
    </font>
    <font>
      <b/>
      <vertAlign val="superscript"/>
      <sz val="10"/>
      <name val="Arial"/>
      <family val="2"/>
    </font>
    <font>
      <sz val="8"/>
      <name val="Arial"/>
      <family val="2"/>
    </font>
    <font>
      <b/>
      <sz val="10"/>
      <color theme="9" tint="-0.249977111117893"/>
      <name val="Arial"/>
      <family val="2"/>
    </font>
    <font>
      <b/>
      <vertAlign val="superscript"/>
      <sz val="9"/>
      <name val="Arial"/>
      <family val="2"/>
    </font>
    <font>
      <vertAlign val="superscript"/>
      <sz val="9"/>
      <name val="Arial"/>
      <family val="2"/>
    </font>
    <font>
      <vertAlign val="superscript"/>
      <sz val="8"/>
      <name val="Arial"/>
      <family val="2"/>
    </font>
    <font>
      <sz val="8"/>
      <color indexed="8"/>
      <name val="Arial"/>
      <family val="2"/>
    </font>
    <font>
      <vertAlign val="superscript"/>
      <sz val="8"/>
      <color indexed="8"/>
      <name val="Arial"/>
      <family val="2"/>
    </font>
    <font>
      <sz val="8"/>
      <color rgb="FF000000"/>
      <name val="Arial"/>
      <family val="2"/>
    </font>
    <font>
      <b/>
      <sz val="8"/>
      <name val="Arial"/>
      <family val="2"/>
    </font>
    <font>
      <sz val="10"/>
      <color indexed="8"/>
      <name val="Arial"/>
      <family val="2"/>
    </font>
    <font>
      <sz val="11"/>
      <name val="??"/>
      <family val="3"/>
      <charset val="129"/>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s>
  <fills count="5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00FF00"/>
        <bgColor indexed="9"/>
      </patternFill>
    </fill>
    <fill>
      <patternFill patternType="solid">
        <fgColor rgb="FF00FFFF"/>
        <bgColor indexed="64"/>
      </patternFill>
    </fill>
    <fill>
      <patternFill patternType="solid">
        <fgColor indexed="1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3" tint="0.8999908444471571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6"/>
        <bgColor indexed="64"/>
      </patternFill>
    </fill>
    <fill>
      <patternFill patternType="solid">
        <fgColor rgb="FFFFFFFF"/>
        <bgColor indexed="64"/>
      </patternFill>
    </fill>
    <fill>
      <patternFill patternType="solid">
        <fgColor theme="9" tint="0.39997558519241921"/>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139">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BFBFBF"/>
      </right>
      <top style="thick">
        <color rgb="FFBFBFBF"/>
      </top>
      <bottom style="medium">
        <color rgb="FF0096D7"/>
      </bottom>
      <diagonal/>
    </border>
    <border>
      <left style="thin">
        <color rgb="FF000000"/>
      </left>
      <right style="thin">
        <color rgb="FFBFBFBF"/>
      </right>
      <top style="thick">
        <color rgb="FFBFBFBF"/>
      </top>
      <bottom/>
      <diagonal/>
    </border>
    <border>
      <left style="thin">
        <color rgb="FF000000"/>
      </left>
      <right style="thin">
        <color rgb="FFBFBFBF"/>
      </right>
      <top/>
      <bottom/>
      <diagonal/>
    </border>
    <border>
      <left style="thin">
        <color rgb="FF000000"/>
      </left>
      <right style="thin">
        <color rgb="FFBFBFBF"/>
      </right>
      <top/>
      <bottom style="medium">
        <color rgb="FF0096D7"/>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ck">
        <color rgb="FFBFBFBF"/>
      </bottom>
      <diagonal/>
    </border>
    <border>
      <left/>
      <right/>
      <top/>
      <bottom style="thick">
        <color rgb="FFBFBFBF"/>
      </bottom>
      <diagonal/>
    </border>
    <border>
      <left/>
      <right style="thin">
        <color rgb="FFBFBFBF"/>
      </right>
      <top/>
      <bottom style="thick">
        <color rgb="FFBFBFBF"/>
      </bottom>
      <diagonal/>
    </border>
    <border>
      <left style="thin">
        <color rgb="FF000000"/>
      </left>
      <right/>
      <top style="thick">
        <color rgb="FFBFBFBF"/>
      </top>
      <bottom style="thick">
        <color rgb="FFBFBFBF"/>
      </bottom>
      <diagonal/>
    </border>
    <border>
      <left/>
      <right/>
      <top style="thick">
        <color rgb="FFBFBFBF"/>
      </top>
      <bottom style="thick">
        <color rgb="FFBFBFBF"/>
      </bottom>
      <diagonal/>
    </border>
    <border>
      <left/>
      <right style="thin">
        <color rgb="FF000000"/>
      </right>
      <top style="thick">
        <color rgb="FFBFBFBF"/>
      </top>
      <bottom style="thick">
        <color rgb="FFBFBFBF"/>
      </bottom>
      <diagonal/>
    </border>
    <border>
      <left/>
      <right style="thin">
        <color rgb="FFBFBFBF"/>
      </right>
      <top style="thick">
        <color rgb="FFBFBFBF"/>
      </top>
      <bottom style="thick">
        <color rgb="FFBFBFBF"/>
      </bottom>
      <diagonal/>
    </border>
    <border>
      <left style="thin">
        <color rgb="FF000000"/>
      </left>
      <right style="thin">
        <color rgb="FF000000"/>
      </right>
      <top style="thick">
        <color rgb="FFBFBFBF"/>
      </top>
      <bottom/>
      <diagonal/>
    </border>
    <border>
      <left style="thin">
        <color rgb="FF000000"/>
      </left>
      <right style="thin">
        <color rgb="FF000000"/>
      </right>
      <top/>
      <bottom/>
      <diagonal/>
    </border>
    <border>
      <left style="thin">
        <color rgb="FF000000"/>
      </left>
      <right style="thin">
        <color rgb="FF000000"/>
      </right>
      <top/>
      <bottom style="medium">
        <color rgb="FF0096D7"/>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indexed="64"/>
      </left>
      <right/>
      <top style="thin">
        <color indexed="64"/>
      </top>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Dashed">
        <color rgb="FFD8D8D8"/>
      </top>
      <bottom style="medium">
        <color rgb="FF0096D7"/>
      </bottom>
      <diagonal/>
    </border>
    <border>
      <left/>
      <right/>
      <top/>
      <bottom style="thin">
        <color indexed="12"/>
      </bottom>
      <diagonal/>
    </border>
    <border>
      <left style="thin">
        <color indexed="12"/>
      </left>
      <right style="thin">
        <color indexed="12"/>
      </right>
      <top/>
      <bottom style="thin">
        <color indexed="12"/>
      </bottom>
      <diagonal/>
    </border>
    <border>
      <left style="thin">
        <color indexed="12"/>
      </left>
      <right/>
      <top/>
      <bottom style="hair">
        <color indexed="12"/>
      </bottom>
      <diagonal/>
    </border>
    <border>
      <left/>
      <right/>
      <top/>
      <bottom style="hair">
        <color indexed="12"/>
      </bottom>
      <diagonal/>
    </border>
    <border>
      <left/>
      <right/>
      <top style="thin">
        <color indexed="12"/>
      </top>
      <bottom style="hair">
        <color indexed="12"/>
      </bottom>
      <diagonal/>
    </border>
    <border>
      <left/>
      <right/>
      <top style="thin">
        <color indexed="12"/>
      </top>
      <bottom/>
      <diagonal/>
    </border>
    <border>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hair">
        <color indexed="12"/>
      </right>
      <top style="thin">
        <color indexed="12"/>
      </top>
      <bottom style="hair">
        <color indexed="12"/>
      </bottom>
      <diagonal/>
    </border>
    <border>
      <left style="hair">
        <color indexed="12"/>
      </left>
      <right style="hair">
        <color indexed="12"/>
      </right>
      <top style="hair">
        <color indexed="12"/>
      </top>
      <bottom style="hair">
        <color indexed="12"/>
      </bottom>
      <diagonal/>
    </border>
    <border>
      <left/>
      <right style="hair">
        <color indexed="12"/>
      </right>
      <top/>
      <bottom style="hair">
        <color indexed="12"/>
      </bottom>
      <diagonal/>
    </border>
    <border>
      <left style="hair">
        <color indexed="12"/>
      </left>
      <right/>
      <top/>
      <bottom style="hair">
        <color indexed="12"/>
      </bottom>
      <diagonal/>
    </border>
    <border>
      <left/>
      <right style="thin">
        <color indexed="12"/>
      </right>
      <top/>
      <bottom/>
      <diagonal/>
    </border>
    <border>
      <left style="thin">
        <color indexed="12"/>
      </left>
      <right style="thin">
        <color indexed="12"/>
      </right>
      <top style="thin">
        <color indexed="12"/>
      </top>
      <bottom/>
      <diagonal/>
    </border>
    <border>
      <left style="thin">
        <color indexed="12"/>
      </left>
      <right style="hair">
        <color indexed="12"/>
      </right>
      <top style="hair">
        <color indexed="12"/>
      </top>
      <bottom style="hair">
        <color indexed="12"/>
      </bottom>
      <diagonal/>
    </border>
    <border>
      <left style="hair">
        <color indexed="12"/>
      </left>
      <right/>
      <top style="hair">
        <color indexed="12"/>
      </top>
      <bottom style="hair">
        <color indexed="12"/>
      </bottom>
      <diagonal/>
    </border>
    <border>
      <left/>
      <right style="hair">
        <color indexed="12"/>
      </right>
      <top style="hair">
        <color indexed="12"/>
      </top>
      <bottom style="hair">
        <color indexed="12"/>
      </bottom>
      <diagonal/>
    </border>
    <border>
      <left style="thin">
        <color indexed="12"/>
      </left>
      <right style="thin">
        <color indexed="12"/>
      </right>
      <top/>
      <bottom/>
      <diagonal/>
    </border>
    <border>
      <left style="thin">
        <color indexed="12"/>
      </left>
      <right style="thin">
        <color indexed="12"/>
      </right>
      <top style="hair">
        <color indexed="12"/>
      </top>
      <bottom style="hair">
        <color indexed="12"/>
      </bottom>
      <diagonal/>
    </border>
    <border>
      <left style="thin">
        <color indexed="12"/>
      </left>
      <right/>
      <top/>
      <bottom/>
      <diagonal/>
    </border>
    <border>
      <left style="thin">
        <color indexed="12"/>
      </left>
      <right/>
      <top style="thin">
        <color indexed="12"/>
      </top>
      <bottom style="thin">
        <color indexed="12"/>
      </bottom>
      <diagonal/>
    </border>
    <border>
      <left style="thin">
        <color indexed="12"/>
      </left>
      <right/>
      <top style="thin">
        <color indexed="12"/>
      </top>
      <bottom style="hair">
        <color indexed="12"/>
      </bottom>
      <diagonal/>
    </border>
    <border>
      <left style="hair">
        <color indexed="12"/>
      </left>
      <right/>
      <top style="thin">
        <color indexed="12"/>
      </top>
      <bottom style="hair">
        <color indexed="12"/>
      </bottom>
      <diagonal/>
    </border>
    <border>
      <left/>
      <right style="thin">
        <color indexed="12"/>
      </right>
      <top style="thin">
        <color indexed="12"/>
      </top>
      <bottom style="hair">
        <color indexed="12"/>
      </bottom>
      <diagonal/>
    </border>
    <border>
      <left style="thin">
        <color indexed="12"/>
      </left>
      <right style="hair">
        <color indexed="12"/>
      </right>
      <top style="thin">
        <color indexed="12"/>
      </top>
      <bottom/>
      <diagonal/>
    </border>
    <border>
      <left style="hair">
        <color indexed="12"/>
      </left>
      <right/>
      <top/>
      <bottom/>
      <diagonal/>
    </border>
    <border>
      <left style="hair">
        <color indexed="12"/>
      </left>
      <right/>
      <top style="hair">
        <color indexed="12"/>
      </top>
      <bottom/>
      <diagonal/>
    </border>
    <border>
      <left/>
      <right/>
      <top style="hair">
        <color indexed="12"/>
      </top>
      <bottom style="hair">
        <color indexed="12"/>
      </bottom>
      <diagonal/>
    </border>
    <border>
      <left/>
      <right style="thin">
        <color indexed="12"/>
      </right>
      <top style="hair">
        <color indexed="12"/>
      </top>
      <bottom style="hair">
        <color indexed="12"/>
      </bottom>
      <diagonal/>
    </border>
    <border>
      <left style="thin">
        <color indexed="12"/>
      </left>
      <right style="hair">
        <color indexed="12"/>
      </right>
      <top/>
      <bottom/>
      <diagonal/>
    </border>
    <border>
      <left/>
      <right style="thin">
        <color indexed="12"/>
      </right>
      <top/>
      <bottom style="hair">
        <color indexed="12"/>
      </bottom>
      <diagonal/>
    </border>
    <border>
      <left style="hair">
        <color indexed="12"/>
      </left>
      <right style="hair">
        <color indexed="12"/>
      </right>
      <top/>
      <bottom style="hair">
        <color indexed="12"/>
      </bottom>
      <diagonal/>
    </border>
    <border>
      <left style="hair">
        <color indexed="12"/>
      </left>
      <right style="thin">
        <color indexed="12"/>
      </right>
      <top/>
      <bottom style="hair">
        <color indexed="12"/>
      </bottom>
      <diagonal/>
    </border>
    <border>
      <left style="hair">
        <color indexed="12"/>
      </left>
      <right style="thin">
        <color indexed="12"/>
      </right>
      <top style="hair">
        <color indexed="12"/>
      </top>
      <bottom style="hair">
        <color indexed="12"/>
      </bottom>
      <diagonal/>
    </border>
    <border>
      <left style="thin">
        <color indexed="12"/>
      </left>
      <right style="thin">
        <color indexed="12"/>
      </right>
      <top/>
      <bottom style="hair">
        <color indexed="12"/>
      </bottom>
      <diagonal/>
    </border>
    <border>
      <left style="thin">
        <color indexed="12"/>
      </left>
      <right/>
      <top style="hair">
        <color indexed="12"/>
      </top>
      <bottom style="hair">
        <color indexed="12"/>
      </bottom>
      <diagonal/>
    </border>
    <border>
      <left/>
      <right/>
      <top style="hair">
        <color indexed="12"/>
      </top>
      <bottom/>
      <diagonal/>
    </border>
    <border>
      <left/>
      <right style="thin">
        <color indexed="12"/>
      </right>
      <top style="hair">
        <color indexed="12"/>
      </top>
      <bottom/>
      <diagonal/>
    </border>
    <border>
      <left style="thin">
        <color indexed="12"/>
      </left>
      <right/>
      <top style="hair">
        <color indexed="12"/>
      </top>
      <bottom style="thin">
        <color indexed="12"/>
      </bottom>
      <diagonal/>
    </border>
    <border>
      <left style="hair">
        <color indexed="12"/>
      </left>
      <right style="thin">
        <color indexed="64"/>
      </right>
      <top style="hair">
        <color indexed="12"/>
      </top>
      <bottom style="hair">
        <color indexed="12"/>
      </bottom>
      <diagonal/>
    </border>
    <border>
      <left style="thin">
        <color indexed="12"/>
      </left>
      <right style="hair">
        <color indexed="12"/>
      </right>
      <top style="hair">
        <color indexed="12"/>
      </top>
      <bottom style="thin">
        <color indexed="12"/>
      </bottom>
      <diagonal/>
    </border>
    <border>
      <left style="hair">
        <color indexed="12"/>
      </left>
      <right/>
      <top style="hair">
        <color indexed="12"/>
      </top>
      <bottom style="thin">
        <color indexed="12"/>
      </bottom>
      <diagonal/>
    </border>
    <border>
      <left style="hair">
        <color indexed="12"/>
      </left>
      <right style="thin">
        <color indexed="12"/>
      </right>
      <top style="hair">
        <color indexed="12"/>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
      <left style="hair">
        <color indexed="12"/>
      </left>
      <right style="hair">
        <color indexed="12"/>
      </right>
      <top style="thin">
        <color indexed="12"/>
      </top>
      <bottom style="hair">
        <color indexed="12"/>
      </bottom>
      <diagonal/>
    </border>
    <border>
      <left style="hair">
        <color indexed="12"/>
      </left>
      <right/>
      <top style="thin">
        <color indexed="12"/>
      </top>
      <bottom style="thin">
        <color indexed="12"/>
      </bottom>
      <diagonal/>
    </border>
    <border>
      <left/>
      <right style="hair">
        <color indexed="12"/>
      </right>
      <top style="thin">
        <color indexed="12"/>
      </top>
      <bottom style="thin">
        <color indexed="12"/>
      </bottom>
      <diagonal/>
    </border>
    <border>
      <left/>
      <right style="thin">
        <color indexed="12"/>
      </right>
      <top style="thin">
        <color indexed="12"/>
      </top>
      <bottom style="thin">
        <color indexed="12"/>
      </bottom>
      <diagonal/>
    </border>
    <border>
      <left style="hair">
        <color indexed="12"/>
      </left>
      <right/>
      <top style="thin">
        <color indexed="12"/>
      </top>
      <bottom/>
      <diagonal/>
    </border>
    <border>
      <left/>
      <right style="hair">
        <color indexed="12"/>
      </right>
      <top style="thin">
        <color indexed="12"/>
      </top>
      <bottom/>
      <diagonal/>
    </border>
    <border>
      <left style="thin">
        <color indexed="12"/>
      </left>
      <right style="hair">
        <color indexed="12"/>
      </right>
      <top/>
      <bottom style="hair">
        <color indexed="12"/>
      </bottom>
      <diagonal/>
    </border>
    <border>
      <left/>
      <right style="hair">
        <color indexed="12"/>
      </right>
      <top/>
      <bottom/>
      <diagonal/>
    </border>
    <border>
      <left/>
      <right/>
      <top style="hair">
        <color indexed="12"/>
      </top>
      <bottom style="thin">
        <color indexed="12"/>
      </bottom>
      <diagonal/>
    </border>
    <border>
      <left style="hair">
        <color indexed="12"/>
      </left>
      <right/>
      <top/>
      <bottom style="thin">
        <color indexed="12"/>
      </bottom>
      <diagonal/>
    </border>
    <border>
      <left/>
      <right style="hair">
        <color indexed="12"/>
      </right>
      <top/>
      <bottom style="thin">
        <color indexed="1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12"/>
      </bottom>
      <diagonal/>
    </border>
    <border>
      <left/>
      <right style="thin">
        <color indexed="64"/>
      </right>
      <top/>
      <bottom style="thin">
        <color indexed="12"/>
      </bottom>
      <diagonal/>
    </border>
    <border>
      <left style="thin">
        <color rgb="FF0000FF"/>
      </left>
      <right style="thin">
        <color indexed="12"/>
      </right>
      <top style="thin">
        <color indexed="12"/>
      </top>
      <bottom style="thin">
        <color indexed="12"/>
      </bottom>
      <diagonal/>
    </border>
    <border>
      <left/>
      <right style="thin">
        <color indexed="64"/>
      </right>
      <top style="thin">
        <color indexed="12"/>
      </top>
      <bottom style="thin">
        <color indexed="12"/>
      </bottom>
      <diagonal/>
    </border>
    <border>
      <left style="thin">
        <color rgb="FF0000FF"/>
      </left>
      <right style="thin">
        <color indexed="12"/>
      </right>
      <top style="thin">
        <color indexed="12"/>
      </top>
      <bottom style="hair">
        <color indexed="12"/>
      </bottom>
      <diagonal/>
    </border>
    <border>
      <left style="hair">
        <color indexed="12"/>
      </left>
      <right style="thin">
        <color indexed="12"/>
      </right>
      <top style="thin">
        <color indexed="12"/>
      </top>
      <bottom style="hair">
        <color indexed="12"/>
      </bottom>
      <diagonal/>
    </border>
    <border>
      <left style="hair">
        <color indexed="12"/>
      </left>
      <right style="thin">
        <color indexed="64"/>
      </right>
      <top style="thin">
        <color indexed="12"/>
      </top>
      <bottom style="hair">
        <color indexed="12"/>
      </bottom>
      <diagonal/>
    </border>
    <border>
      <left style="thin">
        <color rgb="FF0000FF"/>
      </left>
      <right style="thin">
        <color indexed="12"/>
      </right>
      <top/>
      <bottom style="hair">
        <color indexed="12"/>
      </bottom>
      <diagonal/>
    </border>
    <border>
      <left style="hair">
        <color indexed="12"/>
      </left>
      <right style="thin">
        <color indexed="64"/>
      </right>
      <top/>
      <bottom style="hair">
        <color indexed="12"/>
      </bottom>
      <diagonal/>
    </border>
    <border>
      <left style="thin">
        <color rgb="FF0000FF"/>
      </left>
      <right style="thin">
        <color indexed="12"/>
      </right>
      <top style="hair">
        <color indexed="12"/>
      </top>
      <bottom style="thin">
        <color rgb="FF0000FF"/>
      </bottom>
      <diagonal/>
    </border>
    <border>
      <left style="thin">
        <color indexed="12"/>
      </left>
      <right style="hair">
        <color indexed="12"/>
      </right>
      <top style="hair">
        <color indexed="12"/>
      </top>
      <bottom style="thin">
        <color rgb="FF0000FF"/>
      </bottom>
      <diagonal/>
    </border>
    <border>
      <left/>
      <right/>
      <top style="hair">
        <color indexed="12"/>
      </top>
      <bottom style="thin">
        <color rgb="FF0000FF"/>
      </bottom>
      <diagonal/>
    </border>
    <border>
      <left/>
      <right style="thin">
        <color indexed="12"/>
      </right>
      <top style="hair">
        <color indexed="12"/>
      </top>
      <bottom style="thin">
        <color rgb="FF0000FF"/>
      </bottom>
      <diagonal/>
    </border>
    <border>
      <left style="hair">
        <color indexed="12"/>
      </left>
      <right style="thin">
        <color indexed="12"/>
      </right>
      <top style="hair">
        <color indexed="12"/>
      </top>
      <bottom style="thin">
        <color rgb="FF0000FF"/>
      </bottom>
      <diagonal/>
    </border>
    <border>
      <left style="thin">
        <color indexed="12"/>
      </left>
      <right style="hair">
        <color indexed="12"/>
      </right>
      <top style="hair">
        <color indexed="12"/>
      </top>
      <bottom style="thin">
        <color indexed="64"/>
      </bottom>
      <diagonal/>
    </border>
    <border>
      <left style="hair">
        <color indexed="12"/>
      </left>
      <right style="thin">
        <color indexed="12"/>
      </right>
      <top style="hair">
        <color indexed="12"/>
      </top>
      <bottom style="thin">
        <color indexed="64"/>
      </bottom>
      <diagonal/>
    </border>
    <border>
      <left style="hair">
        <color indexed="12"/>
      </left>
      <right style="thin">
        <color indexed="64"/>
      </right>
      <top style="hair">
        <color indexed="12"/>
      </top>
      <bottom style="thin">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s>
  <cellStyleXfs count="95">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43" fontId="11" fillId="0" borderId="0" applyFont="0" applyFill="0" applyBorder="0" applyAlignment="0" applyProtection="0"/>
    <xf numFmtId="0" fontId="12" fillId="0" borderId="0"/>
    <xf numFmtId="0" fontId="13" fillId="0" borderId="0" applyNumberFormat="0" applyFill="0" applyBorder="0" applyAlignment="0" applyProtection="0">
      <alignment vertical="top"/>
      <protection locked="0"/>
    </xf>
    <xf numFmtId="0" fontId="16" fillId="0" borderId="1" applyNumberFormat="0" applyFill="0" applyAlignment="0" applyProtection="0"/>
    <xf numFmtId="0" fontId="17" fillId="0" borderId="13" applyNumberFormat="0" applyFill="0" applyAlignment="0" applyProtection="0"/>
    <xf numFmtId="0" fontId="18" fillId="0" borderId="14" applyNumberFormat="0" applyFill="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5" applyNumberFormat="0" applyAlignment="0" applyProtection="0"/>
    <xf numFmtId="0" fontId="23" fillId="12" borderId="16" applyNumberFormat="0" applyAlignment="0" applyProtection="0"/>
    <xf numFmtId="0" fontId="24" fillId="12" borderId="15" applyNumberFormat="0" applyAlignment="0" applyProtection="0"/>
    <xf numFmtId="0" fontId="25" fillId="0" borderId="17" applyNumberFormat="0" applyFill="0" applyAlignment="0" applyProtection="0"/>
    <xf numFmtId="0" fontId="26" fillId="13" borderId="18" applyNumberFormat="0" applyAlignment="0" applyProtection="0"/>
    <xf numFmtId="0" fontId="27" fillId="0" borderId="0" applyNumberFormat="0" applyFill="0" applyBorder="0" applyAlignment="0" applyProtection="0"/>
    <xf numFmtId="0" fontId="11" fillId="14" borderId="19" applyNumberFormat="0" applyFont="0" applyAlignment="0" applyProtection="0"/>
    <xf numFmtId="0" fontId="28" fillId="0" borderId="0" applyNumberFormat="0" applyFill="0" applyBorder="0" applyAlignment="0" applyProtection="0"/>
    <xf numFmtId="0" fontId="6" fillId="0" borderId="20" applyNumberFormat="0" applyFill="0" applyAlignment="0" applyProtection="0"/>
    <xf numFmtId="0" fontId="29"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29" fillId="38" borderId="0" applyNumberFormat="0" applyBorder="0" applyAlignment="0" applyProtection="0"/>
    <xf numFmtId="0" fontId="3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0" borderId="0"/>
    <xf numFmtId="0" fontId="50" fillId="0" borderId="0" applyNumberFormat="0" applyFill="0" applyBorder="0" applyAlignment="0" applyProtection="0">
      <alignment vertical="top"/>
      <protection locked="0"/>
    </xf>
    <xf numFmtId="9" fontId="11" fillId="0" borderId="0" applyFont="0" applyFill="0" applyBorder="0" applyAlignment="0" applyProtection="0"/>
    <xf numFmtId="0" fontId="54" fillId="0" borderId="0" applyNumberFormat="0" applyFill="0" applyBorder="0" applyAlignment="0" applyProtection="0"/>
    <xf numFmtId="9" fontId="12" fillId="0" borderId="0" applyFont="0" applyFill="0" applyBorder="0" applyAlignment="0" applyProtection="0"/>
    <xf numFmtId="0" fontId="59" fillId="0" borderId="0"/>
    <xf numFmtId="44" fontId="12" fillId="0" borderId="0" applyFont="0" applyFill="0" applyBorder="0" applyAlignment="0" applyProtection="0"/>
    <xf numFmtId="0" fontId="12" fillId="0" borderId="0"/>
    <xf numFmtId="0" fontId="59" fillId="0" borderId="0"/>
    <xf numFmtId="181" fontId="59" fillId="49" borderId="137">
      <alignment horizontal="center" vertical="center"/>
    </xf>
    <xf numFmtId="6" fontId="71" fillId="0" borderId="0">
      <protection locked="0"/>
    </xf>
    <xf numFmtId="182" fontId="12" fillId="0" borderId="0">
      <protection locked="0"/>
    </xf>
    <xf numFmtId="38" fontId="61" fillId="50" borderId="0" applyNumberFormat="0" applyBorder="0" applyAlignment="0" applyProtection="0"/>
    <xf numFmtId="0" fontId="61" fillId="50" borderId="0" applyNumberFormat="0" applyBorder="0" applyAlignment="0" applyProtection="0"/>
    <xf numFmtId="0" fontId="72" fillId="0" borderId="0" applyNumberFormat="0" applyFill="0" applyBorder="0" applyAlignment="0" applyProtection="0"/>
    <xf numFmtId="183" fontId="12" fillId="0" borderId="0">
      <protection locked="0"/>
    </xf>
    <xf numFmtId="183" fontId="12" fillId="0" borderId="0">
      <protection locked="0"/>
    </xf>
    <xf numFmtId="0" fontId="73" fillId="0" borderId="138" applyNumberFormat="0" applyFill="0" applyAlignment="0" applyProtection="0"/>
    <xf numFmtId="10" fontId="61" fillId="51" borderId="21" applyNumberFormat="0" applyBorder="0" applyAlignment="0" applyProtection="0"/>
    <xf numFmtId="10" fontId="61" fillId="51" borderId="21" applyNumberFormat="0" applyBorder="0" applyAlignment="0" applyProtection="0"/>
    <xf numFmtId="37" fontId="74" fillId="0" borderId="0"/>
    <xf numFmtId="0" fontId="74" fillId="0" borderId="0"/>
    <xf numFmtId="184" fontId="75" fillId="0" borderId="0"/>
    <xf numFmtId="10" fontId="12" fillId="0" borderId="0" applyFont="0" applyFill="0" applyBorder="0" applyAlignment="0" applyProtection="0"/>
    <xf numFmtId="37" fontId="61" fillId="52" borderId="0" applyNumberFormat="0" applyBorder="0" applyAlignment="0" applyProtection="0"/>
    <xf numFmtId="0" fontId="61" fillId="52" borderId="0" applyNumberFormat="0" applyBorder="0" applyAlignment="0" applyProtection="0"/>
    <xf numFmtId="37" fontId="61" fillId="0" borderId="0"/>
    <xf numFmtId="0" fontId="61" fillId="0" borderId="0"/>
    <xf numFmtId="3" fontId="76" fillId="0" borderId="138" applyProtection="0"/>
  </cellStyleXfs>
  <cellXfs count="417">
    <xf numFmtId="0" fontId="0" fillId="0" borderId="0" xfId="0"/>
    <xf numFmtId="0" fontId="0" fillId="0" borderId="0" xfId="0"/>
    <xf numFmtId="0" fontId="6" fillId="0" borderId="0" xfId="0" applyFont="1"/>
    <xf numFmtId="0" fontId="0" fillId="0" borderId="0" xfId="0" applyAlignment="1">
      <alignment horizontal="left"/>
    </xf>
    <xf numFmtId="164" fontId="0" fillId="0" borderId="0" xfId="0" applyNumberFormat="1"/>
    <xf numFmtId="0" fontId="0" fillId="0" borderId="0" xfId="0" applyNumberFormat="1"/>
    <xf numFmtId="0" fontId="3" fillId="0" borderId="0" xfId="9" applyAlignment="1" applyProtection="1"/>
    <xf numFmtId="0" fontId="6" fillId="2" borderId="0" xfId="0" applyFont="1" applyFill="1" applyAlignment="1">
      <alignment horizontal="center"/>
    </xf>
    <xf numFmtId="165" fontId="0" fillId="0" borderId="0" xfId="0" applyNumberFormat="1" applyAlignment="1">
      <alignment horizontal="center"/>
    </xf>
    <xf numFmtId="11" fontId="0" fillId="0" borderId="0" xfId="0" applyNumberFormat="1"/>
    <xf numFmtId="0" fontId="0" fillId="0" borderId="0" xfId="0" applyFill="1"/>
    <xf numFmtId="0" fontId="0" fillId="0" borderId="0" xfId="0"/>
    <xf numFmtId="0" fontId="6" fillId="0" borderId="0" xfId="0" applyFont="1"/>
    <xf numFmtId="0" fontId="6" fillId="0" borderId="0" xfId="0" applyFont="1" applyFill="1"/>
    <xf numFmtId="164" fontId="0" fillId="0" borderId="0" xfId="0" applyNumberFormat="1" applyFill="1"/>
    <xf numFmtId="0" fontId="0" fillId="0" borderId="0" xfId="0" applyAlignment="1"/>
    <xf numFmtId="0" fontId="6" fillId="0" borderId="0" xfId="0" applyFont="1" applyAlignment="1"/>
    <xf numFmtId="0" fontId="6" fillId="2" borderId="0" xfId="0" applyFont="1" applyFill="1" applyAlignment="1"/>
    <xf numFmtId="0" fontId="0" fillId="0" borderId="0" xfId="0" applyFont="1" applyAlignment="1"/>
    <xf numFmtId="166" fontId="0" fillId="0" borderId="0" xfId="0" applyNumberFormat="1" applyAlignment="1"/>
    <xf numFmtId="0" fontId="0" fillId="0" borderId="0" xfId="0" applyFont="1" applyFill="1" applyAlignment="1"/>
    <xf numFmtId="0" fontId="0" fillId="0" borderId="0" xfId="0" applyFill="1" applyAlignment="1"/>
    <xf numFmtId="0" fontId="0" fillId="2" borderId="0" xfId="0" applyFill="1" applyAlignment="1"/>
    <xf numFmtId="11" fontId="0" fillId="0" borderId="0" xfId="0" applyNumberFormat="1" applyAlignment="1"/>
    <xf numFmtId="0" fontId="0" fillId="0" borderId="0" xfId="0" applyFont="1"/>
    <xf numFmtId="0" fontId="0" fillId="3" borderId="0" xfId="0" applyFill="1"/>
    <xf numFmtId="0" fontId="10" fillId="0" borderId="0" xfId="9" applyFont="1" applyAlignment="1" applyProtection="1"/>
    <xf numFmtId="0" fontId="0" fillId="0" borderId="0" xfId="0" applyAlignment="1">
      <alignment wrapText="1"/>
    </xf>
    <xf numFmtId="3" fontId="12" fillId="4" borderId="0" xfId="20" applyNumberFormat="1" applyFont="1" applyFill="1" applyBorder="1" applyAlignment="1"/>
    <xf numFmtId="0" fontId="0" fillId="5" borderId="12" xfId="0" applyNumberFormat="1" applyFont="1" applyFill="1" applyBorder="1" applyAlignment="1"/>
    <xf numFmtId="0" fontId="0" fillId="0" borderId="12" xfId="0" applyNumberFormat="1" applyFont="1" applyFill="1" applyBorder="1" applyAlignment="1"/>
    <xf numFmtId="3" fontId="12" fillId="6" borderId="0" xfId="20" applyNumberFormat="1" applyFont="1" applyFill="1" applyBorder="1" applyAlignment="1"/>
    <xf numFmtId="0" fontId="0" fillId="0" borderId="12" xfId="0" applyNumberFormat="1" applyFill="1" applyBorder="1" applyAlignment="1"/>
    <xf numFmtId="3" fontId="12" fillId="7" borderId="0" xfId="20" applyNumberFormat="1" applyFont="1" applyFill="1" applyBorder="1" applyAlignment="1"/>
    <xf numFmtId="168" fontId="0" fillId="0" borderId="0" xfId="0" applyNumberFormat="1"/>
    <xf numFmtId="169" fontId="0" fillId="0" borderId="0" xfId="0" applyNumberFormat="1"/>
    <xf numFmtId="167" fontId="0" fillId="0" borderId="0" xfId="0" applyNumberFormat="1"/>
    <xf numFmtId="0" fontId="0" fillId="0" borderId="0" xfId="0"/>
    <xf numFmtId="0" fontId="0" fillId="39" borderId="0" xfId="0" applyFill="1"/>
    <xf numFmtId="0" fontId="6" fillId="2" borderId="0" xfId="0" applyFont="1" applyFill="1" applyAlignment="1">
      <alignment horizontal="left"/>
    </xf>
    <xf numFmtId="0" fontId="14" fillId="0" borderId="25" xfId="0" applyFont="1" applyFill="1" applyBorder="1" applyAlignment="1">
      <alignment horizontal="center"/>
    </xf>
    <xf numFmtId="165" fontId="14" fillId="0" borderId="26" xfId="13" applyNumberFormat="1" applyFont="1" applyBorder="1" applyAlignment="1">
      <alignment horizontal="center"/>
    </xf>
    <xf numFmtId="165" fontId="14" fillId="0" borderId="27" xfId="13" applyNumberFormat="1" applyFont="1" applyBorder="1" applyAlignment="1">
      <alignment horizontal="center"/>
    </xf>
    <xf numFmtId="170" fontId="14" fillId="0" borderId="28" xfId="0" applyNumberFormat="1" applyFont="1" applyBorder="1" applyAlignment="1">
      <alignment horizontal="center"/>
    </xf>
    <xf numFmtId="165" fontId="12" fillId="0" borderId="21" xfId="0" applyNumberFormat="1" applyFont="1" applyBorder="1" applyAlignment="1">
      <alignment horizontal="right"/>
    </xf>
    <xf numFmtId="165" fontId="8" fillId="0" borderId="29" xfId="13" applyNumberFormat="1" applyBorder="1" applyAlignment="1">
      <alignment horizontal="right"/>
    </xf>
    <xf numFmtId="170" fontId="32" fillId="0" borderId="28" xfId="0" applyNumberFormat="1" applyFont="1" applyBorder="1" applyAlignment="1">
      <alignment horizontal="center"/>
    </xf>
    <xf numFmtId="170" fontId="14" fillId="0" borderId="28" xfId="25" applyNumberFormat="1" applyFont="1" applyBorder="1" applyAlignment="1">
      <alignment horizontal="center"/>
    </xf>
    <xf numFmtId="165" fontId="0" fillId="0" borderId="21" xfId="0" applyNumberFormat="1" applyBorder="1" applyAlignment="1">
      <alignment horizontal="right"/>
    </xf>
    <xf numFmtId="165" fontId="0" fillId="0" borderId="21" xfId="0" applyNumberFormat="1" applyFill="1" applyBorder="1" applyAlignment="1">
      <alignment horizontal="right"/>
    </xf>
    <xf numFmtId="14" fontId="14" fillId="0" borderId="28" xfId="0" applyNumberFormat="1" applyFont="1" applyBorder="1" applyAlignment="1">
      <alignment horizontal="center"/>
    </xf>
    <xf numFmtId="165" fontId="12" fillId="0" borderId="21" xfId="0" applyNumberFormat="1" applyFont="1" applyFill="1" applyBorder="1" applyAlignment="1">
      <alignment horizontal="right"/>
    </xf>
    <xf numFmtId="165" fontId="0" fillId="0" borderId="21" xfId="0" applyNumberFormat="1" applyFont="1" applyFill="1" applyBorder="1" applyAlignment="1">
      <alignment horizontal="right"/>
    </xf>
    <xf numFmtId="165" fontId="0" fillId="0" borderId="21" xfId="0" applyNumberFormat="1" applyFont="1" applyBorder="1" applyAlignment="1">
      <alignment horizontal="right"/>
    </xf>
    <xf numFmtId="14" fontId="14" fillId="0" borderId="28" xfId="0" applyNumberFormat="1" applyFont="1" applyFill="1" applyBorder="1" applyAlignment="1">
      <alignment horizontal="center"/>
    </xf>
    <xf numFmtId="165" fontId="0" fillId="0" borderId="29" xfId="0" applyNumberFormat="1" applyFill="1" applyBorder="1" applyAlignment="1">
      <alignment horizontal="right"/>
    </xf>
    <xf numFmtId="14" fontId="14" fillId="0" borderId="30" xfId="0" applyNumberFormat="1" applyFont="1" applyBorder="1" applyAlignment="1">
      <alignment horizontal="center"/>
    </xf>
    <xf numFmtId="165" fontId="0" fillId="0" borderId="31" xfId="0" applyNumberFormat="1" applyFill="1" applyBorder="1" applyAlignment="1">
      <alignment horizontal="right"/>
    </xf>
    <xf numFmtId="165" fontId="0" fillId="0" borderId="31" xfId="0" applyNumberFormat="1" applyFont="1" applyFill="1" applyBorder="1" applyAlignment="1">
      <alignment horizontal="right"/>
    </xf>
    <xf numFmtId="165" fontId="0" fillId="0" borderId="32" xfId="0" applyNumberFormat="1" applyBorder="1" applyAlignment="1">
      <alignment horizontal="right"/>
    </xf>
    <xf numFmtId="14" fontId="14" fillId="0" borderId="30" xfId="0" applyNumberFormat="1" applyFont="1" applyFill="1" applyBorder="1" applyAlignment="1">
      <alignment horizontal="center"/>
    </xf>
    <xf numFmtId="165" fontId="0" fillId="0" borderId="32" xfId="0" applyNumberFormat="1" applyFill="1" applyBorder="1" applyAlignment="1">
      <alignment horizontal="right"/>
    </xf>
    <xf numFmtId="165" fontId="0" fillId="0" borderId="29" xfId="0" applyNumberFormat="1" applyBorder="1" applyAlignment="1">
      <alignment horizontal="right"/>
    </xf>
    <xf numFmtId="165" fontId="12" fillId="0" borderId="31" xfId="0" applyNumberFormat="1" applyFont="1" applyFill="1" applyBorder="1" applyAlignment="1">
      <alignment horizontal="right"/>
    </xf>
    <xf numFmtId="14" fontId="14" fillId="0" borderId="33" xfId="0" applyNumberFormat="1" applyFont="1" applyBorder="1" applyAlignment="1">
      <alignment horizontal="center"/>
    </xf>
    <xf numFmtId="165" fontId="0" fillId="0" borderId="34" xfId="0" applyNumberFormat="1" applyFill="1" applyBorder="1" applyAlignment="1">
      <alignment horizontal="right"/>
    </xf>
    <xf numFmtId="165" fontId="0" fillId="0" borderId="34" xfId="0" applyNumberFormat="1" applyFont="1" applyFill="1" applyBorder="1" applyAlignment="1">
      <alignment horizontal="right"/>
    </xf>
    <xf numFmtId="165" fontId="0" fillId="0" borderId="35" xfId="0" applyNumberFormat="1" applyBorder="1" applyAlignment="1">
      <alignment horizontal="right"/>
    </xf>
    <xf numFmtId="0" fontId="6" fillId="40" borderId="0" xfId="0" applyFont="1" applyFill="1"/>
    <xf numFmtId="11" fontId="12" fillId="0" borderId="21" xfId="0" applyNumberFormat="1" applyFont="1" applyBorder="1" applyAlignment="1">
      <alignment horizontal="right"/>
    </xf>
    <xf numFmtId="0" fontId="33" fillId="0" borderId="0" xfId="0" applyFont="1"/>
    <xf numFmtId="0" fontId="3" fillId="0" borderId="0" xfId="9" quotePrefix="1" applyAlignment="1" applyProtection="1">
      <alignment horizontal="left"/>
    </xf>
    <xf numFmtId="0" fontId="34" fillId="0" borderId="0" xfId="0" applyFont="1"/>
    <xf numFmtId="0" fontId="35" fillId="0" borderId="0" xfId="0" applyFont="1" applyAlignment="1">
      <alignment horizontal="center" wrapText="1"/>
    </xf>
    <xf numFmtId="0" fontId="36" fillId="0" borderId="0" xfId="0" applyFont="1" applyAlignment="1">
      <alignment wrapText="1"/>
    </xf>
    <xf numFmtId="0" fontId="37" fillId="0" borderId="0" xfId="0" applyFont="1" applyAlignment="1">
      <alignment horizontal="center" wrapText="1"/>
    </xf>
    <xf numFmtId="0" fontId="37" fillId="0" borderId="0" xfId="0" applyFont="1" applyAlignment="1">
      <alignment wrapText="1"/>
    </xf>
    <xf numFmtId="0" fontId="0" fillId="0" borderId="0" xfId="0"/>
    <xf numFmtId="0" fontId="40" fillId="0" borderId="36" xfId="0" applyFont="1" applyBorder="1" applyAlignment="1">
      <alignment horizontal="center" vertical="top" wrapText="1"/>
    </xf>
    <xf numFmtId="0" fontId="40" fillId="0" borderId="37" xfId="0" applyFont="1" applyBorder="1" applyAlignment="1">
      <alignment horizontal="left" vertical="top" wrapText="1"/>
    </xf>
    <xf numFmtId="0" fontId="40" fillId="0" borderId="38" xfId="0" applyFont="1" applyBorder="1" applyAlignment="1">
      <alignment horizontal="left" vertical="top" wrapText="1"/>
    </xf>
    <xf numFmtId="0" fontId="40" fillId="0" borderId="39" xfId="0" applyFont="1" applyBorder="1" applyAlignment="1">
      <alignment horizontal="left" vertical="top" wrapText="1"/>
    </xf>
    <xf numFmtId="0" fontId="40" fillId="0" borderId="37" xfId="0" applyFont="1" applyBorder="1" applyAlignment="1">
      <alignment horizontal="right" vertical="top" wrapText="1"/>
    </xf>
    <xf numFmtId="0" fontId="40" fillId="0" borderId="38" xfId="0" applyFont="1" applyBorder="1" applyAlignment="1">
      <alignment horizontal="right" vertical="top" wrapText="1"/>
    </xf>
    <xf numFmtId="0" fontId="40" fillId="0" borderId="39" xfId="0" applyFont="1" applyBorder="1" applyAlignment="1">
      <alignment horizontal="right" vertical="top" wrapText="1"/>
    </xf>
    <xf numFmtId="0" fontId="41" fillId="0" borderId="40" xfId="0" applyFont="1" applyBorder="1" applyAlignment="1">
      <alignment horizontal="left" vertical="top" wrapText="1"/>
    </xf>
    <xf numFmtId="0" fontId="41" fillId="0" borderId="40" xfId="0" applyFont="1" applyBorder="1" applyAlignment="1">
      <alignment horizontal="right" vertical="top" wrapText="1"/>
    </xf>
    <xf numFmtId="0" fontId="41" fillId="0" borderId="40" xfId="0" applyFont="1" applyBorder="1" applyAlignment="1">
      <alignment horizontal="right" vertical="top"/>
    </xf>
    <xf numFmtId="0" fontId="46" fillId="0" borderId="0" xfId="0" applyFont="1"/>
    <xf numFmtId="0" fontId="48" fillId="0" borderId="0" xfId="0" applyFont="1"/>
    <xf numFmtId="0" fontId="0" fillId="0" borderId="0" xfId="0"/>
    <xf numFmtId="0" fontId="0" fillId="0" borderId="0" xfId="0" applyFont="1" applyFill="1"/>
    <xf numFmtId="0" fontId="0" fillId="41" borderId="0" xfId="0" applyFill="1"/>
    <xf numFmtId="0" fontId="27" fillId="0" borderId="0" xfId="0" applyFont="1" applyFill="1"/>
    <xf numFmtId="3" fontId="0" fillId="0" borderId="0" xfId="0" applyNumberFormat="1"/>
    <xf numFmtId="10" fontId="0" fillId="0" borderId="0" xfId="0" applyNumberFormat="1"/>
    <xf numFmtId="0" fontId="0" fillId="42" borderId="0" xfId="0" applyFill="1"/>
    <xf numFmtId="0" fontId="0" fillId="43" borderId="0" xfId="0" applyFill="1"/>
    <xf numFmtId="0" fontId="31" fillId="0" borderId="0" xfId="0" applyNumberFormat="1" applyFont="1" applyBorder="1" applyAlignment="1"/>
    <xf numFmtId="0" fontId="0" fillId="0" borderId="0" xfId="0" applyNumberFormat="1" applyFont="1" applyBorder="1" applyAlignment="1"/>
    <xf numFmtId="0" fontId="52" fillId="0" borderId="0" xfId="0" applyNumberFormat="1" applyFont="1" applyBorder="1" applyAlignment="1"/>
    <xf numFmtId="0" fontId="14" fillId="0" borderId="56" xfId="0" applyNumberFormat="1" applyFont="1" applyBorder="1" applyAlignment="1">
      <alignment horizontal="left"/>
    </xf>
    <xf numFmtId="0" fontId="14" fillId="0" borderId="56" xfId="0" applyNumberFormat="1" applyFont="1" applyBorder="1" applyAlignment="1">
      <alignment horizontal="centerContinuous"/>
    </xf>
    <xf numFmtId="0" fontId="14" fillId="0" borderId="57" xfId="0" applyNumberFormat="1" applyFont="1" applyBorder="1" applyAlignment="1">
      <alignment horizontal="centerContinuous"/>
    </xf>
    <xf numFmtId="0" fontId="14" fillId="0" borderId="12" xfId="0" applyNumberFormat="1" applyFont="1" applyBorder="1" applyAlignment="1">
      <alignment horizontal="right"/>
    </xf>
    <xf numFmtId="0" fontId="14" fillId="0" borderId="12" xfId="0" applyNumberFormat="1" applyFont="1" applyBorder="1" applyAlignment="1">
      <alignment horizontal="right" wrapText="1"/>
    </xf>
    <xf numFmtId="0" fontId="14" fillId="0" borderId="0" xfId="0" applyNumberFormat="1" applyFont="1" applyBorder="1" applyAlignment="1">
      <alignment horizontal="right"/>
    </xf>
    <xf numFmtId="0" fontId="14" fillId="0" borderId="12" xfId="0" applyNumberFormat="1" applyFont="1" applyBorder="1" applyAlignment="1"/>
    <xf numFmtId="0" fontId="14" fillId="0" borderId="12" xfId="0" applyNumberFormat="1" applyFont="1" applyFill="1" applyBorder="1" applyAlignment="1"/>
    <xf numFmtId="0" fontId="12" fillId="0" borderId="0" xfId="0" applyNumberFormat="1" applyFont="1" applyBorder="1" applyAlignment="1"/>
    <xf numFmtId="0" fontId="14" fillId="0" borderId="58" xfId="0" applyNumberFormat="1" applyFont="1" applyBorder="1" applyAlignment="1"/>
    <xf numFmtId="0" fontId="14" fillId="0" borderId="58" xfId="0" applyNumberFormat="1" applyFont="1" applyFill="1" applyBorder="1" applyAlignment="1">
      <alignment horizontal="right"/>
    </xf>
    <xf numFmtId="0" fontId="14" fillId="0" borderId="59" xfId="0" applyNumberFormat="1" applyFont="1" applyBorder="1" applyAlignment="1">
      <alignment horizontal="right"/>
    </xf>
    <xf numFmtId="0" fontId="0" fillId="0" borderId="12" xfId="0" applyNumberFormat="1" applyFont="1" applyBorder="1" applyAlignment="1"/>
    <xf numFmtId="3" fontId="12" fillId="0" borderId="12" xfId="20" applyNumberFormat="1" applyFont="1" applyFill="1" applyBorder="1" applyAlignment="1"/>
    <xf numFmtId="3" fontId="12" fillId="0" borderId="0" xfId="20" applyNumberFormat="1" applyFont="1" applyFill="1" applyBorder="1" applyAlignment="1"/>
    <xf numFmtId="0" fontId="0" fillId="0" borderId="12" xfId="0" applyNumberFormat="1" applyBorder="1" applyAlignment="1"/>
    <xf numFmtId="0" fontId="12" fillId="0" borderId="12" xfId="0" applyNumberFormat="1" applyFont="1" applyBorder="1" applyAlignment="1"/>
    <xf numFmtId="0" fontId="0" fillId="44" borderId="0" xfId="0" applyFill="1"/>
    <xf numFmtId="10" fontId="0" fillId="44" borderId="0" xfId="0" applyNumberFormat="1" applyFill="1"/>
    <xf numFmtId="0" fontId="51" fillId="0" borderId="0" xfId="0" applyFont="1" applyAlignment="1"/>
    <xf numFmtId="49" fontId="0" fillId="0" borderId="0" xfId="0" applyNumberFormat="1"/>
    <xf numFmtId="171" fontId="0" fillId="45" borderId="0" xfId="68" applyNumberFormat="1" applyFont="1" applyFill="1"/>
    <xf numFmtId="2" fontId="0" fillId="0" borderId="0" xfId="0" applyNumberFormat="1"/>
    <xf numFmtId="0" fontId="12" fillId="0" borderId="0" xfId="21"/>
    <xf numFmtId="0" fontId="12" fillId="0" borderId="0" xfId="21" applyFont="1"/>
    <xf numFmtId="0" fontId="54" fillId="0" borderId="0" xfId="69"/>
    <xf numFmtId="0" fontId="56" fillId="0" borderId="0" xfId="21" applyFont="1"/>
    <xf numFmtId="0" fontId="55" fillId="0" borderId="0" xfId="21" applyFont="1"/>
    <xf numFmtId="9" fontId="0" fillId="0" borderId="0" xfId="70" applyFont="1"/>
    <xf numFmtId="171" fontId="0" fillId="0" borderId="0" xfId="70" applyNumberFormat="1" applyFont="1"/>
    <xf numFmtId="0" fontId="12" fillId="0" borderId="0" xfId="21" applyFont="1" applyAlignment="1">
      <alignment wrapText="1"/>
    </xf>
    <xf numFmtId="0" fontId="14" fillId="3" borderId="0" xfId="21" applyFont="1" applyFill="1"/>
    <xf numFmtId="0" fontId="14" fillId="0" borderId="0" xfId="21" applyFont="1"/>
    <xf numFmtId="0" fontId="14" fillId="0" borderId="0" xfId="21" applyFont="1" applyAlignment="1">
      <alignment horizontal="right"/>
    </xf>
    <xf numFmtId="0" fontId="54" fillId="0" borderId="0" xfId="69" applyAlignment="1">
      <alignment vertical="center"/>
    </xf>
    <xf numFmtId="0" fontId="57" fillId="0" borderId="0" xfId="21" applyFont="1" applyAlignment="1">
      <alignment vertical="center"/>
    </xf>
    <xf numFmtId="0" fontId="12" fillId="3" borderId="0" xfId="21" applyFill="1"/>
    <xf numFmtId="172" fontId="12" fillId="0" borderId="0" xfId="21" applyNumberFormat="1"/>
    <xf numFmtId="0" fontId="14" fillId="0" borderId="0" xfId="21" applyFont="1" applyFill="1"/>
    <xf numFmtId="0" fontId="12" fillId="0" borderId="0" xfId="21" applyFill="1"/>
    <xf numFmtId="0" fontId="12" fillId="0" borderId="0" xfId="21" applyFont="1" applyFill="1"/>
    <xf numFmtId="11" fontId="12" fillId="0" borderId="0" xfId="21" applyNumberFormat="1"/>
    <xf numFmtId="0" fontId="58" fillId="46" borderId="60" xfId="21" applyFont="1" applyFill="1" applyBorder="1" applyAlignment="1">
      <alignment horizontal="left" vertical="top" wrapText="1"/>
    </xf>
    <xf numFmtId="0" fontId="58" fillId="0" borderId="0" xfId="21" applyFont="1" applyFill="1" applyBorder="1" applyAlignment="1">
      <alignment horizontal="left" vertical="top" wrapText="1"/>
    </xf>
    <xf numFmtId="0" fontId="31" fillId="3" borderId="0" xfId="21" applyFont="1" applyFill="1"/>
    <xf numFmtId="0" fontId="12" fillId="3" borderId="0" xfId="21" applyFont="1" applyFill="1"/>
    <xf numFmtId="49" fontId="12" fillId="0" borderId="0" xfId="21" applyNumberFormat="1" applyFont="1" applyAlignment="1">
      <alignment wrapText="1"/>
    </xf>
    <xf numFmtId="0" fontId="12" fillId="0" borderId="0" xfId="71" applyFont="1"/>
    <xf numFmtId="0" fontId="12" fillId="0" borderId="61" xfId="71" applyFont="1" applyBorder="1"/>
    <xf numFmtId="0" fontId="12" fillId="0" borderId="0" xfId="71" applyFont="1" applyBorder="1"/>
    <xf numFmtId="0" fontId="35" fillId="3" borderId="62" xfId="71" applyFont="1" applyFill="1" applyBorder="1" applyAlignment="1">
      <alignment horizontal="left"/>
    </xf>
    <xf numFmtId="0" fontId="36" fillId="0" borderId="63" xfId="71" applyFont="1" applyBorder="1"/>
    <xf numFmtId="0" fontId="36" fillId="0" borderId="64" xfId="71" applyFont="1" applyBorder="1"/>
    <xf numFmtId="0" fontId="36" fillId="0" borderId="65" xfId="71" applyFont="1" applyBorder="1"/>
    <xf numFmtId="0" fontId="36" fillId="0" borderId="65" xfId="71" applyFont="1" applyBorder="1" applyAlignment="1">
      <alignment horizontal="right"/>
    </xf>
    <xf numFmtId="0" fontId="36" fillId="0" borderId="66" xfId="71" applyFont="1" applyBorder="1"/>
    <xf numFmtId="0" fontId="36" fillId="0" borderId="67" xfId="71" applyFont="1" applyBorder="1"/>
    <xf numFmtId="0" fontId="35" fillId="0" borderId="68" xfId="71" applyFont="1" applyBorder="1" applyAlignment="1">
      <alignment horizontal="left"/>
    </xf>
    <xf numFmtId="0" fontId="36" fillId="0" borderId="69" xfId="71" applyFont="1" applyBorder="1" applyAlignment="1">
      <alignment horizontal="left"/>
    </xf>
    <xf numFmtId="0" fontId="36" fillId="0" borderId="70" xfId="71" applyFont="1" applyBorder="1" applyAlignment="1">
      <alignment horizontal="centerContinuous"/>
    </xf>
    <xf numFmtId="0" fontId="36" fillId="0" borderId="71" xfId="71" applyFont="1" applyBorder="1" applyAlignment="1">
      <alignment horizontal="center"/>
    </xf>
    <xf numFmtId="0" fontId="36" fillId="0" borderId="71" xfId="71" applyFont="1" applyBorder="1" applyAlignment="1">
      <alignment horizontal="centerContinuous"/>
    </xf>
    <xf numFmtId="0" fontId="36" fillId="0" borderId="72" xfId="71" applyFont="1" applyBorder="1" applyAlignment="1">
      <alignment horizontal="centerContinuous"/>
    </xf>
    <xf numFmtId="0" fontId="36" fillId="0" borderId="0" xfId="71" applyFont="1" applyBorder="1"/>
    <xf numFmtId="0" fontId="36" fillId="0" borderId="73" xfId="71" applyFont="1" applyBorder="1"/>
    <xf numFmtId="0" fontId="36" fillId="0" borderId="74" xfId="71" applyFont="1" applyBorder="1"/>
    <xf numFmtId="173" fontId="36" fillId="3" borderId="75" xfId="71" applyNumberFormat="1" applyFont="1" applyFill="1" applyBorder="1" applyAlignment="1">
      <alignment horizontal="left"/>
    </xf>
    <xf numFmtId="174" fontId="36" fillId="3" borderId="76" xfId="21" applyNumberFormat="1" applyFont="1" applyFill="1" applyBorder="1" applyAlignment="1">
      <alignment horizontal="center"/>
    </xf>
    <xf numFmtId="0" fontId="36" fillId="0" borderId="78" xfId="71" applyFont="1" applyBorder="1"/>
    <xf numFmtId="173" fontId="36" fillId="0" borderId="75" xfId="71" applyNumberFormat="1" applyFont="1" applyFill="1" applyBorder="1" applyAlignment="1">
      <alignment horizontal="left"/>
    </xf>
    <xf numFmtId="174" fontId="36" fillId="0" borderId="76" xfId="21" applyNumberFormat="1" applyFont="1" applyFill="1" applyBorder="1" applyAlignment="1">
      <alignment horizontal="center"/>
    </xf>
    <xf numFmtId="0" fontId="36" fillId="0" borderId="79" xfId="21" applyFont="1" applyBorder="1" applyAlignment="1">
      <alignment horizontal="center"/>
    </xf>
    <xf numFmtId="0" fontId="36" fillId="0" borderId="0" xfId="71" applyFont="1" applyFill="1" applyBorder="1"/>
    <xf numFmtId="0" fontId="36" fillId="0" borderId="73" xfId="71" applyFont="1" applyFill="1" applyBorder="1"/>
    <xf numFmtId="0" fontId="36" fillId="0" borderId="78" xfId="71" applyFont="1" applyFill="1" applyBorder="1"/>
    <xf numFmtId="174" fontId="12" fillId="0" borderId="0" xfId="71" applyNumberFormat="1" applyFont="1" applyFill="1" applyBorder="1"/>
    <xf numFmtId="0" fontId="12" fillId="0" borderId="0" xfId="71" applyFont="1" applyFill="1"/>
    <xf numFmtId="0" fontId="12" fillId="0" borderId="0" xfId="71" applyFont="1" applyFill="1" applyBorder="1"/>
    <xf numFmtId="173" fontId="36" fillId="0" borderId="80" xfId="71" applyNumberFormat="1" applyFont="1" applyBorder="1" applyAlignment="1">
      <alignment horizontal="left"/>
    </xf>
    <xf numFmtId="174" fontId="36" fillId="0" borderId="0" xfId="21" applyNumberFormat="1" applyFont="1" applyBorder="1" applyAlignment="1">
      <alignment horizontal="center"/>
    </xf>
    <xf numFmtId="0" fontId="35" fillId="3" borderId="81" xfId="71" applyFont="1" applyFill="1" applyBorder="1" applyAlignment="1">
      <alignment wrapText="1"/>
    </xf>
    <xf numFmtId="0" fontId="35" fillId="0" borderId="82" xfId="71" applyFont="1" applyBorder="1" applyAlignment="1">
      <alignment horizontal="center"/>
    </xf>
    <xf numFmtId="0" fontId="35" fillId="0" borderId="83" xfId="71" applyFont="1" applyBorder="1" applyAlignment="1">
      <alignment horizontal="left"/>
    </xf>
    <xf numFmtId="0" fontId="61" fillId="0" borderId="85" xfId="71" applyFont="1" applyBorder="1"/>
    <xf numFmtId="0" fontId="36" fillId="0" borderId="86" xfId="71" applyFont="1" applyBorder="1"/>
    <xf numFmtId="0" fontId="36" fillId="0" borderId="87" xfId="71" applyFont="1" applyBorder="1"/>
    <xf numFmtId="173" fontId="36" fillId="0" borderId="90" xfId="71" applyNumberFormat="1" applyFont="1" applyBorder="1" applyAlignment="1">
      <alignment horizontal="left"/>
    </xf>
    <xf numFmtId="0" fontId="12" fillId="0" borderId="86" xfId="21" applyBorder="1"/>
    <xf numFmtId="175" fontId="36" fillId="0" borderId="86" xfId="71" applyNumberFormat="1" applyFont="1" applyBorder="1" applyAlignment="1">
      <alignment horizontal="center"/>
    </xf>
    <xf numFmtId="0" fontId="62" fillId="0" borderId="0" xfId="71" applyFont="1" applyBorder="1"/>
    <xf numFmtId="0" fontId="62" fillId="0" borderId="0" xfId="71" applyFont="1"/>
    <xf numFmtId="0" fontId="12" fillId="0" borderId="72" xfId="21" applyBorder="1"/>
    <xf numFmtId="175" fontId="36" fillId="0" borderId="72" xfId="71" applyNumberFormat="1" applyFont="1" applyBorder="1" applyAlignment="1">
      <alignment horizontal="center"/>
    </xf>
    <xf numFmtId="0" fontId="36" fillId="0" borderId="92" xfId="71" applyFont="1" applyBorder="1" applyAlignment="1">
      <alignment horizontal="center"/>
    </xf>
    <xf numFmtId="0" fontId="36" fillId="0" borderId="93" xfId="71" applyFont="1" applyBorder="1" applyAlignment="1">
      <alignment horizontal="center"/>
    </xf>
    <xf numFmtId="176" fontId="36" fillId="3" borderId="75" xfId="71" applyNumberFormat="1" applyFont="1" applyFill="1" applyBorder="1" applyAlignment="1">
      <alignment horizontal="left"/>
    </xf>
    <xf numFmtId="177" fontId="36" fillId="3" borderId="72" xfId="71" applyNumberFormat="1" applyFont="1" applyFill="1" applyBorder="1" applyAlignment="1">
      <alignment horizontal="center"/>
    </xf>
    <xf numFmtId="177" fontId="36" fillId="3" borderId="94" xfId="71" applyNumberFormat="1" applyFont="1" applyFill="1" applyBorder="1" applyAlignment="1">
      <alignment horizontal="center"/>
    </xf>
    <xf numFmtId="174" fontId="36" fillId="47" borderId="76" xfId="21" applyNumberFormat="1" applyFont="1" applyFill="1" applyBorder="1" applyAlignment="1">
      <alignment horizontal="center"/>
    </xf>
    <xf numFmtId="174" fontId="36" fillId="47" borderId="70" xfId="21" applyNumberFormat="1" applyFont="1" applyFill="1" applyBorder="1" applyAlignment="1">
      <alignment horizontal="center"/>
    </xf>
    <xf numFmtId="176" fontId="36" fillId="0" borderId="75" xfId="71" applyNumberFormat="1" applyFont="1" applyFill="1" applyBorder="1" applyAlignment="1">
      <alignment horizontal="left"/>
    </xf>
    <xf numFmtId="177" fontId="36" fillId="0" borderId="72" xfId="71" applyNumberFormat="1" applyFont="1" applyFill="1" applyBorder="1" applyAlignment="1">
      <alignment horizontal="center"/>
    </xf>
    <xf numFmtId="177" fontId="36" fillId="0" borderId="94" xfId="71" applyNumberFormat="1" applyFont="1" applyFill="1" applyBorder="1" applyAlignment="1">
      <alignment horizontal="center"/>
    </xf>
    <xf numFmtId="176" fontId="36" fillId="0" borderId="80" xfId="71" applyNumberFormat="1" applyFont="1" applyFill="1" applyBorder="1" applyAlignment="1">
      <alignment horizontal="left"/>
    </xf>
    <xf numFmtId="0" fontId="36" fillId="0" borderId="79" xfId="21" applyFont="1" applyFill="1" applyBorder="1" applyAlignment="1">
      <alignment horizontal="center"/>
    </xf>
    <xf numFmtId="177" fontId="12" fillId="0" borderId="0" xfId="71" applyNumberFormat="1" applyFont="1"/>
    <xf numFmtId="177" fontId="12" fillId="0" borderId="0" xfId="71" applyNumberFormat="1" applyFont="1" applyFill="1"/>
    <xf numFmtId="0" fontId="36" fillId="0" borderId="95" xfId="21" applyFont="1" applyBorder="1" applyAlignment="1">
      <alignment horizontal="center"/>
    </xf>
    <xf numFmtId="174" fontId="36" fillId="0" borderId="76" xfId="73" applyNumberFormat="1" applyFont="1" applyFill="1" applyBorder="1" applyAlignment="1">
      <alignment horizontal="center"/>
    </xf>
    <xf numFmtId="174" fontId="36" fillId="0" borderId="70" xfId="73" applyNumberFormat="1" applyFont="1" applyFill="1" applyBorder="1" applyAlignment="1">
      <alignment horizontal="center"/>
    </xf>
    <xf numFmtId="173" fontId="36" fillId="0" borderId="96" xfId="71" applyNumberFormat="1" applyFont="1" applyFill="1" applyBorder="1" applyAlignment="1">
      <alignment horizontal="left"/>
    </xf>
    <xf numFmtId="177" fontId="36" fillId="0" borderId="97" xfId="71" applyNumberFormat="1" applyFont="1" applyFill="1" applyBorder="1" applyAlignment="1">
      <alignment horizontal="center"/>
    </xf>
    <xf numFmtId="177" fontId="36" fillId="0" borderId="98" xfId="71" applyNumberFormat="1" applyFont="1" applyFill="1" applyBorder="1" applyAlignment="1">
      <alignment horizontal="center"/>
    </xf>
    <xf numFmtId="0" fontId="36" fillId="0" borderId="78" xfId="21" applyFont="1" applyBorder="1" applyAlignment="1">
      <alignment horizontal="center"/>
    </xf>
    <xf numFmtId="0" fontId="35" fillId="3" borderId="68" xfId="71" applyFont="1" applyFill="1" applyBorder="1" applyAlignment="1">
      <alignment wrapText="1"/>
    </xf>
    <xf numFmtId="0" fontId="12" fillId="0" borderId="82" xfId="21" applyFill="1" applyBorder="1"/>
    <xf numFmtId="177" fontId="36" fillId="0" borderId="65" xfId="71" applyNumberFormat="1" applyFont="1" applyFill="1" applyBorder="1" applyAlignment="1">
      <alignment horizontal="center"/>
    </xf>
    <xf numFmtId="177" fontId="36" fillId="0" borderId="84" xfId="71" applyNumberFormat="1" applyFont="1" applyFill="1" applyBorder="1" applyAlignment="1">
      <alignment horizontal="center"/>
    </xf>
    <xf numFmtId="174" fontId="36" fillId="3" borderId="71" xfId="21" applyNumberFormat="1" applyFont="1" applyFill="1" applyBorder="1" applyAlignment="1">
      <alignment horizontal="center"/>
    </xf>
    <xf numFmtId="177" fontId="36" fillId="0" borderId="0" xfId="71" applyNumberFormat="1" applyFont="1" applyFill="1" applyBorder="1" applyAlignment="1">
      <alignment horizontal="center"/>
    </xf>
    <xf numFmtId="177" fontId="36" fillId="0" borderId="73" xfId="71" applyNumberFormat="1" applyFont="1" applyFill="1" applyBorder="1" applyAlignment="1">
      <alignment horizontal="center"/>
    </xf>
    <xf numFmtId="174" fontId="36" fillId="0" borderId="71" xfId="21" applyNumberFormat="1" applyFont="1" applyFill="1" applyBorder="1" applyAlignment="1">
      <alignment horizontal="center"/>
    </xf>
    <xf numFmtId="173" fontId="36" fillId="0" borderId="99" xfId="71" applyNumberFormat="1" applyFont="1" applyBorder="1" applyAlignment="1">
      <alignment horizontal="left"/>
    </xf>
    <xf numFmtId="177" fontId="36" fillId="0" borderId="97" xfId="71" applyNumberFormat="1" applyFont="1" applyBorder="1" applyAlignment="1">
      <alignment horizontal="center"/>
    </xf>
    <xf numFmtId="175" fontId="36" fillId="0" borderId="0" xfId="71" applyNumberFormat="1" applyFont="1" applyBorder="1" applyAlignment="1">
      <alignment horizontal="center"/>
    </xf>
    <xf numFmtId="174" fontId="36" fillId="0" borderId="0" xfId="71" applyNumberFormat="1" applyFont="1" applyBorder="1" applyAlignment="1">
      <alignment horizontal="center"/>
    </xf>
    <xf numFmtId="174" fontId="36" fillId="0" borderId="73" xfId="71" applyNumberFormat="1" applyFont="1" applyBorder="1" applyAlignment="1">
      <alignment horizontal="center"/>
    </xf>
    <xf numFmtId="0" fontId="12" fillId="0" borderId="78" xfId="21" applyBorder="1"/>
    <xf numFmtId="0" fontId="35" fillId="3" borderId="68" xfId="71" applyFont="1" applyFill="1" applyBorder="1"/>
    <xf numFmtId="175" fontId="36" fillId="0" borderId="97" xfId="71" applyNumberFormat="1" applyFont="1" applyBorder="1" applyAlignment="1">
      <alignment horizontal="center"/>
    </xf>
    <xf numFmtId="0" fontId="12" fillId="0" borderId="87" xfId="71" applyFont="1" applyBorder="1" applyAlignment="1">
      <alignment horizontal="center"/>
    </xf>
    <xf numFmtId="0" fontId="12" fillId="0" borderId="98" xfId="71" applyFont="1" applyBorder="1" applyAlignment="1">
      <alignment horizontal="center"/>
    </xf>
    <xf numFmtId="176" fontId="36" fillId="3" borderId="69" xfId="71" applyNumberFormat="1" applyFont="1" applyFill="1" applyBorder="1" applyAlignment="1">
      <alignment horizontal="left"/>
    </xf>
    <xf numFmtId="0" fontId="12" fillId="0" borderId="73" xfId="21" applyBorder="1"/>
    <xf numFmtId="177" fontId="36" fillId="0" borderId="93" xfId="71" applyNumberFormat="1" applyFont="1" applyFill="1" applyBorder="1" applyAlignment="1">
      <alignment horizontal="center"/>
    </xf>
    <xf numFmtId="177" fontId="36" fillId="0" borderId="100" xfId="71" applyNumberFormat="1" applyFont="1" applyFill="1" applyBorder="1" applyAlignment="1">
      <alignment horizontal="center"/>
    </xf>
    <xf numFmtId="0" fontId="12" fillId="0" borderId="73" xfId="21" applyFill="1" applyBorder="1"/>
    <xf numFmtId="0" fontId="12" fillId="0" borderId="78" xfId="21" applyFill="1" applyBorder="1"/>
    <xf numFmtId="173" fontId="36" fillId="0" borderId="101" xfId="71" applyNumberFormat="1" applyFont="1" applyFill="1" applyBorder="1" applyAlignment="1">
      <alignment horizontal="left"/>
    </xf>
    <xf numFmtId="177" fontId="36" fillId="0" borderId="102" xfId="71" applyNumberFormat="1" applyFont="1" applyFill="1" applyBorder="1" applyAlignment="1">
      <alignment horizontal="center"/>
    </xf>
    <xf numFmtId="177" fontId="36" fillId="0" borderId="103" xfId="71" applyNumberFormat="1" applyFont="1" applyFill="1" applyBorder="1" applyAlignment="1">
      <alignment horizontal="center"/>
    </xf>
    <xf numFmtId="173" fontId="36" fillId="0" borderId="0" xfId="71" applyNumberFormat="1" applyFont="1" applyBorder="1" applyAlignment="1">
      <alignment horizontal="left"/>
    </xf>
    <xf numFmtId="175" fontId="36" fillId="0" borderId="0" xfId="71" applyNumberFormat="1" applyFont="1" applyFill="1" applyBorder="1" applyAlignment="1">
      <alignment horizontal="center"/>
    </xf>
    <xf numFmtId="0" fontId="65" fillId="0" borderId="0" xfId="71" applyFont="1" applyBorder="1"/>
    <xf numFmtId="0" fontId="36" fillId="0" borderId="0" xfId="21" applyFont="1" applyBorder="1"/>
    <xf numFmtId="0" fontId="36" fillId="0" borderId="0" xfId="71" applyFont="1"/>
    <xf numFmtId="174" fontId="36" fillId="0" borderId="0" xfId="21" applyNumberFormat="1" applyFont="1" applyFill="1" applyBorder="1" applyAlignment="1">
      <alignment horizontal="left"/>
    </xf>
    <xf numFmtId="0" fontId="66" fillId="0" borderId="0" xfId="21" applyFont="1"/>
    <xf numFmtId="0" fontId="68" fillId="0" borderId="0" xfId="21" applyFont="1"/>
    <xf numFmtId="0" fontId="61" fillId="0" borderId="0" xfId="21" applyFont="1"/>
    <xf numFmtId="0" fontId="12" fillId="0" borderId="0" xfId="21" applyBorder="1"/>
    <xf numFmtId="177" fontId="36" fillId="0" borderId="0" xfId="71" applyNumberFormat="1" applyFont="1" applyBorder="1" applyAlignment="1">
      <alignment horizontal="center"/>
    </xf>
    <xf numFmtId="0" fontId="12" fillId="0" borderId="0" xfId="73"/>
    <xf numFmtId="0" fontId="14" fillId="0" borderId="0" xfId="73" applyFont="1"/>
    <xf numFmtId="0" fontId="36" fillId="0" borderId="84" xfId="71" applyFont="1" applyBorder="1" applyAlignment="1">
      <alignment horizontal="right"/>
    </xf>
    <xf numFmtId="0" fontId="36" fillId="0" borderId="70" xfId="71" applyFont="1" applyBorder="1" applyAlignment="1">
      <alignment horizontal="center"/>
    </xf>
    <xf numFmtId="174" fontId="36" fillId="3" borderId="76" xfId="73" applyNumberFormat="1" applyFont="1" applyFill="1" applyBorder="1" applyAlignment="1">
      <alignment horizontal="center"/>
    </xf>
    <xf numFmtId="174" fontId="36" fillId="3" borderId="94" xfId="73" applyNumberFormat="1" applyFont="1" applyFill="1" applyBorder="1" applyAlignment="1">
      <alignment horizontal="center"/>
    </xf>
    <xf numFmtId="174" fontId="36" fillId="0" borderId="94" xfId="73" applyNumberFormat="1" applyFont="1" applyFill="1" applyBorder="1" applyAlignment="1">
      <alignment horizontal="center"/>
    </xf>
    <xf numFmtId="173" fontId="36" fillId="0" borderId="75" xfId="71" applyNumberFormat="1" applyFont="1" applyBorder="1" applyAlignment="1">
      <alignment horizontal="left"/>
    </xf>
    <xf numFmtId="174" fontId="36" fillId="0" borderId="76" xfId="73" applyNumberFormat="1" applyFont="1" applyBorder="1" applyAlignment="1">
      <alignment horizontal="center"/>
    </xf>
    <xf numFmtId="174" fontId="36" fillId="0" borderId="94" xfId="73" applyNumberFormat="1" applyFont="1" applyBorder="1" applyAlignment="1">
      <alignment horizontal="center"/>
    </xf>
    <xf numFmtId="178" fontId="36" fillId="0" borderId="76" xfId="72" applyNumberFormat="1" applyFont="1" applyFill="1" applyBorder="1" applyAlignment="1">
      <alignment horizontal="center"/>
    </xf>
    <xf numFmtId="178" fontId="36" fillId="0" borderId="94" xfId="72" applyNumberFormat="1" applyFont="1" applyFill="1" applyBorder="1" applyAlignment="1">
      <alignment horizontal="center"/>
    </xf>
    <xf numFmtId="0" fontId="36" fillId="0" borderId="104" xfId="71" applyFont="1" applyBorder="1"/>
    <xf numFmtId="0" fontId="36" fillId="0" borderId="61" xfId="71" applyFont="1" applyBorder="1"/>
    <xf numFmtId="7" fontId="36" fillId="0" borderId="105" xfId="72" applyNumberFormat="1" applyFont="1" applyBorder="1"/>
    <xf numFmtId="0" fontId="35" fillId="0" borderId="106" xfId="71" applyFont="1" applyBorder="1" applyAlignment="1">
      <alignment horizontal="center"/>
    </xf>
    <xf numFmtId="0" fontId="35" fillId="3" borderId="107" xfId="71" applyFont="1" applyFill="1" applyBorder="1" applyAlignment="1"/>
    <xf numFmtId="0" fontId="12" fillId="0" borderId="108" xfId="73" applyBorder="1"/>
    <xf numFmtId="0" fontId="12" fillId="0" borderId="109" xfId="73" applyBorder="1"/>
    <xf numFmtId="173" fontId="36" fillId="3" borderId="69" xfId="71" applyNumberFormat="1" applyFont="1" applyFill="1" applyBorder="1" applyAlignment="1">
      <alignment horizontal="left"/>
    </xf>
    <xf numFmtId="0" fontId="35" fillId="0" borderId="110" xfId="71" applyFont="1" applyBorder="1" applyAlignment="1"/>
    <xf numFmtId="0" fontId="12" fillId="0" borderId="111" xfId="73" applyBorder="1"/>
    <xf numFmtId="0" fontId="12" fillId="0" borderId="73" xfId="73" applyBorder="1"/>
    <xf numFmtId="173" fontId="36" fillId="0" borderId="112" xfId="71" applyNumberFormat="1" applyFont="1" applyFill="1" applyBorder="1" applyAlignment="1">
      <alignment horizontal="left"/>
    </xf>
    <xf numFmtId="174" fontId="36" fillId="0" borderId="72" xfId="73" applyNumberFormat="1" applyFont="1" applyFill="1" applyBorder="1" applyAlignment="1">
      <alignment horizontal="center"/>
    </xf>
    <xf numFmtId="174" fontId="36" fillId="0" borderId="92" xfId="73" applyNumberFormat="1" applyFont="1" applyFill="1" applyBorder="1" applyAlignment="1">
      <alignment horizontal="center"/>
    </xf>
    <xf numFmtId="173" fontId="36" fillId="0" borderId="72" xfId="71" applyNumberFormat="1" applyFont="1" applyFill="1" applyBorder="1" applyAlignment="1">
      <alignment horizontal="left"/>
    </xf>
    <xf numFmtId="174" fontId="36" fillId="0" borderId="71" xfId="73" applyNumberFormat="1" applyFont="1" applyFill="1" applyBorder="1" applyAlignment="1">
      <alignment horizontal="center"/>
    </xf>
    <xf numFmtId="173" fontId="36" fillId="3" borderId="70" xfId="71" applyNumberFormat="1" applyFont="1" applyFill="1" applyBorder="1" applyAlignment="1">
      <alignment horizontal="left"/>
    </xf>
    <xf numFmtId="174" fontId="36" fillId="3" borderId="77" xfId="73" applyNumberFormat="1" applyFont="1" applyFill="1" applyBorder="1" applyAlignment="1">
      <alignment horizontal="center"/>
    </xf>
    <xf numFmtId="0" fontId="12" fillId="0" borderId="0" xfId="73" applyFill="1"/>
    <xf numFmtId="173" fontId="36" fillId="0" borderId="70" xfId="71" applyNumberFormat="1" applyFont="1" applyFill="1" applyBorder="1" applyAlignment="1">
      <alignment horizontal="left"/>
    </xf>
    <xf numFmtId="174" fontId="36" fillId="0" borderId="77" xfId="73" applyNumberFormat="1" applyFont="1" applyFill="1" applyBorder="1" applyAlignment="1">
      <alignment horizontal="center"/>
    </xf>
    <xf numFmtId="0" fontId="12" fillId="0" borderId="73" xfId="73" applyFill="1" applyBorder="1"/>
    <xf numFmtId="0" fontId="12" fillId="0" borderId="86" xfId="73" applyBorder="1"/>
    <xf numFmtId="0" fontId="12" fillId="0" borderId="113" xfId="73" applyBorder="1"/>
    <xf numFmtId="0" fontId="12" fillId="0" borderId="0" xfId="73" applyFont="1"/>
    <xf numFmtId="173" fontId="36" fillId="2" borderId="75" xfId="71" applyNumberFormat="1" applyFont="1" applyFill="1" applyBorder="1" applyAlignment="1">
      <alignment horizontal="left"/>
    </xf>
    <xf numFmtId="174" fontId="36" fillId="2" borderId="76" xfId="73" applyNumberFormat="1" applyFont="1" applyFill="1" applyBorder="1" applyAlignment="1">
      <alignment horizontal="center"/>
    </xf>
    <xf numFmtId="174" fontId="36" fillId="2" borderId="70" xfId="73" applyNumberFormat="1" applyFont="1" applyFill="1" applyBorder="1" applyAlignment="1">
      <alignment horizontal="center"/>
    </xf>
    <xf numFmtId="0" fontId="12" fillId="0" borderId="86" xfId="73" applyFill="1" applyBorder="1"/>
    <xf numFmtId="0" fontId="12" fillId="0" borderId="113" xfId="73" applyFill="1" applyBorder="1"/>
    <xf numFmtId="174" fontId="12" fillId="0" borderId="0" xfId="73" applyNumberFormat="1"/>
    <xf numFmtId="173" fontId="12" fillId="0" borderId="0" xfId="73" applyNumberFormat="1"/>
    <xf numFmtId="0" fontId="12" fillId="0" borderId="86" xfId="73" applyFill="1" applyBorder="1" applyAlignment="1">
      <alignment wrapText="1"/>
    </xf>
    <xf numFmtId="0" fontId="12" fillId="0" borderId="113" xfId="73" applyFill="1" applyBorder="1" applyAlignment="1">
      <alignment wrapText="1"/>
    </xf>
    <xf numFmtId="0" fontId="12" fillId="0" borderId="86" xfId="73" applyBorder="1" applyAlignment="1">
      <alignment wrapText="1"/>
    </xf>
    <xf numFmtId="0" fontId="12" fillId="0" borderId="113" xfId="73" applyBorder="1" applyAlignment="1">
      <alignment wrapText="1"/>
    </xf>
    <xf numFmtId="177" fontId="36" fillId="0" borderId="70" xfId="71" applyNumberFormat="1" applyFont="1" applyFill="1" applyBorder="1" applyAlignment="1">
      <alignment horizontal="center"/>
    </xf>
    <xf numFmtId="175" fontId="36" fillId="0" borderId="77" xfId="71" applyNumberFormat="1" applyFont="1" applyFill="1" applyBorder="1" applyAlignment="1">
      <alignment horizontal="center"/>
    </xf>
    <xf numFmtId="174" fontId="36" fillId="0" borderId="0" xfId="71" applyNumberFormat="1" applyFont="1" applyBorder="1"/>
    <xf numFmtId="174" fontId="36" fillId="0" borderId="86" xfId="71" applyNumberFormat="1" applyFont="1" applyBorder="1"/>
    <xf numFmtId="174" fontId="36" fillId="0" borderId="113" xfId="71" applyNumberFormat="1" applyFont="1" applyBorder="1"/>
    <xf numFmtId="174" fontId="36" fillId="0" borderId="73" xfId="71" applyNumberFormat="1" applyFont="1" applyBorder="1"/>
    <xf numFmtId="177" fontId="36" fillId="0" borderId="70" xfId="71" applyNumberFormat="1" applyFont="1" applyBorder="1" applyAlignment="1">
      <alignment horizontal="center"/>
    </xf>
    <xf numFmtId="175" fontId="36" fillId="0" borderId="77" xfId="71" applyNumberFormat="1" applyFont="1" applyBorder="1" applyAlignment="1">
      <alignment horizontal="center"/>
    </xf>
    <xf numFmtId="175" fontId="36" fillId="0" borderId="70" xfId="71" applyNumberFormat="1" applyFont="1" applyBorder="1" applyAlignment="1">
      <alignment horizontal="center"/>
    </xf>
    <xf numFmtId="177" fontId="36" fillId="0" borderId="72" xfId="71" applyNumberFormat="1" applyFont="1" applyBorder="1" applyAlignment="1">
      <alignment horizontal="center"/>
    </xf>
    <xf numFmtId="0" fontId="12" fillId="0" borderId="99" xfId="71" applyFont="1" applyBorder="1"/>
    <xf numFmtId="0" fontId="12" fillId="0" borderId="114" xfId="71" applyFont="1" applyBorder="1"/>
    <xf numFmtId="0" fontId="12" fillId="0" borderId="115" xfId="71" applyFont="1" applyBorder="1"/>
    <xf numFmtId="0" fontId="12" fillId="0" borderId="116" xfId="71" applyFont="1" applyBorder="1"/>
    <xf numFmtId="0" fontId="12" fillId="0" borderId="105" xfId="71" applyFont="1" applyBorder="1"/>
    <xf numFmtId="0" fontId="36" fillId="0" borderId="0" xfId="73" applyFont="1" applyBorder="1"/>
    <xf numFmtId="0" fontId="68" fillId="0" borderId="0" xfId="73" applyFont="1"/>
    <xf numFmtId="0" fontId="61" fillId="0" borderId="0" xfId="73" applyFont="1"/>
    <xf numFmtId="0" fontId="13" fillId="0" borderId="0" xfId="22" quotePrefix="1" applyAlignment="1" applyProtection="1">
      <alignment horizontal="left"/>
    </xf>
    <xf numFmtId="0" fontId="34" fillId="0" borderId="0" xfId="73" applyFont="1"/>
    <xf numFmtId="0" fontId="35" fillId="0" borderId="0" xfId="73" applyFont="1" applyAlignment="1">
      <alignment horizontal="center" wrapText="1"/>
    </xf>
    <xf numFmtId="0" fontId="36" fillId="0" borderId="0" xfId="73" applyFont="1" applyAlignment="1">
      <alignment wrapText="1"/>
    </xf>
    <xf numFmtId="0" fontId="14" fillId="0" borderId="0" xfId="73" applyFont="1" applyAlignment="1">
      <alignment horizontal="center" wrapText="1"/>
    </xf>
    <xf numFmtId="0" fontId="14" fillId="0" borderId="0" xfId="73" applyFont="1" applyAlignment="1">
      <alignment wrapText="1"/>
    </xf>
    <xf numFmtId="179" fontId="12" fillId="0" borderId="0" xfId="73" applyNumberFormat="1"/>
    <xf numFmtId="0" fontId="14" fillId="0" borderId="12" xfId="73" applyFont="1" applyBorder="1" applyAlignment="1">
      <alignment horizontal="centerContinuous"/>
    </xf>
    <xf numFmtId="0" fontId="14" fillId="0" borderId="0" xfId="73" applyFont="1" applyBorder="1" applyAlignment="1">
      <alignment horizontal="centerContinuous"/>
    </xf>
    <xf numFmtId="0" fontId="14" fillId="0" borderId="119" xfId="73" applyFont="1" applyBorder="1" applyAlignment="1">
      <alignment horizontal="centerContinuous"/>
    </xf>
    <xf numFmtId="0" fontId="14" fillId="0" borderId="120" xfId="73" applyFont="1" applyBorder="1" applyAlignment="1">
      <alignment horizontal="centerContinuous"/>
    </xf>
    <xf numFmtId="0" fontId="14" fillId="0" borderId="61" xfId="73" applyFont="1" applyBorder="1" applyAlignment="1">
      <alignment horizontal="centerContinuous"/>
    </xf>
    <xf numFmtId="0" fontId="14" fillId="0" borderId="121" xfId="73" applyFont="1" applyBorder="1" applyAlignment="1">
      <alignment horizontal="centerContinuous"/>
    </xf>
    <xf numFmtId="0" fontId="14" fillId="0" borderId="122" xfId="73" applyFont="1" applyBorder="1"/>
    <xf numFmtId="0" fontId="14" fillId="0" borderId="124" xfId="73" applyFont="1" applyBorder="1"/>
    <xf numFmtId="0" fontId="14" fillId="48" borderId="82" xfId="73" applyFont="1" applyFill="1" applyBorder="1" applyAlignment="1">
      <alignment horizontal="center" wrapText="1"/>
    </xf>
    <xf numFmtId="0" fontId="14" fillId="48" borderId="125" xfId="73" applyFont="1" applyFill="1" applyBorder="1" applyAlignment="1">
      <alignment horizontal="center"/>
    </xf>
    <xf numFmtId="0" fontId="14" fillId="0" borderId="82" xfId="73" applyFont="1" applyFill="1" applyBorder="1" applyAlignment="1">
      <alignment horizontal="center" wrapText="1"/>
    </xf>
    <xf numFmtId="0" fontId="14" fillId="0" borderId="125" xfId="73" applyFont="1" applyFill="1" applyBorder="1" applyAlignment="1">
      <alignment horizontal="center"/>
    </xf>
    <xf numFmtId="0" fontId="14" fillId="0" borderId="126" xfId="73" applyFont="1" applyFill="1" applyBorder="1" applyAlignment="1">
      <alignment horizontal="center"/>
    </xf>
    <xf numFmtId="0" fontId="12" fillId="0" borderId="127" xfId="73" applyFont="1" applyBorder="1"/>
    <xf numFmtId="180" fontId="70" fillId="0" borderId="75" xfId="73" applyNumberFormat="1" applyFont="1" applyFill="1" applyBorder="1" applyAlignment="1">
      <alignment horizontal="center"/>
    </xf>
    <xf numFmtId="174" fontId="12" fillId="0" borderId="64" xfId="73" applyNumberFormat="1" applyFont="1" applyFill="1" applyBorder="1" applyAlignment="1">
      <alignment horizontal="center"/>
    </xf>
    <xf numFmtId="174" fontId="12" fillId="0" borderId="91" xfId="73" applyNumberFormat="1" applyFont="1" applyFill="1" applyBorder="1" applyAlignment="1">
      <alignment horizontal="center"/>
    </xf>
    <xf numFmtId="174" fontId="12" fillId="0" borderId="94" xfId="73" applyNumberFormat="1" applyFont="1" applyFill="1" applyBorder="1" applyAlignment="1">
      <alignment horizontal="center"/>
    </xf>
    <xf numFmtId="174" fontId="12" fillId="0" borderId="100" xfId="73" applyNumberFormat="1" applyFont="1" applyFill="1" applyBorder="1" applyAlignment="1">
      <alignment horizontal="center"/>
    </xf>
    <xf numFmtId="174" fontId="12" fillId="0" borderId="93" xfId="73" applyNumberFormat="1" applyFont="1" applyFill="1" applyBorder="1" applyAlignment="1">
      <alignment horizontal="center"/>
    </xf>
    <xf numFmtId="174" fontId="12" fillId="0" borderId="128" xfId="73" applyNumberFormat="1" applyFont="1" applyFill="1" applyBorder="1" applyAlignment="1">
      <alignment horizontal="center"/>
    </xf>
    <xf numFmtId="49" fontId="70" fillId="0" borderId="75" xfId="73" applyNumberFormat="1" applyFont="1" applyFill="1" applyBorder="1" applyAlignment="1">
      <alignment horizontal="center"/>
    </xf>
    <xf numFmtId="0" fontId="12" fillId="0" borderId="64" xfId="73" applyFont="1" applyBorder="1"/>
    <xf numFmtId="0" fontId="12" fillId="0" borderId="129" xfId="73" applyFont="1" applyBorder="1"/>
    <xf numFmtId="180" fontId="70" fillId="0" borderId="130" xfId="73" applyNumberFormat="1" applyFont="1" applyFill="1" applyBorder="1" applyAlignment="1">
      <alignment horizontal="center"/>
    </xf>
    <xf numFmtId="0" fontId="12" fillId="0" borderId="131" xfId="73" applyFont="1" applyBorder="1"/>
    <xf numFmtId="174" fontId="12" fillId="0" borderId="132" xfId="73" applyNumberFormat="1" applyFont="1" applyFill="1" applyBorder="1" applyAlignment="1">
      <alignment horizontal="center"/>
    </xf>
    <xf numFmtId="174" fontId="12" fillId="0" borderId="131" xfId="73" applyNumberFormat="1" applyFont="1" applyFill="1" applyBorder="1" applyAlignment="1">
      <alignment horizontal="center"/>
    </xf>
    <xf numFmtId="174" fontId="12" fillId="0" borderId="133" xfId="73" applyNumberFormat="1" applyFont="1" applyFill="1" applyBorder="1" applyAlignment="1">
      <alignment horizontal="center"/>
    </xf>
    <xf numFmtId="180" fontId="70" fillId="0" borderId="134" xfId="73" applyNumberFormat="1" applyFont="1" applyFill="1" applyBorder="1" applyAlignment="1">
      <alignment horizontal="center"/>
    </xf>
    <xf numFmtId="174" fontId="12" fillId="0" borderId="135" xfId="73" applyNumberFormat="1" applyFont="1" applyFill="1" applyBorder="1" applyAlignment="1">
      <alignment horizontal="center"/>
    </xf>
    <xf numFmtId="174" fontId="12" fillId="0" borderId="136" xfId="73" applyNumberFormat="1" applyFont="1" applyFill="1" applyBorder="1" applyAlignment="1">
      <alignment horizontal="center"/>
    </xf>
    <xf numFmtId="0" fontId="12" fillId="0" borderId="0" xfId="73" applyFont="1" applyFill="1" applyBorder="1"/>
    <xf numFmtId="0" fontId="12" fillId="0" borderId="0" xfId="74" applyFont="1"/>
    <xf numFmtId="0" fontId="54" fillId="0" borderId="0" xfId="69" quotePrefix="1" applyAlignment="1" applyProtection="1">
      <alignment horizontal="left"/>
    </xf>
    <xf numFmtId="167" fontId="12" fillId="0" borderId="0" xfId="73" applyNumberFormat="1"/>
    <xf numFmtId="0" fontId="45" fillId="0" borderId="54" xfId="0" applyFont="1" applyBorder="1" applyAlignment="1">
      <alignment horizontal="right" vertical="top" wrapText="1"/>
    </xf>
    <xf numFmtId="0" fontId="45" fillId="0" borderId="55" xfId="0" applyFont="1" applyBorder="1" applyAlignment="1">
      <alignment horizontal="right" vertical="top" wrapText="1"/>
    </xf>
    <xf numFmtId="0" fontId="40" fillId="0" borderId="51" xfId="0" applyFont="1" applyBorder="1" applyAlignment="1">
      <alignment horizontal="right" vertical="top" wrapText="1"/>
    </xf>
    <xf numFmtId="0" fontId="40" fillId="0" borderId="52" xfId="0" applyFont="1" applyBorder="1" applyAlignment="1">
      <alignment horizontal="right" vertical="top" wrapText="1"/>
    </xf>
    <xf numFmtId="0" fontId="40" fillId="0" borderId="53" xfId="0" applyFont="1" applyBorder="1" applyAlignment="1">
      <alignment horizontal="right" vertical="top" wrapText="1"/>
    </xf>
    <xf numFmtId="0" fontId="45" fillId="0" borderId="54" xfId="0" applyFont="1" applyBorder="1" applyAlignment="1">
      <alignment horizontal="right" vertical="top"/>
    </xf>
    <xf numFmtId="0" fontId="45" fillId="0" borderId="55" xfId="0" applyFont="1" applyBorder="1" applyAlignment="1">
      <alignment horizontal="right" vertical="top"/>
    </xf>
    <xf numFmtId="0" fontId="42" fillId="0" borderId="41" xfId="0" applyFont="1" applyBorder="1" applyAlignment="1">
      <alignment horizontal="left" vertical="top" wrapText="1"/>
    </xf>
    <xf numFmtId="0" fontId="42" fillId="0" borderId="42" xfId="0" applyFont="1" applyBorder="1" applyAlignment="1">
      <alignment horizontal="left" vertical="top" wrapText="1"/>
    </xf>
    <xf numFmtId="0" fontId="42" fillId="0" borderId="43" xfId="0" applyFont="1" applyBorder="1" applyAlignment="1">
      <alignment horizontal="left" vertical="top" wrapText="1"/>
    </xf>
    <xf numFmtId="0" fontId="43" fillId="0" borderId="44" xfId="0" applyFont="1" applyBorder="1" applyAlignment="1">
      <alignment horizontal="left" vertical="top" wrapText="1"/>
    </xf>
    <xf numFmtId="0" fontId="43" fillId="0" borderId="45" xfId="0" applyFont="1" applyBorder="1" applyAlignment="1">
      <alignment horizontal="left" vertical="top" wrapText="1"/>
    </xf>
    <xf numFmtId="0" fontId="43" fillId="0" borderId="46" xfId="0" applyFont="1" applyBorder="1" applyAlignment="1">
      <alignment horizontal="left" vertical="top" wrapText="1"/>
    </xf>
    <xf numFmtId="0" fontId="40" fillId="0" borderId="47" xfId="0" applyFont="1" applyBorder="1" applyAlignment="1">
      <alignment horizontal="center" vertical="top" wrapText="1"/>
    </xf>
    <xf numFmtId="0" fontId="40" fillId="0" borderId="48" xfId="0" applyFont="1" applyBorder="1" applyAlignment="1">
      <alignment horizontal="center" vertical="top" wrapText="1"/>
    </xf>
    <xf numFmtId="0" fontId="40" fillId="0" borderId="49" xfId="0" applyFont="1" applyBorder="1" applyAlignment="1">
      <alignment horizontal="center" vertical="top" wrapText="1"/>
    </xf>
    <xf numFmtId="0" fontId="40" fillId="0" borderId="50" xfId="0" applyFont="1" applyBorder="1" applyAlignment="1">
      <alignment horizontal="center" vertical="top" wrapText="1"/>
    </xf>
    <xf numFmtId="0" fontId="44" fillId="0" borderId="54" xfId="0" applyFont="1" applyBorder="1" applyAlignment="1">
      <alignment horizontal="center" vertical="top"/>
    </xf>
    <xf numFmtId="0" fontId="44" fillId="0" borderId="55" xfId="0" applyFont="1" applyBorder="1" applyAlignment="1">
      <alignment horizontal="center" vertical="top"/>
    </xf>
    <xf numFmtId="0" fontId="31" fillId="0" borderId="22" xfId="0" applyFont="1" applyFill="1" applyBorder="1" applyAlignment="1">
      <alignment horizontal="center"/>
    </xf>
    <xf numFmtId="0" fontId="31" fillId="0" borderId="23" xfId="0" applyFont="1" applyFill="1" applyBorder="1" applyAlignment="1">
      <alignment horizontal="center"/>
    </xf>
    <xf numFmtId="0" fontId="31" fillId="0" borderId="24" xfId="0" applyFont="1" applyFill="1" applyBorder="1" applyAlignment="1">
      <alignment horizontal="center"/>
    </xf>
    <xf numFmtId="0" fontId="35" fillId="0" borderId="83" xfId="21" applyFont="1" applyBorder="1" applyAlignment="1">
      <alignment horizontal="center"/>
    </xf>
    <xf numFmtId="0" fontId="35" fillId="0" borderId="65" xfId="21" applyFont="1" applyBorder="1" applyAlignment="1">
      <alignment horizontal="center"/>
    </xf>
    <xf numFmtId="0" fontId="35" fillId="0" borderId="84" xfId="21" applyFont="1" applyBorder="1" applyAlignment="1">
      <alignment horizontal="center"/>
    </xf>
    <xf numFmtId="0" fontId="61" fillId="0" borderId="76" xfId="71" applyFont="1" applyBorder="1" applyAlignment="1">
      <alignment horizontal="center"/>
    </xf>
    <xf numFmtId="0" fontId="61" fillId="0" borderId="77" xfId="71" applyFont="1" applyBorder="1" applyAlignment="1">
      <alignment horizontal="center"/>
    </xf>
    <xf numFmtId="7" fontId="61" fillId="0" borderId="76" xfId="72" applyNumberFormat="1" applyFont="1" applyBorder="1" applyAlignment="1">
      <alignment horizontal="center"/>
    </xf>
    <xf numFmtId="7" fontId="61" fillId="0" borderId="77" xfId="72" applyNumberFormat="1" applyFont="1" applyBorder="1" applyAlignment="1">
      <alignment horizontal="center"/>
    </xf>
    <xf numFmtId="7" fontId="61" fillId="0" borderId="64" xfId="72" applyNumberFormat="1" applyFont="1" applyBorder="1" applyAlignment="1">
      <alignment horizontal="center"/>
    </xf>
    <xf numFmtId="7" fontId="61" fillId="0" borderId="91" xfId="72" applyNumberFormat="1" applyFont="1" applyBorder="1" applyAlignment="1">
      <alignment horizontal="center"/>
    </xf>
    <xf numFmtId="0" fontId="36" fillId="0" borderId="76" xfId="71" applyFont="1" applyBorder="1" applyAlignment="1">
      <alignment horizontal="center"/>
    </xf>
    <xf numFmtId="0" fontId="36" fillId="0" borderId="77" xfId="71" applyFont="1" applyBorder="1" applyAlignment="1">
      <alignment horizontal="center"/>
    </xf>
    <xf numFmtId="0" fontId="36" fillId="0" borderId="88" xfId="71" applyFont="1" applyBorder="1" applyAlignment="1">
      <alignment horizontal="center"/>
    </xf>
    <xf numFmtId="0" fontId="36" fillId="0" borderId="89" xfId="71" applyFont="1" applyBorder="1" applyAlignment="1">
      <alignment horizontal="center"/>
    </xf>
    <xf numFmtId="174" fontId="36" fillId="0" borderId="76" xfId="21" applyNumberFormat="1" applyFont="1" applyFill="1" applyBorder="1" applyAlignment="1">
      <alignment horizontal="center"/>
    </xf>
    <xf numFmtId="174" fontId="36" fillId="0" borderId="77" xfId="21" applyNumberFormat="1" applyFont="1" applyFill="1" applyBorder="1" applyAlignment="1">
      <alignment horizontal="center"/>
    </xf>
    <xf numFmtId="0" fontId="14" fillId="0" borderId="0" xfId="21" applyFont="1" applyAlignment="1">
      <alignment horizontal="center"/>
    </xf>
    <xf numFmtId="174" fontId="36" fillId="3" borderId="76" xfId="21" applyNumberFormat="1" applyFont="1" applyFill="1" applyBorder="1" applyAlignment="1">
      <alignment horizontal="center"/>
    </xf>
    <xf numFmtId="174" fontId="36" fillId="3" borderId="77" xfId="21" applyNumberFormat="1" applyFont="1" applyFill="1" applyBorder="1" applyAlignment="1">
      <alignment horizontal="center"/>
    </xf>
    <xf numFmtId="0" fontId="14" fillId="0" borderId="0" xfId="73" applyFont="1" applyAlignment="1">
      <alignment horizontal="center"/>
    </xf>
    <xf numFmtId="0" fontId="14" fillId="0" borderId="81" xfId="73" applyFont="1" applyFill="1" applyBorder="1" applyAlignment="1">
      <alignment horizontal="center"/>
    </xf>
    <xf numFmtId="0" fontId="14" fillId="0" borderId="109" xfId="73" applyFont="1" applyFill="1" applyBorder="1" applyAlignment="1">
      <alignment horizontal="center"/>
    </xf>
    <xf numFmtId="0" fontId="14" fillId="0" borderId="123" xfId="73" applyFont="1" applyFill="1" applyBorder="1" applyAlignment="1">
      <alignment horizontal="center"/>
    </xf>
    <xf numFmtId="0" fontId="14" fillId="0" borderId="56" xfId="73" applyFont="1" applyBorder="1" applyAlignment="1">
      <alignment horizontal="center"/>
    </xf>
    <xf numFmtId="0" fontId="14" fillId="0" borderId="117" xfId="73" applyFont="1" applyBorder="1" applyAlignment="1">
      <alignment horizontal="center"/>
    </xf>
    <xf numFmtId="0" fontId="14" fillId="0" borderId="118" xfId="73" applyFont="1" applyBorder="1" applyAlignment="1">
      <alignment horizontal="center"/>
    </xf>
    <xf numFmtId="0" fontId="14" fillId="0" borderId="12" xfId="73" applyFont="1" applyBorder="1" applyAlignment="1">
      <alignment horizontal="center"/>
    </xf>
    <xf numFmtId="0" fontId="14" fillId="0" borderId="0" xfId="73" applyFont="1" applyBorder="1" applyAlignment="1">
      <alignment horizontal="center"/>
    </xf>
    <xf numFmtId="0" fontId="14" fillId="0" borderId="119" xfId="73" applyFont="1" applyBorder="1" applyAlignment="1">
      <alignment horizontal="center"/>
    </xf>
    <xf numFmtId="173" fontId="14" fillId="0" borderId="12" xfId="73" applyNumberFormat="1" applyFont="1" applyBorder="1" applyAlignment="1">
      <alignment horizontal="center"/>
    </xf>
    <xf numFmtId="173" fontId="14" fillId="0" borderId="0" xfId="73" applyNumberFormat="1" applyFont="1" applyBorder="1" applyAlignment="1">
      <alignment horizontal="center"/>
    </xf>
    <xf numFmtId="173" fontId="14" fillId="0" borderId="119" xfId="73" applyNumberFormat="1" applyFont="1" applyBorder="1" applyAlignment="1">
      <alignment horizontal="center"/>
    </xf>
    <xf numFmtId="0" fontId="14" fillId="48" borderId="81" xfId="73" applyFont="1" applyFill="1" applyBorder="1" applyAlignment="1">
      <alignment horizontal="center"/>
    </xf>
    <xf numFmtId="0" fontId="14" fillId="48" borderId="109" xfId="73" applyFont="1" applyFill="1" applyBorder="1" applyAlignment="1">
      <alignment horizontal="center"/>
    </xf>
  </cellXfs>
  <cellStyles count="95">
    <cellStyle name="20% - Accent1" xfId="40" builtinId="30" customBuiltin="1"/>
    <cellStyle name="20% - Accent2" xfId="44" builtinId="34" customBuiltin="1"/>
    <cellStyle name="20% - Accent3" xfId="48" builtinId="38" customBuiltin="1"/>
    <cellStyle name="20% - Accent4" xfId="52" builtinId="42" customBuiltin="1"/>
    <cellStyle name="20% - Accent5" xfId="56" builtinId="46" customBuiltin="1"/>
    <cellStyle name="20% - Accent6" xfId="60" builtinId="50" customBuiltin="1"/>
    <cellStyle name="40% - Accent1" xfId="41" builtinId="31" customBuiltin="1"/>
    <cellStyle name="40% - Accent2" xfId="45" builtinId="35" customBuiltin="1"/>
    <cellStyle name="40% - Accent3" xfId="49" builtinId="39" customBuiltin="1"/>
    <cellStyle name="40% - Accent4" xfId="53" builtinId="43" customBuiltin="1"/>
    <cellStyle name="40% - Accent5" xfId="57" builtinId="47" customBuiltin="1"/>
    <cellStyle name="40% - Accent6" xfId="61" builtinId="51" customBuiltin="1"/>
    <cellStyle name="60% - Accent1" xfId="42" builtinId="32" customBuiltin="1"/>
    <cellStyle name="60% - Accent2" xfId="46" builtinId="36" customBuiltin="1"/>
    <cellStyle name="60% - Accent3" xfId="50" builtinId="40" customBuiltin="1"/>
    <cellStyle name="60% - Accent4" xfId="54" builtinId="44" customBuiltin="1"/>
    <cellStyle name="60% - Accent5" xfId="58" builtinId="48" customBuiltin="1"/>
    <cellStyle name="60% - Accent6" xfId="62" builtinId="52" customBuiltin="1"/>
    <cellStyle name="Accent1" xfId="39" builtinId="29" customBuiltin="1"/>
    <cellStyle name="Accent2" xfId="43" builtinId="33" customBuiltin="1"/>
    <cellStyle name="Accent3" xfId="47" builtinId="37" customBuiltin="1"/>
    <cellStyle name="Accent4" xfId="51" builtinId="41" customBuiltin="1"/>
    <cellStyle name="Accent5" xfId="55" builtinId="45" customBuiltin="1"/>
    <cellStyle name="Accent6" xfId="59" builtinId="49" customBuiltin="1"/>
    <cellStyle name="Actual Date" xfId="75"/>
    <cellStyle name="Bad" xfId="28" builtinId="27" customBuiltin="1"/>
    <cellStyle name="Body: normal cell" xfId="2"/>
    <cellStyle name="Body: normal cell 2" xfId="15"/>
    <cellStyle name="Calculation" xfId="32" builtinId="22" customBuiltin="1"/>
    <cellStyle name="Check Cell" xfId="34" builtinId="23" customBuiltin="1"/>
    <cellStyle name="Comma" xfId="20" builtinId="3"/>
    <cellStyle name="Currency 2" xfId="72"/>
    <cellStyle name="Date" xfId="76"/>
    <cellStyle name="Explanatory Text" xfId="37" builtinId="53" customBuiltin="1"/>
    <cellStyle name="Fixed" xfId="77"/>
    <cellStyle name="Followed Hyperlink" xfId="10" builtinId="9" customBuiltin="1"/>
    <cellStyle name="Followed Hyperlink 2" xfId="64"/>
    <cellStyle name="Font: Calibri, 9pt regular" xfId="8"/>
    <cellStyle name="Font: Calibri, 9pt regular 2" xfId="18"/>
    <cellStyle name="Footnotes: all except top row" xfId="11"/>
    <cellStyle name="Footnotes: top row" xfId="6"/>
    <cellStyle name="Footnotes: top row 2" xfId="14"/>
    <cellStyle name="Good" xfId="27" builtinId="26" customBuiltin="1"/>
    <cellStyle name="Grey" xfId="78"/>
    <cellStyle name="Grey 2" xfId="79"/>
    <cellStyle name="HEADER" xfId="80"/>
    <cellStyle name="Header: bottom row" xfId="1"/>
    <cellStyle name="Header: bottom row 2" xfId="17"/>
    <cellStyle name="Header: top rows" xfId="3"/>
    <cellStyle name="Heading 1" xfId="23" builtinId="16" customBuiltin="1"/>
    <cellStyle name="Heading 2" xfId="24" builtinId="17" customBuiltin="1"/>
    <cellStyle name="Heading 3" xfId="25" builtinId="18" customBuiltin="1"/>
    <cellStyle name="Heading 4" xfId="26" builtinId="19" customBuiltin="1"/>
    <cellStyle name="Heading1" xfId="81"/>
    <cellStyle name="Heading2" xfId="82"/>
    <cellStyle name="HIGHLIGHT" xfId="83"/>
    <cellStyle name="Hyperlink" xfId="9" builtinId="8" customBuiltin="1"/>
    <cellStyle name="Hyperlink 2" xfId="22"/>
    <cellStyle name="Hyperlink 3" xfId="65"/>
    <cellStyle name="Hyperlink 4" xfId="67"/>
    <cellStyle name="Hyperlink 5" xfId="69"/>
    <cellStyle name="Input" xfId="30" builtinId="20" customBuiltin="1"/>
    <cellStyle name="Input [yellow]" xfId="84"/>
    <cellStyle name="Input [yellow] 2" xfId="85"/>
    <cellStyle name="Linked Cell" xfId="33" builtinId="24" customBuiltin="1"/>
    <cellStyle name="Neutral" xfId="29" builtinId="28" customBuiltin="1"/>
    <cellStyle name="no dec" xfId="86"/>
    <cellStyle name="no dec 2" xfId="87"/>
    <cellStyle name="Normal" xfId="0" builtinId="0"/>
    <cellStyle name="Normal - Style1" xfId="88"/>
    <cellStyle name="Normal 2" xfId="13"/>
    <cellStyle name="Normal 2 2" xfId="73"/>
    <cellStyle name="Normal 3" xfId="21"/>
    <cellStyle name="Normal 4" xfId="66"/>
    <cellStyle name="Normal_G-NT" xfId="71"/>
    <cellStyle name="Normal_G-SUR" xfId="74"/>
    <cellStyle name="Note" xfId="36" builtinId="10" customBuiltin="1"/>
    <cellStyle name="Output" xfId="31" builtinId="21" customBuiltin="1"/>
    <cellStyle name="Parent row" xfId="5"/>
    <cellStyle name="Parent row 2" xfId="16"/>
    <cellStyle name="Percent" xfId="68" builtinId="5"/>
    <cellStyle name="Percent [2]" xfId="89"/>
    <cellStyle name="Percent 2" xfId="70"/>
    <cellStyle name="Section Break" xfId="7"/>
    <cellStyle name="Section Break: parent row" xfId="4"/>
    <cellStyle name="Table title" xfId="12"/>
    <cellStyle name="Table title 2" xfId="19"/>
    <cellStyle name="Title 2" xfId="63"/>
    <cellStyle name="Total" xfId="38" builtinId="25" customBuiltin="1"/>
    <cellStyle name="Unprot" xfId="90"/>
    <cellStyle name="Unprot 2" xfId="91"/>
    <cellStyle name="Unprot$" xfId="92"/>
    <cellStyle name="Unprot$ 2" xfId="93"/>
    <cellStyle name="Unprotect" xfId="94"/>
    <cellStyle name="Warning Text" xfId="35"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'Biofeul Gasoline Notes'!$D$108:$S$108</c:f>
              <c:numCache>
                <c:formatCode>General</c:formatCode>
                <c:ptCount val="16"/>
                <c:pt idx="0">
                  <c:v>3.0714991379630197E-4</c:v>
                </c:pt>
                <c:pt idx="1">
                  <c:v>4.8985313905983586E-3</c:v>
                </c:pt>
                <c:pt idx="2">
                  <c:v>6.5693640169871559E-3</c:v>
                </c:pt>
                <c:pt idx="3">
                  <c:v>8.9290081712319926E-3</c:v>
                </c:pt>
                <c:pt idx="4">
                  <c:v>1.1621191257201652E-2</c:v>
                </c:pt>
                <c:pt idx="5">
                  <c:v>1.5240862825811483E-2</c:v>
                </c:pt>
                <c:pt idx="6">
                  <c:v>0</c:v>
                </c:pt>
                <c:pt idx="7">
                  <c:v>0</c:v>
                </c:pt>
                <c:pt idx="8">
                  <c:v>0</c:v>
                </c:pt>
                <c:pt idx="9">
                  <c:v>1.5931165889965415E-6</c:v>
                </c:pt>
                <c:pt idx="10">
                  <c:v>1.032350791901445E-3</c:v>
                </c:pt>
                <c:pt idx="11">
                  <c:v>1.1937694716084885E-2</c:v>
                </c:pt>
                <c:pt idx="12">
                  <c:v>1.3265511333088875E-2</c:v>
                </c:pt>
                <c:pt idx="13">
                  <c:v>1.971318563745621E-2</c:v>
                </c:pt>
                <c:pt idx="14">
                  <c:v>2.37791597929745E-2</c:v>
                </c:pt>
                <c:pt idx="15">
                  <c:v>2.9307929389516211E-2</c:v>
                </c:pt>
              </c:numCache>
            </c:numRef>
          </c:val>
          <c:smooth val="0"/>
        </c:ser>
        <c:ser>
          <c:idx val="1"/>
          <c:order val="1"/>
          <c:marker>
            <c:symbol val="none"/>
          </c:marker>
          <c:val>
            <c:numRef>
              <c:f>'Biofeul Gasoline Notes'!$D$109:$S$109</c:f>
              <c:numCache>
                <c:formatCode>General</c:formatCode>
                <c:ptCount val="16"/>
                <c:pt idx="0">
                  <c:v>5.8950445273341151E-3</c:v>
                </c:pt>
                <c:pt idx="1">
                  <c:v>1.9829133338495494E-2</c:v>
                </c:pt>
                <c:pt idx="2">
                  <c:v>3.2339009854871315E-2</c:v>
                </c:pt>
                <c:pt idx="3">
                  <c:v>4.3343272195542064E-2</c:v>
                </c:pt>
                <c:pt idx="4">
                  <c:v>5.6468949681482507E-2</c:v>
                </c:pt>
                <c:pt idx="5">
                  <c:v>7.3658761203391515E-2</c:v>
                </c:pt>
                <c:pt idx="6">
                  <c:v>6.7698064883745329E-2</c:v>
                </c:pt>
                <c:pt idx="7">
                  <c:v>6.3024455614034081E-2</c:v>
                </c:pt>
                <c:pt idx="8">
                  <c:v>4.1202647713150997E-3</c:v>
                </c:pt>
                <c:pt idx="9">
                  <c:v>4.17954137123242E-3</c:v>
                </c:pt>
                <c:pt idx="10">
                  <c:v>3.1295476790813783E-3</c:v>
                </c:pt>
                <c:pt idx="11">
                  <c:v>3.1234147731266353E-3</c:v>
                </c:pt>
                <c:pt idx="12">
                  <c:v>3.1284625394067764E-3</c:v>
                </c:pt>
                <c:pt idx="13">
                  <c:v>3.2196320382091726E-4</c:v>
                </c:pt>
                <c:pt idx="14">
                  <c:v>3.2209640355546624E-4</c:v>
                </c:pt>
                <c:pt idx="15">
                  <c:v>1.4521025726836365E-4</c:v>
                </c:pt>
              </c:numCache>
            </c:numRef>
          </c:val>
          <c:smooth val="0"/>
        </c:ser>
        <c:dLbls>
          <c:showLegendKey val="0"/>
          <c:showVal val="0"/>
          <c:showCatName val="0"/>
          <c:showSerName val="0"/>
          <c:showPercent val="0"/>
          <c:showBubbleSize val="0"/>
        </c:dLbls>
        <c:marker val="1"/>
        <c:smooth val="0"/>
        <c:axId val="223221248"/>
        <c:axId val="223222784"/>
      </c:lineChart>
      <c:catAx>
        <c:axId val="223221248"/>
        <c:scaling>
          <c:orientation val="minMax"/>
        </c:scaling>
        <c:delete val="0"/>
        <c:axPos val="b"/>
        <c:majorTickMark val="out"/>
        <c:minorTickMark val="none"/>
        <c:tickLblPos val="nextTo"/>
        <c:crossAx val="223222784"/>
        <c:crosses val="autoZero"/>
        <c:auto val="1"/>
        <c:lblAlgn val="ctr"/>
        <c:lblOffset val="100"/>
        <c:noMultiLvlLbl val="0"/>
      </c:catAx>
      <c:valAx>
        <c:axId val="223222784"/>
        <c:scaling>
          <c:orientation val="minMax"/>
        </c:scaling>
        <c:delete val="0"/>
        <c:axPos val="l"/>
        <c:majorGridlines/>
        <c:numFmt formatCode="General" sourceLinked="1"/>
        <c:majorTickMark val="out"/>
        <c:minorTickMark val="none"/>
        <c:tickLblPos val="nextTo"/>
        <c:crossAx val="223221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data'!$F$72:$F$131</c:f>
              <c:numCache>
                <c:formatCode>0.00E+00</c:formatCode>
                <c:ptCount val="60"/>
                <c:pt idx="0">
                  <c:v>1.0654530312219941E-5</c:v>
                </c:pt>
                <c:pt idx="1">
                  <c:v>9.3206930576552284E-6</c:v>
                </c:pt>
                <c:pt idx="2">
                  <c:v>1.0670698036517693E-5</c:v>
                </c:pt>
                <c:pt idx="3">
                  <c:v>1.05979432771778E-5</c:v>
                </c:pt>
                <c:pt idx="4">
                  <c:v>1.2093457774720052E-5</c:v>
                </c:pt>
                <c:pt idx="5">
                  <c:v>1.3435378891433642E-5</c:v>
                </c:pt>
                <c:pt idx="6">
                  <c:v>1.1972199842486899E-5</c:v>
                </c:pt>
                <c:pt idx="7">
                  <c:v>1.3160527578371822E-5</c:v>
                </c:pt>
                <c:pt idx="8">
                  <c:v>1.3831488136728618E-5</c:v>
                </c:pt>
                <c:pt idx="9">
                  <c:v>1.7234794101405853E-5</c:v>
                </c:pt>
                <c:pt idx="10">
                  <c:v>1.8140186662080082E-5</c:v>
                </c:pt>
                <c:pt idx="11">
                  <c:v>2.2688502996014235E-5</c:v>
                </c:pt>
                <c:pt idx="12">
                  <c:v>2.0711840788559424E-5</c:v>
                </c:pt>
                <c:pt idx="13">
                  <c:v>2.4063605287057384E-5</c:v>
                </c:pt>
                <c:pt idx="14">
                  <c:v>2.1177314117955104E-5</c:v>
                </c:pt>
                <c:pt idx="15">
                  <c:v>2.1218311977573474E-5</c:v>
                </c:pt>
                <c:pt idx="16">
                  <c:v>2.3914465785090496E-5</c:v>
                </c:pt>
                <c:pt idx="17">
                  <c:v>2.5110451839321799E-5</c:v>
                </c:pt>
                <c:pt idx="18">
                  <c:v>2.7280858676207513E-5</c:v>
                </c:pt>
                <c:pt idx="19">
                  <c:v>3.3184257602862252E-5</c:v>
                </c:pt>
                <c:pt idx="20">
                  <c:v>3.7745974955277276E-5</c:v>
                </c:pt>
                <c:pt idx="21">
                  <c:v>2.9248658318425762E-5</c:v>
                </c:pt>
                <c:pt idx="22">
                  <c:v>1.9588550983899821E-5</c:v>
                </c:pt>
                <c:pt idx="23">
                  <c:v>1.8246869409660107E-5</c:v>
                </c:pt>
                <c:pt idx="24">
                  <c:v>2.0304114490161001E-5</c:v>
                </c:pt>
                <c:pt idx="25">
                  <c:v>2.2361359570661896E-5</c:v>
                </c:pt>
                <c:pt idx="26">
                  <c:v>2.2987477638640426E-5</c:v>
                </c:pt>
                <c:pt idx="27">
                  <c:v>2.4239713774597495E-5</c:v>
                </c:pt>
                <c:pt idx="28">
                  <c:v>2.370304114490161E-5</c:v>
                </c:pt>
                <c:pt idx="29">
                  <c:v>2.4597495527728085E-5</c:v>
                </c:pt>
                <c:pt idx="30">
                  <c:v>2.7638640429338103E-5</c:v>
                </c:pt>
                <c:pt idx="31">
                  <c:v>3.2379248658318426E-5</c:v>
                </c:pt>
                <c:pt idx="32">
                  <c:v>3.1663685152057246E-5</c:v>
                </c:pt>
                <c:pt idx="33">
                  <c:v>3.0590339892665476E-5</c:v>
                </c:pt>
                <c:pt idx="34">
                  <c:v>3.0948121645796066E-5</c:v>
                </c:pt>
                <c:pt idx="35">
                  <c:v>3.300536672629696E-5</c:v>
                </c:pt>
                <c:pt idx="36">
                  <c:v>3.0053667262969588E-5</c:v>
                </c:pt>
                <c:pt idx="37">
                  <c:v>3.3094812164579606E-5</c:v>
                </c:pt>
                <c:pt idx="38">
                  <c:v>3.1753130590339892E-5</c:v>
                </c:pt>
                <c:pt idx="39">
                  <c:v>3.2021466905187836E-5</c:v>
                </c:pt>
                <c:pt idx="40">
                  <c:v>3.1305903398926656E-5</c:v>
                </c:pt>
                <c:pt idx="41">
                  <c:v>3.1395348837209302E-5</c:v>
                </c:pt>
                <c:pt idx="42">
                  <c:v>3.121645796064401E-5</c:v>
                </c:pt>
                <c:pt idx="43">
                  <c:v>3.1842576028622538E-5</c:v>
                </c:pt>
                <c:pt idx="44">
                  <c:v>3.1395348837209302E-5</c:v>
                </c:pt>
                <c:pt idx="45">
                  <c:v>3.0232558139534883E-5</c:v>
                </c:pt>
                <c:pt idx="46">
                  <c:v>2.4597495527728085E-5</c:v>
                </c:pt>
                <c:pt idx="47">
                  <c:v>2.2898032200357781E-5</c:v>
                </c:pt>
                <c:pt idx="48">
                  <c:v>2.334525939177102E-5</c:v>
                </c:pt>
                <c:pt idx="49">
                  <c:v>2.0572450805008942E-5</c:v>
                </c:pt>
                <c:pt idx="50">
                  <c:v>1.7799642218246868E-5</c:v>
                </c:pt>
                <c:pt idx="51">
                  <c:v>1.6994633273703039E-5</c:v>
                </c:pt>
                <c:pt idx="52">
                  <c:v>1.9588550983899821E-5</c:v>
                </c:pt>
                <c:pt idx="53">
                  <c:v>1.9767441860465116E-5</c:v>
                </c:pt>
                <c:pt idx="54">
                  <c:v>2.0572450805008942E-5</c:v>
                </c:pt>
                <c:pt idx="55">
                  <c:v>2.0304114490161001E-5</c:v>
                </c:pt>
                <c:pt idx="56">
                  <c:v>1.9677996422182471E-5</c:v>
                </c:pt>
                <c:pt idx="57">
                  <c:v>2.2003577817531306E-5</c:v>
                </c:pt>
                <c:pt idx="58">
                  <c:v>2.3524150268336315E-5</c:v>
                </c:pt>
                <c:pt idx="59">
                  <c:v>2.4150268336314849E-5</c:v>
                </c:pt>
              </c:numCache>
            </c:numRef>
          </c:xVal>
          <c:yVal>
            <c:numRef>
              <c:f>'Alt Fuels Center - price data'!$G$72:$G$131</c:f>
              <c:numCache>
                <c:formatCode>0.00E+00</c:formatCode>
                <c:ptCount val="60"/>
                <c:pt idx="0">
                  <c:v>1.2050264283130861E-5</c:v>
                </c:pt>
                <c:pt idx="1">
                  <c:v>1.0574721717849531E-5</c:v>
                </c:pt>
                <c:pt idx="2">
                  <c:v>1.1476442174410342E-5</c:v>
                </c:pt>
                <c:pt idx="3">
                  <c:v>1.2460137217931229E-5</c:v>
                </c:pt>
                <c:pt idx="4">
                  <c:v>1.311593391361182E-5</c:v>
                </c:pt>
                <c:pt idx="5">
                  <c:v>1.4017654370172633E-5</c:v>
                </c:pt>
                <c:pt idx="6">
                  <c:v>1.4345552718012928E-5</c:v>
                </c:pt>
                <c:pt idx="7">
                  <c:v>1.4427527304973002E-5</c:v>
                </c:pt>
                <c:pt idx="8">
                  <c:v>1.6886764913775221E-5</c:v>
                </c:pt>
                <c:pt idx="9">
                  <c:v>1.8362307479056551E-5</c:v>
                </c:pt>
                <c:pt idx="10">
                  <c:v>1.885415500081699E-5</c:v>
                </c:pt>
                <c:pt idx="11">
                  <c:v>2.3853375246382548E-5</c:v>
                </c:pt>
                <c:pt idx="12">
                  <c:v>2.165153773522623E-5</c:v>
                </c:pt>
                <c:pt idx="13">
                  <c:v>2.3927816706505931E-5</c:v>
                </c:pt>
                <c:pt idx="14">
                  <c:v>2.1768780167556842E-5</c:v>
                </c:pt>
                <c:pt idx="15">
                  <c:v>2.077516201728656E-5</c:v>
                </c:pt>
                <c:pt idx="16">
                  <c:v>2.4273559692101665E-5</c:v>
                </c:pt>
                <c:pt idx="17">
                  <c:v>2.5265487838209132E-5</c:v>
                </c:pt>
                <c:pt idx="18">
                  <c:v>2.7549194991055458E-5</c:v>
                </c:pt>
                <c:pt idx="19">
                  <c:v>3.2468694096601072E-5</c:v>
                </c:pt>
                <c:pt idx="20">
                  <c:v>3.801431127012522E-5</c:v>
                </c:pt>
                <c:pt idx="21">
                  <c:v>3.300536672629696E-5</c:v>
                </c:pt>
                <c:pt idx="22">
                  <c:v>2.1735241502683365E-5</c:v>
                </c:pt>
                <c:pt idx="23">
                  <c:v>2.0304114490161001E-5</c:v>
                </c:pt>
                <c:pt idx="24">
                  <c:v>2.191413237924866E-5</c:v>
                </c:pt>
                <c:pt idx="25">
                  <c:v>2.3524150268336315E-5</c:v>
                </c:pt>
                <c:pt idx="26">
                  <c:v>2.4150268336314849E-5</c:v>
                </c:pt>
                <c:pt idx="27">
                  <c:v>2.5491949910554563E-5</c:v>
                </c:pt>
                <c:pt idx="28">
                  <c:v>2.4955277280858675E-5</c:v>
                </c:pt>
                <c:pt idx="29">
                  <c:v>2.5581395348837209E-5</c:v>
                </c:pt>
                <c:pt idx="30">
                  <c:v>2.8533094812164578E-5</c:v>
                </c:pt>
                <c:pt idx="31">
                  <c:v>3.300536672629696E-5</c:v>
                </c:pt>
                <c:pt idx="32">
                  <c:v>3.2826475849731662E-5</c:v>
                </c:pt>
                <c:pt idx="33">
                  <c:v>3.1932021466905183E-5</c:v>
                </c:pt>
                <c:pt idx="34">
                  <c:v>3.228980322003578E-5</c:v>
                </c:pt>
                <c:pt idx="35">
                  <c:v>3.4168157423971376E-5</c:v>
                </c:pt>
                <c:pt idx="36">
                  <c:v>3.1305903398926656E-5</c:v>
                </c:pt>
                <c:pt idx="37">
                  <c:v>3.4168157423971376E-5</c:v>
                </c:pt>
                <c:pt idx="38">
                  <c:v>3.3094812164579606E-5</c:v>
                </c:pt>
                <c:pt idx="39">
                  <c:v>3.3542039355992842E-5</c:v>
                </c:pt>
                <c:pt idx="40">
                  <c:v>3.1753130590339892E-5</c:v>
                </c:pt>
                <c:pt idx="41">
                  <c:v>3.2826475849731662E-5</c:v>
                </c:pt>
                <c:pt idx="42">
                  <c:v>3.2379248658318426E-5</c:v>
                </c:pt>
                <c:pt idx="43">
                  <c:v>3.2737030411449016E-5</c:v>
                </c:pt>
                <c:pt idx="44">
                  <c:v>3.2468694096601072E-5</c:v>
                </c:pt>
                <c:pt idx="45">
                  <c:v>3.1127012522361358E-5</c:v>
                </c:pt>
                <c:pt idx="46">
                  <c:v>2.5939177101967799E-5</c:v>
                </c:pt>
                <c:pt idx="47">
                  <c:v>2.3434704830053669E-5</c:v>
                </c:pt>
                <c:pt idx="48">
                  <c:v>2.3524150268336315E-5</c:v>
                </c:pt>
                <c:pt idx="49">
                  <c:v>2.1377459749552775E-5</c:v>
                </c:pt>
                <c:pt idx="50">
                  <c:v>1.9409660107334526E-5</c:v>
                </c:pt>
                <c:pt idx="51">
                  <c:v>1.7978533094812163E-5</c:v>
                </c:pt>
                <c:pt idx="52">
                  <c:v>2.0393559928443647E-5</c:v>
                </c:pt>
                <c:pt idx="53">
                  <c:v>1.9767441860465116E-5</c:v>
                </c:pt>
                <c:pt idx="54">
                  <c:v>2.0751341681574237E-5</c:v>
                </c:pt>
                <c:pt idx="55">
                  <c:v>2.0035778175313061E-5</c:v>
                </c:pt>
                <c:pt idx="56">
                  <c:v>2.0035778175313061E-5</c:v>
                </c:pt>
                <c:pt idx="57">
                  <c:v>2.155635062611807E-5</c:v>
                </c:pt>
                <c:pt idx="58">
                  <c:v>2.2808586762075131E-5</c:v>
                </c:pt>
                <c:pt idx="59">
                  <c:v>2.3166368515205725E-5</c:v>
                </c:pt>
              </c:numCache>
            </c:numRef>
          </c:yVal>
          <c:smooth val="0"/>
          <c:extLst xmlns:c16r2="http://schemas.microsoft.com/office/drawing/2015/06/chart">
            <c:ext xmlns:c16="http://schemas.microsoft.com/office/drawing/2014/chart" uri="{C3380CC4-5D6E-409C-BE32-E72D297353CC}">
              <c16:uniqueId val="{00000000-D980-49A0-870B-9529C638D4F4}"/>
            </c:ext>
          </c:extLst>
        </c:ser>
        <c:dLbls>
          <c:showLegendKey val="0"/>
          <c:showVal val="0"/>
          <c:showCatName val="0"/>
          <c:showSerName val="0"/>
          <c:showPercent val="0"/>
          <c:showBubbleSize val="0"/>
        </c:dLbls>
        <c:axId val="408205568"/>
        <c:axId val="410385792"/>
      </c:scatterChart>
      <c:valAx>
        <c:axId val="408205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85792"/>
        <c:crosses val="autoZero"/>
        <c:crossBetween val="midCat"/>
      </c:valAx>
      <c:valAx>
        <c:axId val="41038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0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data'!$F$83:$F$131</c:f>
              <c:numCache>
                <c:formatCode>0.00E+00</c:formatCode>
                <c:ptCount val="49"/>
                <c:pt idx="0">
                  <c:v>2.2688502996014235E-5</c:v>
                </c:pt>
                <c:pt idx="1">
                  <c:v>2.0711840788559424E-5</c:v>
                </c:pt>
                <c:pt idx="2">
                  <c:v>2.4063605287057384E-5</c:v>
                </c:pt>
                <c:pt idx="3">
                  <c:v>2.1177314117955104E-5</c:v>
                </c:pt>
                <c:pt idx="4">
                  <c:v>2.1218311977573474E-5</c:v>
                </c:pt>
                <c:pt idx="5">
                  <c:v>2.3914465785090496E-5</c:v>
                </c:pt>
                <c:pt idx="6">
                  <c:v>2.5110451839321799E-5</c:v>
                </c:pt>
                <c:pt idx="7">
                  <c:v>2.7280858676207513E-5</c:v>
                </c:pt>
                <c:pt idx="8">
                  <c:v>3.3184257602862252E-5</c:v>
                </c:pt>
                <c:pt idx="9">
                  <c:v>3.7745974955277276E-5</c:v>
                </c:pt>
                <c:pt idx="10">
                  <c:v>2.9248658318425762E-5</c:v>
                </c:pt>
                <c:pt idx="11">
                  <c:v>1.9588550983899821E-5</c:v>
                </c:pt>
                <c:pt idx="12">
                  <c:v>1.8246869409660107E-5</c:v>
                </c:pt>
                <c:pt idx="13">
                  <c:v>2.0304114490161001E-5</c:v>
                </c:pt>
                <c:pt idx="14">
                  <c:v>2.2361359570661896E-5</c:v>
                </c:pt>
                <c:pt idx="15">
                  <c:v>2.2987477638640426E-5</c:v>
                </c:pt>
                <c:pt idx="16">
                  <c:v>2.4239713774597495E-5</c:v>
                </c:pt>
                <c:pt idx="17">
                  <c:v>2.370304114490161E-5</c:v>
                </c:pt>
                <c:pt idx="18">
                  <c:v>2.4597495527728085E-5</c:v>
                </c:pt>
                <c:pt idx="19">
                  <c:v>2.7638640429338103E-5</c:v>
                </c:pt>
                <c:pt idx="20">
                  <c:v>3.2379248658318426E-5</c:v>
                </c:pt>
                <c:pt idx="21">
                  <c:v>3.1663685152057246E-5</c:v>
                </c:pt>
                <c:pt idx="22">
                  <c:v>3.0590339892665476E-5</c:v>
                </c:pt>
                <c:pt idx="23">
                  <c:v>3.0948121645796066E-5</c:v>
                </c:pt>
                <c:pt idx="24">
                  <c:v>3.300536672629696E-5</c:v>
                </c:pt>
                <c:pt idx="25">
                  <c:v>3.0053667262969588E-5</c:v>
                </c:pt>
                <c:pt idx="26">
                  <c:v>3.3094812164579606E-5</c:v>
                </c:pt>
                <c:pt idx="27">
                  <c:v>3.1753130590339892E-5</c:v>
                </c:pt>
                <c:pt idx="28">
                  <c:v>3.2021466905187836E-5</c:v>
                </c:pt>
                <c:pt idx="29">
                  <c:v>3.1305903398926656E-5</c:v>
                </c:pt>
                <c:pt idx="30">
                  <c:v>3.1395348837209302E-5</c:v>
                </c:pt>
                <c:pt idx="31">
                  <c:v>3.121645796064401E-5</c:v>
                </c:pt>
                <c:pt idx="32">
                  <c:v>3.1842576028622538E-5</c:v>
                </c:pt>
                <c:pt idx="33">
                  <c:v>3.1395348837209302E-5</c:v>
                </c:pt>
                <c:pt idx="34">
                  <c:v>3.0232558139534883E-5</c:v>
                </c:pt>
                <c:pt idx="35">
                  <c:v>2.4597495527728085E-5</c:v>
                </c:pt>
                <c:pt idx="36">
                  <c:v>2.2898032200357781E-5</c:v>
                </c:pt>
                <c:pt idx="37">
                  <c:v>2.334525939177102E-5</c:v>
                </c:pt>
                <c:pt idx="38">
                  <c:v>2.0572450805008942E-5</c:v>
                </c:pt>
                <c:pt idx="39">
                  <c:v>1.7799642218246868E-5</c:v>
                </c:pt>
                <c:pt idx="40">
                  <c:v>1.6994633273703039E-5</c:v>
                </c:pt>
                <c:pt idx="41">
                  <c:v>1.9588550983899821E-5</c:v>
                </c:pt>
                <c:pt idx="42">
                  <c:v>1.9767441860465116E-5</c:v>
                </c:pt>
                <c:pt idx="43">
                  <c:v>2.0572450805008942E-5</c:v>
                </c:pt>
                <c:pt idx="44">
                  <c:v>2.0304114490161001E-5</c:v>
                </c:pt>
                <c:pt idx="45">
                  <c:v>1.9677996422182471E-5</c:v>
                </c:pt>
                <c:pt idx="46">
                  <c:v>2.2003577817531306E-5</c:v>
                </c:pt>
                <c:pt idx="47">
                  <c:v>2.3524150268336315E-5</c:v>
                </c:pt>
                <c:pt idx="48">
                  <c:v>2.4150268336314849E-5</c:v>
                </c:pt>
              </c:numCache>
            </c:numRef>
          </c:xVal>
          <c:yVal>
            <c:numRef>
              <c:f>'Alt Fuels Center - price data'!$I$83:$I$131</c:f>
              <c:numCache>
                <c:formatCode>0.00E+00</c:formatCode>
                <c:ptCount val="49"/>
                <c:pt idx="0">
                  <c:v>2.9495787060093671E-5</c:v>
                </c:pt>
                <c:pt idx="1">
                  <c:v>2.8043991193942525E-5</c:v>
                </c:pt>
                <c:pt idx="2">
                  <c:v>3.2646283379686076E-5</c:v>
                </c:pt>
                <c:pt idx="3">
                  <c:v>2.8732203016201078E-5</c:v>
                </c:pt>
                <c:pt idx="4">
                  <c:v>2.8782455873081309E-5</c:v>
                </c:pt>
                <c:pt idx="5">
                  <c:v>2.8360803638316629E-5</c:v>
                </c:pt>
                <c:pt idx="6">
                  <c:v>2.9360557343557631E-5</c:v>
                </c:pt>
                <c:pt idx="7">
                  <c:v>3.2468694096601072E-5</c:v>
                </c:pt>
                <c:pt idx="8">
                  <c:v>3.7924865831842581E-5</c:v>
                </c:pt>
                <c:pt idx="9">
                  <c:v>4.3023255813953487E-5</c:v>
                </c:pt>
                <c:pt idx="10">
                  <c:v>4.1055456171735239E-5</c:v>
                </c:pt>
                <c:pt idx="11">
                  <c:v>3.0590339892665476E-5</c:v>
                </c:pt>
                <c:pt idx="12">
                  <c:v>2.8801431127012523E-5</c:v>
                </c:pt>
                <c:pt idx="13">
                  <c:v>2.7101967799642215E-5</c:v>
                </c:pt>
                <c:pt idx="14">
                  <c:v>2.8085867620751343E-5</c:v>
                </c:pt>
                <c:pt idx="15">
                  <c:v>3.1663685152057246E-5</c:v>
                </c:pt>
                <c:pt idx="16">
                  <c:v>3.1484794275491948E-5</c:v>
                </c:pt>
                <c:pt idx="17">
                  <c:v>3.300536672629696E-5</c:v>
                </c:pt>
                <c:pt idx="18">
                  <c:v>3.3631484794275488E-5</c:v>
                </c:pt>
                <c:pt idx="19">
                  <c:v>3.5688729874776389E-5</c:v>
                </c:pt>
                <c:pt idx="20">
                  <c:v>3.8103756708407866E-5</c:v>
                </c:pt>
                <c:pt idx="21">
                  <c:v>3.694096601073345E-5</c:v>
                </c:pt>
                <c:pt idx="22">
                  <c:v>3.6851520572450804E-5</c:v>
                </c:pt>
                <c:pt idx="23">
                  <c:v>3.7030411449016096E-5</c:v>
                </c:pt>
                <c:pt idx="24">
                  <c:v>3.8372093023255817E-5</c:v>
                </c:pt>
                <c:pt idx="25">
                  <c:v>3.7209302325581394E-5</c:v>
                </c:pt>
                <c:pt idx="26">
                  <c:v>3.8640429338103761E-5</c:v>
                </c:pt>
                <c:pt idx="27">
                  <c:v>3.9087656529516997E-5</c:v>
                </c:pt>
                <c:pt idx="28">
                  <c:v>3.7835420393559935E-5</c:v>
                </c:pt>
                <c:pt idx="29">
                  <c:v>3.694096601073345E-5</c:v>
                </c:pt>
                <c:pt idx="30">
                  <c:v>3.6851520572450804E-5</c:v>
                </c:pt>
                <c:pt idx="31">
                  <c:v>3.7745974955277276E-5</c:v>
                </c:pt>
                <c:pt idx="32">
                  <c:v>3.729874776386404E-5</c:v>
                </c:pt>
                <c:pt idx="33">
                  <c:v>3.7388193202146686E-5</c:v>
                </c:pt>
                <c:pt idx="34">
                  <c:v>3.7119856887298749E-5</c:v>
                </c:pt>
                <c:pt idx="35">
                  <c:v>3.5420393559928444E-5</c:v>
                </c:pt>
                <c:pt idx="36">
                  <c:v>3.300536672629696E-5</c:v>
                </c:pt>
                <c:pt idx="37">
                  <c:v>3.1127012522361358E-5</c:v>
                </c:pt>
                <c:pt idx="38">
                  <c:v>2.9785330948121647E-5</c:v>
                </c:pt>
                <c:pt idx="39">
                  <c:v>2.8175313059033988E-5</c:v>
                </c:pt>
                <c:pt idx="40">
                  <c:v>2.4686940966010731E-5</c:v>
                </c:pt>
                <c:pt idx="41">
                  <c:v>2.6565295169946333E-5</c:v>
                </c:pt>
                <c:pt idx="42">
                  <c:v>2.7906976744186048E-5</c:v>
                </c:pt>
                <c:pt idx="43">
                  <c:v>2.6744186046511628E-5</c:v>
                </c:pt>
                <c:pt idx="44">
                  <c:v>2.7101967799642215E-5</c:v>
                </c:pt>
                <c:pt idx="45">
                  <c:v>2.8175313059033988E-5</c:v>
                </c:pt>
                <c:pt idx="46">
                  <c:v>2.9606440071556352E-5</c:v>
                </c:pt>
                <c:pt idx="47">
                  <c:v>3.0500894454382827E-5</c:v>
                </c:pt>
                <c:pt idx="48">
                  <c:v>3.0322003577817532E-5</c:v>
                </c:pt>
              </c:numCache>
            </c:numRef>
          </c:yVal>
          <c:smooth val="0"/>
          <c:extLst xmlns:c16r2="http://schemas.microsoft.com/office/drawing/2015/06/chart">
            <c:ext xmlns:c16="http://schemas.microsoft.com/office/drawing/2014/chart" uri="{C3380CC4-5D6E-409C-BE32-E72D297353CC}">
              <c16:uniqueId val="{00000000-5128-4EB3-86C8-66936A8C97A9}"/>
            </c:ext>
          </c:extLst>
        </c:ser>
        <c:dLbls>
          <c:showLegendKey val="0"/>
          <c:showVal val="0"/>
          <c:showCatName val="0"/>
          <c:showSerName val="0"/>
          <c:showPercent val="0"/>
          <c:showBubbleSize val="0"/>
        </c:dLbls>
        <c:axId val="411772800"/>
        <c:axId val="412168960"/>
      </c:scatterChart>
      <c:valAx>
        <c:axId val="411772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8960"/>
        <c:crosses val="autoZero"/>
        <c:crossBetween val="midCat"/>
      </c:valAx>
      <c:valAx>
        <c:axId val="4121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72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'E3 CA Pathways prices '!$C$31</c:f>
              <c:strCache>
                <c:ptCount val="1"/>
              </c:strCache>
            </c:strRef>
          </c:tx>
          <c:marker>
            <c:symbol val="none"/>
          </c:marker>
          <c:trendline>
            <c:trendlineType val="linear"/>
            <c:dispRSqr val="0"/>
            <c:dispEq val="1"/>
            <c:trendlineLbl>
              <c:numFmt formatCode="General" sourceLinked="0"/>
            </c:trendlineLbl>
          </c:trendline>
          <c:val>
            <c:numRef>
              <c:f>'E3 CA Pathways prices '!$D$31:$AK$31</c:f>
              <c:numCache>
                <c:formatCode>General</c:formatCode>
                <c:ptCount val="34"/>
                <c:pt idx="0">
                  <c:v>1.7230984848783915</c:v>
                </c:pt>
                <c:pt idx="1">
                  <c:v>1.7440598660529787</c:v>
                </c:pt>
                <c:pt idx="2">
                  <c:v>1.732607662175391</c:v>
                </c:pt>
                <c:pt idx="3">
                  <c:v>1.7248001264220121</c:v>
                </c:pt>
                <c:pt idx="4">
                  <c:v>1.698143168247104</c:v>
                </c:pt>
                <c:pt idx="5">
                  <c:v>1.7800049939612448</c:v>
                </c:pt>
                <c:pt idx="6">
                  <c:v>1.5925272521174647</c:v>
                </c:pt>
                <c:pt idx="7">
                  <c:v>1.5790527525364328</c:v>
                </c:pt>
                <c:pt idx="8">
                  <c:v>1.6209031429293037</c:v>
                </c:pt>
                <c:pt idx="9">
                  <c:v>1.4437742937991391</c:v>
                </c:pt>
                <c:pt idx="10">
                  <c:v>1.426977197039855</c:v>
                </c:pt>
                <c:pt idx="11">
                  <c:v>1.5032693100076655</c:v>
                </c:pt>
                <c:pt idx="12">
                  <c:v>1.4029347600918249</c:v>
                </c:pt>
                <c:pt idx="13">
                  <c:v>1.4662352254087589</c:v>
                </c:pt>
                <c:pt idx="14">
                  <c:v>1.4467027694619516</c:v>
                </c:pt>
                <c:pt idx="15">
                  <c:v>1.4128472595834858</c:v>
                </c:pt>
                <c:pt idx="16">
                  <c:v>1.4678116851323029</c:v>
                </c:pt>
                <c:pt idx="17">
                  <c:v>1.4317881803680996</c:v>
                </c:pt>
                <c:pt idx="18">
                  <c:v>1.4105688823763183</c:v>
                </c:pt>
                <c:pt idx="19">
                  <c:v>1.4386158280804788</c:v>
                </c:pt>
                <c:pt idx="20">
                  <c:v>1.4108599374489312</c:v>
                </c:pt>
                <c:pt idx="21">
                  <c:v>1.3742515728651976</c:v>
                </c:pt>
                <c:pt idx="22">
                  <c:v>1.3484784806995587</c:v>
                </c:pt>
                <c:pt idx="23">
                  <c:v>1.3186169976019182</c:v>
                </c:pt>
                <c:pt idx="24">
                  <c:v>1.2854710446189461</c:v>
                </c:pt>
                <c:pt idx="25">
                  <c:v>1.2530913541120559</c:v>
                </c:pt>
                <c:pt idx="26">
                  <c:v>1.3173280559907843</c:v>
                </c:pt>
                <c:pt idx="27">
                  <c:v>1.2845365005405058</c:v>
                </c:pt>
                <c:pt idx="28">
                  <c:v>1.3028462064874875</c:v>
                </c:pt>
                <c:pt idx="29">
                  <c:v>1.2706037533210828</c:v>
                </c:pt>
                <c:pt idx="30">
                  <c:v>1.2398520881498314</c:v>
                </c:pt>
                <c:pt idx="31">
                  <c:v>1.2109087643091765</c:v>
                </c:pt>
                <c:pt idx="32">
                  <c:v>1.1994810876251691</c:v>
                </c:pt>
                <c:pt idx="33">
                  <c:v>1.1734545505259022</c:v>
                </c:pt>
              </c:numCache>
            </c:numRef>
          </c:val>
          <c:smooth val="0"/>
        </c:ser>
        <c:dLbls>
          <c:showLegendKey val="0"/>
          <c:showVal val="0"/>
          <c:showCatName val="0"/>
          <c:showSerName val="0"/>
          <c:showPercent val="0"/>
          <c:showBubbleSize val="0"/>
        </c:dLbls>
        <c:marker val="1"/>
        <c:smooth val="0"/>
        <c:axId val="224103424"/>
        <c:axId val="229577472"/>
      </c:lineChart>
      <c:catAx>
        <c:axId val="224103424"/>
        <c:scaling>
          <c:orientation val="minMax"/>
        </c:scaling>
        <c:delete val="0"/>
        <c:axPos val="b"/>
        <c:majorTickMark val="out"/>
        <c:minorTickMark val="none"/>
        <c:tickLblPos val="nextTo"/>
        <c:crossAx val="229577472"/>
        <c:crosses val="autoZero"/>
        <c:auto val="1"/>
        <c:lblAlgn val="ctr"/>
        <c:lblOffset val="100"/>
        <c:noMultiLvlLbl val="0"/>
      </c:catAx>
      <c:valAx>
        <c:axId val="229577472"/>
        <c:scaling>
          <c:orientation val="minMax"/>
        </c:scaling>
        <c:delete val="0"/>
        <c:axPos val="l"/>
        <c:majorGridlines/>
        <c:numFmt formatCode="General" sourceLinked="1"/>
        <c:majorTickMark val="out"/>
        <c:minorTickMark val="none"/>
        <c:tickLblPos val="nextTo"/>
        <c:crossAx val="224103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926820218158803"/>
                  <c:y val="4.023289665211062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'Biofuel Diesel Calcs'!$B$17:$Q$17</c:f>
              <c:numCache>
                <c:formatCode>General</c:formatCode>
                <c:ptCount val="16"/>
                <c:pt idx="0">
                  <c:v>3.2684383714504487E-5</c:v>
                </c:pt>
                <c:pt idx="1">
                  <c:v>3.5904840396247486E-5</c:v>
                </c:pt>
                <c:pt idx="2">
                  <c:v>3.8910059979774787E-5</c:v>
                </c:pt>
                <c:pt idx="3">
                  <c:v>3.9117003565341942E-5</c:v>
                </c:pt>
                <c:pt idx="4">
                  <c:v>3.9307942303428823E-5</c:v>
                </c:pt>
                <c:pt idx="5">
                  <c:v>3.9480486056131936E-5</c:v>
                </c:pt>
                <c:pt idx="6">
                  <c:v>3.9613940464894494E-5</c:v>
                </c:pt>
                <c:pt idx="7">
                  <c:v>3.9727487142764903E-5</c:v>
                </c:pt>
                <c:pt idx="8">
                  <c:v>3.8933507535156997E-5</c:v>
                </c:pt>
                <c:pt idx="9">
                  <c:v>3.8879956344155043E-5</c:v>
                </c:pt>
                <c:pt idx="10">
                  <c:v>3.8825618525488567E-5</c:v>
                </c:pt>
                <c:pt idx="11">
                  <c:v>3.8768194705984699E-5</c:v>
                </c:pt>
                <c:pt idx="12">
                  <c:v>3.870647468923664E-5</c:v>
                </c:pt>
                <c:pt idx="13">
                  <c:v>3.864106357344772E-5</c:v>
                </c:pt>
                <c:pt idx="14">
                  <c:v>3.8567846690834833E-5</c:v>
                </c:pt>
                <c:pt idx="15">
                  <c:v>3.8487550159241927E-5</c:v>
                </c:pt>
              </c:numCache>
            </c:numRef>
          </c:xVal>
          <c:yVal>
            <c:numRef>
              <c:f>'Biofuel Diesel Calcs'!$B$18:$Q$18</c:f>
              <c:numCache>
                <c:formatCode>General</c:formatCode>
                <c:ptCount val="16"/>
                <c:pt idx="0">
                  <c:v>3.2534472403100806E-5</c:v>
                </c:pt>
                <c:pt idx="1">
                  <c:v>3.5737836927839023E-5</c:v>
                </c:pt>
                <c:pt idx="2">
                  <c:v>3.8702285050042465E-5</c:v>
                </c:pt>
                <c:pt idx="3">
                  <c:v>3.8932951956673597E-5</c:v>
                </c:pt>
                <c:pt idx="4">
                  <c:v>3.8817168194455472E-5</c:v>
                </c:pt>
                <c:pt idx="5">
                  <c:v>3.8994342588454627E-5</c:v>
                </c:pt>
                <c:pt idx="6">
                  <c:v>3.91853796430619E-5</c:v>
                </c:pt>
                <c:pt idx="7">
                  <c:v>3.9249498158651194E-5</c:v>
                </c:pt>
                <c:pt idx="8">
                  <c:v>3.8750429807918409E-5</c:v>
                </c:pt>
                <c:pt idx="9">
                  <c:v>3.8697162832931355E-5</c:v>
                </c:pt>
                <c:pt idx="10">
                  <c:v>3.8643113405204378E-5</c:v>
                </c:pt>
                <c:pt idx="11">
                  <c:v>3.8585994355189981E-5</c:v>
                </c:pt>
                <c:pt idx="12">
                  <c:v>3.8524601909442223E-5</c:v>
                </c:pt>
                <c:pt idx="13">
                  <c:v>3.8455606905480695E-5</c:v>
                </c:pt>
                <c:pt idx="14">
                  <c:v>3.8379731702149147E-5</c:v>
                </c:pt>
                <c:pt idx="15">
                  <c:v>3.8288101497219927E-5</c:v>
                </c:pt>
              </c:numCache>
            </c:numRef>
          </c:yVal>
          <c:smooth val="0"/>
          <c:extLst xmlns:c16r2="http://schemas.microsoft.com/office/drawing/2015/06/chart">
            <c:ext xmlns:c16="http://schemas.microsoft.com/office/drawing/2014/chart" uri="{C3380CC4-5D6E-409C-BE32-E72D297353CC}">
              <c16:uniqueId val="{00000000-E653-43D3-9735-906345539338}"/>
            </c:ext>
          </c:extLst>
        </c:ser>
        <c:dLbls>
          <c:showLegendKey val="0"/>
          <c:showVal val="0"/>
          <c:showCatName val="0"/>
          <c:showSerName val="0"/>
          <c:showPercent val="0"/>
          <c:showBubbleSize val="0"/>
        </c:dLbls>
        <c:axId val="244373760"/>
        <c:axId val="247669120"/>
      </c:scatterChart>
      <c:valAx>
        <c:axId val="24437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69120"/>
        <c:crosses val="autoZero"/>
        <c:crossBetween val="midCat"/>
      </c:valAx>
      <c:valAx>
        <c:axId val="24766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7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'Biofuel Diesel Calcs'!$A$15</c:f>
              <c:strCache>
                <c:ptCount val="1"/>
                <c:pt idx="0">
                  <c:v>Biodiesel ($/GJ)</c:v>
                </c:pt>
              </c:strCache>
            </c:strRef>
          </c:tx>
          <c:spPr>
            <a:ln w="28575" cap="rnd">
              <a:solidFill>
                <a:schemeClr val="accent1"/>
              </a:solidFill>
              <a:round/>
            </a:ln>
            <a:effectLst/>
          </c:spPr>
          <c:marker>
            <c:symbol val="none"/>
          </c:marker>
          <c:val>
            <c:numRef>
              <c:f>'Biofuel Diesel Calcs'!$B$15:$AK$15</c:f>
              <c:numCache>
                <c:formatCode>General</c:formatCode>
                <c:ptCount val="36"/>
                <c:pt idx="0">
                  <c:v>30.978814519130498</c:v>
                </c:pt>
                <c:pt idx="1">
                  <c:v>34.031218109850101</c:v>
                </c:pt>
                <c:pt idx="2">
                  <c:v>36.8796163198502</c:v>
                </c:pt>
                <c:pt idx="3">
                  <c:v>37.075760968291704</c:v>
                </c:pt>
                <c:pt idx="4">
                  <c:v>37.256735950208999</c:v>
                </c:pt>
                <c:pt idx="5">
                  <c:v>37.420275852264801</c:v>
                </c:pt>
                <c:pt idx="6">
                  <c:v>37.546766209614901</c:v>
                </c:pt>
                <c:pt idx="7">
                  <c:v>37.654387681194002</c:v>
                </c:pt>
                <c:pt idx="8">
                  <c:v>36.901840311449902</c:v>
                </c:pt>
                <c:pt idx="9">
                  <c:v>36.851083582248002</c:v>
                </c:pt>
                <c:pt idx="10">
                  <c:v>36.799581273972997</c:v>
                </c:pt>
                <c:pt idx="11">
                  <c:v>36.745154001642298</c:v>
                </c:pt>
                <c:pt idx="12">
                  <c:v>36.686654720528203</c:v>
                </c:pt>
                <c:pt idx="13">
                  <c:v>36.624656952994499</c:v>
                </c:pt>
                <c:pt idx="14">
                  <c:v>36.555260746967001</c:v>
                </c:pt>
                <c:pt idx="15">
                  <c:v>36.479154329282203</c:v>
                </c:pt>
                <c:pt idx="16">
                  <c:v>39.732315947579302</c:v>
                </c:pt>
                <c:pt idx="17">
                  <c:v>39.647692722791199</c:v>
                </c:pt>
                <c:pt idx="18">
                  <c:v>39.553434322290101</c:v>
                </c:pt>
                <c:pt idx="19">
                  <c:v>39.446443725311298</c:v>
                </c:pt>
                <c:pt idx="20">
                  <c:v>42.643600884777101</c:v>
                </c:pt>
                <c:pt idx="21">
                  <c:v>42.525742039002999</c:v>
                </c:pt>
                <c:pt idx="22">
                  <c:v>42.392770878941199</c:v>
                </c:pt>
                <c:pt idx="23">
                  <c:v>42.241590383826598</c:v>
                </c:pt>
                <c:pt idx="24">
                  <c:v>42.068931476185398</c:v>
                </c:pt>
                <c:pt idx="25">
                  <c:v>41.870521414406703</c:v>
                </c:pt>
                <c:pt idx="26">
                  <c:v>41.653902017575298</c:v>
                </c:pt>
                <c:pt idx="27">
                  <c:v>47.526138928681398</c:v>
                </c:pt>
                <c:pt idx="28">
                  <c:v>47.526138928681398</c:v>
                </c:pt>
                <c:pt idx="29">
                  <c:v>47.526138928681398</c:v>
                </c:pt>
                <c:pt idx="30">
                  <c:v>47.526138928681398</c:v>
                </c:pt>
                <c:pt idx="31">
                  <c:v>47.526138928681398</c:v>
                </c:pt>
                <c:pt idx="32">
                  <c:v>47.526138928681398</c:v>
                </c:pt>
                <c:pt idx="33">
                  <c:v>47.526138928681398</c:v>
                </c:pt>
                <c:pt idx="34">
                  <c:v>47.526138928681398</c:v>
                </c:pt>
                <c:pt idx="35">
                  <c:v>47.526138928681398</c:v>
                </c:pt>
              </c:numCache>
            </c:numRef>
          </c:val>
          <c:smooth val="0"/>
          <c:extLst xmlns:c16r2="http://schemas.microsoft.com/office/drawing/2015/06/chart">
            <c:ext xmlns:c16="http://schemas.microsoft.com/office/drawing/2014/chart" uri="{C3380CC4-5D6E-409C-BE32-E72D297353CC}">
              <c16:uniqueId val="{00000000-B277-4313-805B-7E89DD06E2F7}"/>
            </c:ext>
          </c:extLst>
        </c:ser>
        <c:ser>
          <c:idx val="1"/>
          <c:order val="1"/>
          <c:tx>
            <c:strRef>
              <c:f>'Biofuel Diesel Calcs'!$A$16</c:f>
              <c:strCache>
                <c:ptCount val="1"/>
                <c:pt idx="0">
                  <c:v>Renewable Diesel ($/GJ)</c:v>
                </c:pt>
              </c:strCache>
            </c:strRef>
          </c:tx>
          <c:spPr>
            <a:ln w="28575" cap="rnd">
              <a:solidFill>
                <a:schemeClr val="accent2"/>
              </a:solidFill>
              <a:round/>
            </a:ln>
            <a:effectLst/>
          </c:spPr>
          <c:marker>
            <c:symbol val="none"/>
          </c:marker>
          <c:val>
            <c:numRef>
              <c:f>'Biofuel Diesel Calcs'!$B$16:$AK$16</c:f>
              <c:numCache>
                <c:formatCode>General</c:formatCode>
                <c:ptCount val="36"/>
                <c:pt idx="0">
                  <c:v>30.8367260296898</c:v>
                </c:pt>
                <c:pt idx="1">
                  <c:v>33.8729293834336</c:v>
                </c:pt>
                <c:pt idx="2">
                  <c:v>36.682683709276098</c:v>
                </c:pt>
                <c:pt idx="3">
                  <c:v>36.901313724718499</c:v>
                </c:pt>
                <c:pt idx="4">
                  <c:v>36.791571906564201</c:v>
                </c:pt>
                <c:pt idx="5">
                  <c:v>36.959500809161298</c:v>
                </c:pt>
                <c:pt idx="6">
                  <c:v>37.140568977148</c:v>
                </c:pt>
                <c:pt idx="7">
                  <c:v>37.201341596238301</c:v>
                </c:pt>
                <c:pt idx="8">
                  <c:v>36.728316129251802</c:v>
                </c:pt>
                <c:pt idx="9">
                  <c:v>36.677828784820498</c:v>
                </c:pt>
                <c:pt idx="10">
                  <c:v>36.626599818380598</c:v>
                </c:pt>
                <c:pt idx="11">
                  <c:v>36.572461411753103</c:v>
                </c:pt>
                <c:pt idx="12">
                  <c:v>36.514272608001797</c:v>
                </c:pt>
                <c:pt idx="13">
                  <c:v>36.448877970331999</c:v>
                </c:pt>
                <c:pt idx="14">
                  <c:v>36.3769621627359</c:v>
                </c:pt>
                <c:pt idx="15">
                  <c:v>36.290113496790497</c:v>
                </c:pt>
                <c:pt idx="16">
                  <c:v>39.485801824193203</c:v>
                </c:pt>
                <c:pt idx="17">
                  <c:v>39.360335765631802</c:v>
                </c:pt>
                <c:pt idx="18">
                  <c:v>39.227440118650399</c:v>
                </c:pt>
                <c:pt idx="19">
                  <c:v>39.065413308941302</c:v>
                </c:pt>
                <c:pt idx="20">
                  <c:v>42.199321756490697</c:v>
                </c:pt>
                <c:pt idx="21">
                  <c:v>41.794950809280301</c:v>
                </c:pt>
                <c:pt idx="22">
                  <c:v>41.583448345097203</c:v>
                </c:pt>
                <c:pt idx="23">
                  <c:v>40.963428663038599</c:v>
                </c:pt>
                <c:pt idx="24">
                  <c:v>40.145703626660698</c:v>
                </c:pt>
                <c:pt idx="25">
                  <c:v>38.195291008552203</c:v>
                </c:pt>
                <c:pt idx="26">
                  <c:v>35.931080556081596</c:v>
                </c:pt>
                <c:pt idx="27">
                  <c:v>32.806003427901203</c:v>
                </c:pt>
                <c:pt idx="28">
                  <c:v>33.516125921839198</c:v>
                </c:pt>
                <c:pt idx="29">
                  <c:v>34.240401085662803</c:v>
                </c:pt>
                <c:pt idx="30">
                  <c:v>34.9791109833658</c:v>
                </c:pt>
                <c:pt idx="31">
                  <c:v>35.732543302089297</c:v>
                </c:pt>
                <c:pt idx="32">
                  <c:v>36.500991448572698</c:v>
                </c:pt>
                <c:pt idx="33">
                  <c:v>37.284754693832603</c:v>
                </c:pt>
                <c:pt idx="34">
                  <c:v>38.084138269613902</c:v>
                </c:pt>
                <c:pt idx="35">
                  <c:v>38.8994534841326</c:v>
                </c:pt>
              </c:numCache>
            </c:numRef>
          </c:val>
          <c:smooth val="0"/>
          <c:extLst xmlns:c16r2="http://schemas.microsoft.com/office/drawing/2015/06/chart">
            <c:ext xmlns:c16="http://schemas.microsoft.com/office/drawing/2014/chart" uri="{C3380CC4-5D6E-409C-BE32-E72D297353CC}">
              <c16:uniqueId val="{00000001-B277-4313-805B-7E89DD06E2F7}"/>
            </c:ext>
          </c:extLst>
        </c:ser>
        <c:dLbls>
          <c:showLegendKey val="0"/>
          <c:showVal val="0"/>
          <c:showCatName val="0"/>
          <c:showSerName val="0"/>
          <c:showPercent val="0"/>
          <c:showBubbleSize val="0"/>
        </c:dLbls>
        <c:marker val="1"/>
        <c:smooth val="0"/>
        <c:axId val="291339264"/>
        <c:axId val="350946048"/>
      </c:lineChart>
      <c:catAx>
        <c:axId val="291339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46048"/>
        <c:crosses val="autoZero"/>
        <c:auto val="1"/>
        <c:lblAlgn val="ctr"/>
        <c:lblOffset val="100"/>
        <c:noMultiLvlLbl val="0"/>
      </c:catAx>
      <c:valAx>
        <c:axId val="35094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'Biofuel Diesel Calcs'!$C$9:$AK$9</c:f>
              <c:numCache>
                <c:formatCode>General</c:formatCode>
                <c:ptCount val="35"/>
                <c:pt idx="0">
                  <c:v>2.2324938127820644E-5</c:v>
                </c:pt>
                <c:pt idx="1">
                  <c:v>2.2324938127820644E-5</c:v>
                </c:pt>
                <c:pt idx="2">
                  <c:v>2.8199155626728781E-5</c:v>
                </c:pt>
                <c:pt idx="3">
                  <c:v>2.7921323319242086E-5</c:v>
                </c:pt>
                <c:pt idx="4">
                  <c:v>2.9241613867284452E-5</c:v>
                </c:pt>
                <c:pt idx="5">
                  <c:v>2.9078150752554346E-5</c:v>
                </c:pt>
                <c:pt idx="6">
                  <c:v>2.8797340260069326E-5</c:v>
                </c:pt>
                <c:pt idx="7">
                  <c:v>2.8970717126514207E-5</c:v>
                </c:pt>
                <c:pt idx="8">
                  <c:v>2.9491911802686319E-5</c:v>
                </c:pt>
                <c:pt idx="9">
                  <c:v>3.0002341465673681E-5</c:v>
                </c:pt>
                <c:pt idx="10">
                  <c:v>3.0298277841157173E-5</c:v>
                </c:pt>
                <c:pt idx="11">
                  <c:v>3.1155238580493729E-5</c:v>
                </c:pt>
                <c:pt idx="12">
                  <c:v>3.1436763788172474E-5</c:v>
                </c:pt>
                <c:pt idx="13">
                  <c:v>3.2350292820424219E-5</c:v>
                </c:pt>
                <c:pt idx="14">
                  <c:v>3.2597726974464635E-5</c:v>
                </c:pt>
                <c:pt idx="15">
                  <c:v>3.2924681497297409E-5</c:v>
                </c:pt>
                <c:pt idx="16">
                  <c:v>3.3308016100610544E-5</c:v>
                </c:pt>
                <c:pt idx="17">
                  <c:v>3.364077814569737E-5</c:v>
                </c:pt>
                <c:pt idx="18">
                  <c:v>3.3750625319431314E-5</c:v>
                </c:pt>
                <c:pt idx="19">
                  <c:v>3.4059863270456659E-5</c:v>
                </c:pt>
                <c:pt idx="20">
                  <c:v>3.4468071438687603E-5</c:v>
                </c:pt>
                <c:pt idx="21">
                  <c:v>3.4386486883845184E-5</c:v>
                </c:pt>
                <c:pt idx="22">
                  <c:v>3.45950496344317E-5</c:v>
                </c:pt>
                <c:pt idx="23">
                  <c:v>3.4787226831867611E-5</c:v>
                </c:pt>
                <c:pt idx="24">
                  <c:v>3.4953390118457004E-5</c:v>
                </c:pt>
                <c:pt idx="25">
                  <c:v>3.498127385218558E-5</c:v>
                </c:pt>
                <c:pt idx="26">
                  <c:v>3.518856463115365E-5</c:v>
                </c:pt>
                <c:pt idx="27">
                  <c:v>3.5186729252377328E-5</c:v>
                </c:pt>
                <c:pt idx="28">
                  <c:v>3.5041567029105289E-5</c:v>
                </c:pt>
                <c:pt idx="29">
                  <c:v>3.5091435943457555E-5</c:v>
                </c:pt>
                <c:pt idx="30">
                  <c:v>3.4931288073903187E-5</c:v>
                </c:pt>
                <c:pt idx="31">
                  <c:v>3.4750211719682812E-5</c:v>
                </c:pt>
                <c:pt idx="32">
                  <c:v>3.4791729168544127E-5</c:v>
                </c:pt>
                <c:pt idx="33">
                  <c:v>3.4714612506272508E-5</c:v>
                </c:pt>
                <c:pt idx="34">
                  <c:v>3.46861075484943E-5</c:v>
                </c:pt>
              </c:numCache>
            </c:numRef>
          </c:val>
          <c:smooth val="0"/>
          <c:extLst xmlns:c16r2="http://schemas.microsoft.com/office/drawing/2015/06/chart">
            <c:ext xmlns:c16="http://schemas.microsoft.com/office/drawing/2014/chart" uri="{C3380CC4-5D6E-409C-BE32-E72D297353CC}">
              <c16:uniqueId val="{00000000-D236-433F-A2FE-D2A0CAA2A473}"/>
            </c:ext>
          </c:extLst>
        </c:ser>
        <c:ser>
          <c:idx val="1"/>
          <c:order val="1"/>
          <c:spPr>
            <a:ln w="28575" cap="rnd">
              <a:solidFill>
                <a:schemeClr val="accent2"/>
              </a:solidFill>
              <a:round/>
            </a:ln>
            <a:effectLst/>
          </c:spPr>
          <c:marker>
            <c:symbol val="none"/>
          </c:marker>
          <c:val>
            <c:numRef>
              <c:f>'Biofuel Diesel Calcs'!$C$10:$AK$10</c:f>
              <c:numCache>
                <c:formatCode>General</c:formatCode>
                <c:ptCount val="35"/>
                <c:pt idx="0">
                  <c:v>3.0152185189727765E-5</c:v>
                </c:pt>
                <c:pt idx="1">
                  <c:v>3.0152185189727765E-5</c:v>
                </c:pt>
                <c:pt idx="2">
                  <c:v>3.496586919628476E-5</c:v>
                </c:pt>
                <c:pt idx="3">
                  <c:v>3.4738196840723847E-5</c:v>
                </c:pt>
                <c:pt idx="4">
                  <c:v>3.5820121624118606E-5</c:v>
                </c:pt>
                <c:pt idx="5">
                  <c:v>3.5686170203153258E-5</c:v>
                </c:pt>
                <c:pt idx="6">
                  <c:v>3.545605734526201E-5</c:v>
                </c:pt>
                <c:pt idx="7">
                  <c:v>3.5598132685384808E-5</c:v>
                </c:pt>
                <c:pt idx="8">
                  <c:v>3.6025230673748137E-5</c:v>
                </c:pt>
                <c:pt idx="9">
                  <c:v>3.644350716855809E-5</c:v>
                </c:pt>
                <c:pt idx="10">
                  <c:v>3.6686015076698727E-5</c:v>
                </c:pt>
                <c:pt idx="11">
                  <c:v>3.7388259793711393E-5</c:v>
                </c:pt>
                <c:pt idx="12">
                  <c:v>3.7618958331839698E-5</c:v>
                </c:pt>
                <c:pt idx="13">
                  <c:v>3.8367558480351924E-5</c:v>
                </c:pt>
                <c:pt idx="14">
                  <c:v>3.8570320776811274E-5</c:v>
                </c:pt>
                <c:pt idx="15">
                  <c:v>3.883824680401815E-5</c:v>
                </c:pt>
                <c:pt idx="16">
                  <c:v>3.9152374030235312E-5</c:v>
                </c:pt>
                <c:pt idx="17">
                  <c:v>3.9425059087389112E-5</c:v>
                </c:pt>
                <c:pt idx="18">
                  <c:v>3.951507441002006E-5</c:v>
                </c:pt>
                <c:pt idx="19">
                  <c:v>3.9768482422125139E-5</c:v>
                </c:pt>
                <c:pt idx="20">
                  <c:v>4.01029925302586E-5</c:v>
                </c:pt>
                <c:pt idx="21">
                  <c:v>4.0036137282406438E-5</c:v>
                </c:pt>
                <c:pt idx="22">
                  <c:v>4.0207046033580264E-5</c:v>
                </c:pt>
                <c:pt idx="23">
                  <c:v>4.0364527485687571E-5</c:v>
                </c:pt>
                <c:pt idx="24">
                  <c:v>4.0500691588443545E-5</c:v>
                </c:pt>
                <c:pt idx="25">
                  <c:v>4.0523541182132803E-5</c:v>
                </c:pt>
                <c:pt idx="26">
                  <c:v>4.0693407603934652E-5</c:v>
                </c:pt>
                <c:pt idx="27">
                  <c:v>4.0691903585150327E-5</c:v>
                </c:pt>
                <c:pt idx="28">
                  <c:v>4.0572949005642371E-5</c:v>
                </c:pt>
                <c:pt idx="29">
                  <c:v>4.0613814566968035E-5</c:v>
                </c:pt>
                <c:pt idx="30">
                  <c:v>4.0482579855536027E-5</c:v>
                </c:pt>
                <c:pt idx="31">
                  <c:v>4.0334195096129638E-5</c:v>
                </c:pt>
                <c:pt idx="32">
                  <c:v>4.0368216968764404E-5</c:v>
                </c:pt>
                <c:pt idx="33">
                  <c:v>4.0305022978435487E-5</c:v>
                </c:pt>
                <c:pt idx="34">
                  <c:v>4.0281664316726069E-5</c:v>
                </c:pt>
              </c:numCache>
            </c:numRef>
          </c:val>
          <c:smooth val="0"/>
          <c:extLst xmlns:c16r2="http://schemas.microsoft.com/office/drawing/2015/06/chart">
            <c:ext xmlns:c16="http://schemas.microsoft.com/office/drawing/2014/chart" uri="{C3380CC4-5D6E-409C-BE32-E72D297353CC}">
              <c16:uniqueId val="{00000001-D236-433F-A2FE-D2A0CAA2A473}"/>
            </c:ext>
          </c:extLst>
        </c:ser>
        <c:dLbls>
          <c:showLegendKey val="0"/>
          <c:showVal val="0"/>
          <c:showCatName val="0"/>
          <c:showSerName val="0"/>
          <c:showPercent val="0"/>
          <c:showBubbleSize val="0"/>
        </c:dLbls>
        <c:marker val="1"/>
        <c:smooth val="0"/>
        <c:axId val="369109248"/>
        <c:axId val="369194112"/>
      </c:lineChart>
      <c:catAx>
        <c:axId val="369109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94112"/>
        <c:crosses val="autoZero"/>
        <c:auto val="1"/>
        <c:lblAlgn val="ctr"/>
        <c:lblOffset val="100"/>
        <c:noMultiLvlLbl val="0"/>
      </c:catAx>
      <c:valAx>
        <c:axId val="3691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between gas and E85 prices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data'!$B$3:$B$65</c:f>
              <c:numCache>
                <c:formatCode>"$"#,##0.00</c:formatCode>
                <c:ptCount val="63"/>
                <c:pt idx="0">
                  <c:v>1.516</c:v>
                </c:pt>
                <c:pt idx="1">
                  <c:v>1.5409999999999999</c:v>
                </c:pt>
                <c:pt idx="2">
                  <c:v>1.679</c:v>
                </c:pt>
                <c:pt idx="3">
                  <c:v>1.2649999999999999</c:v>
                </c:pt>
                <c:pt idx="4">
                  <c:v>1.107</c:v>
                </c:pt>
                <c:pt idx="5">
                  <c:v>1.4039999999999999</c:v>
                </c:pt>
                <c:pt idx="6">
                  <c:v>1.41</c:v>
                </c:pt>
                <c:pt idx="7">
                  <c:v>1.444</c:v>
                </c:pt>
                <c:pt idx="8">
                  <c:v>1.607</c:v>
                </c:pt>
                <c:pt idx="9">
                  <c:v>1.476</c:v>
                </c:pt>
                <c:pt idx="10">
                  <c:v>1.738</c:v>
                </c:pt>
                <c:pt idx="11">
                  <c:v>1.9850000000000001</c:v>
                </c:pt>
                <c:pt idx="12">
                  <c:v>1.9690000000000001</c:v>
                </c:pt>
                <c:pt idx="13">
                  <c:v>2.109</c:v>
                </c:pt>
                <c:pt idx="14">
                  <c:v>2.7689266602198281</c:v>
                </c:pt>
                <c:pt idx="15">
                  <c:v>2.2260270917356895</c:v>
                </c:pt>
                <c:pt idx="16">
                  <c:v>2.8370477773926477</c:v>
                </c:pt>
                <c:pt idx="17">
                  <c:v>2.2191508880356694</c:v>
                </c:pt>
                <c:pt idx="18">
                  <c:v>2.3029976124968825</c:v>
                </c:pt>
                <c:pt idx="19">
                  <c:v>3.028862969080607</c:v>
                </c:pt>
                <c:pt idx="20">
                  <c:v>2.7644555531607735</c:v>
                </c:pt>
                <c:pt idx="21">
                  <c:v>2.99</c:v>
                </c:pt>
                <c:pt idx="22">
                  <c:v>3.43</c:v>
                </c:pt>
                <c:pt idx="23">
                  <c:v>3.91</c:v>
                </c:pt>
                <c:pt idx="24">
                  <c:v>3.04</c:v>
                </c:pt>
                <c:pt idx="25">
                  <c:v>1.86</c:v>
                </c:pt>
                <c:pt idx="26">
                  <c:v>2.02</c:v>
                </c:pt>
                <c:pt idx="27">
                  <c:v>2.44</c:v>
                </c:pt>
                <c:pt idx="28">
                  <c:v>2.64</c:v>
                </c:pt>
                <c:pt idx="29">
                  <c:v>2.65</c:v>
                </c:pt>
                <c:pt idx="30">
                  <c:v>2.84</c:v>
                </c:pt>
                <c:pt idx="31">
                  <c:v>2.71</c:v>
                </c:pt>
                <c:pt idx="32">
                  <c:v>2.78</c:v>
                </c:pt>
                <c:pt idx="33">
                  <c:v>3.08</c:v>
                </c:pt>
                <c:pt idx="34">
                  <c:v>3.69</c:v>
                </c:pt>
                <c:pt idx="35">
                  <c:v>3.68</c:v>
                </c:pt>
                <c:pt idx="36">
                  <c:v>3.46</c:v>
                </c:pt>
                <c:pt idx="37">
                  <c:v>3.37</c:v>
                </c:pt>
                <c:pt idx="38">
                  <c:v>3.89</c:v>
                </c:pt>
                <c:pt idx="39">
                  <c:v>3.52</c:v>
                </c:pt>
                <c:pt idx="40">
                  <c:v>3.82</c:v>
                </c:pt>
                <c:pt idx="41">
                  <c:v>3.29</c:v>
                </c:pt>
                <c:pt idx="42">
                  <c:v>3.59</c:v>
                </c:pt>
                <c:pt idx="43">
                  <c:v>3.65</c:v>
                </c:pt>
                <c:pt idx="44">
                  <c:v>3.45</c:v>
                </c:pt>
                <c:pt idx="45">
                  <c:v>3.34</c:v>
                </c:pt>
                <c:pt idx="46">
                  <c:v>3.65</c:v>
                </c:pt>
                <c:pt idx="47">
                  <c:v>3.7</c:v>
                </c:pt>
                <c:pt idx="48">
                  <c:v>3.34</c:v>
                </c:pt>
                <c:pt idx="49">
                  <c:v>2.2999999999999998</c:v>
                </c:pt>
                <c:pt idx="50">
                  <c:v>2.42</c:v>
                </c:pt>
                <c:pt idx="51">
                  <c:v>2.82</c:v>
                </c:pt>
                <c:pt idx="52">
                  <c:v>2.35</c:v>
                </c:pt>
                <c:pt idx="53">
                  <c:v>1.98</c:v>
                </c:pt>
                <c:pt idx="54">
                  <c:v>2.06</c:v>
                </c:pt>
                <c:pt idx="55">
                  <c:v>2.2599999999999998</c:v>
                </c:pt>
                <c:pt idx="56">
                  <c:v>2.2200000000000002</c:v>
                </c:pt>
                <c:pt idx="57">
                  <c:v>2.3199999999999998</c:v>
                </c:pt>
                <c:pt idx="58">
                  <c:v>2.38</c:v>
                </c:pt>
                <c:pt idx="59">
                  <c:v>2.2599999999999998</c:v>
                </c:pt>
                <c:pt idx="60">
                  <c:v>2.4900000000000002</c:v>
                </c:pt>
                <c:pt idx="61">
                  <c:v>2.5</c:v>
                </c:pt>
                <c:pt idx="62">
                  <c:v>2.67</c:v>
                </c:pt>
              </c:numCache>
            </c:numRef>
          </c:xVal>
          <c:yVal>
            <c:numRef>
              <c:f>'Alt Fuels Center - price data'!$C$3:$C$65</c:f>
              <c:numCache>
                <c:formatCode>"$"#,##0.00</c:formatCode>
                <c:ptCount val="63"/>
                <c:pt idx="0">
                  <c:v>1.8</c:v>
                </c:pt>
                <c:pt idx="1">
                  <c:v>1.9</c:v>
                </c:pt>
                <c:pt idx="2">
                  <c:v>1.85</c:v>
                </c:pt>
                <c:pt idx="3">
                  <c:v>1.6</c:v>
                </c:pt>
                <c:pt idx="4">
                  <c:v>1.54</c:v>
                </c:pt>
                <c:pt idx="5">
                  <c:v>1.8</c:v>
                </c:pt>
                <c:pt idx="6">
                  <c:v>1.81</c:v>
                </c:pt>
                <c:pt idx="7">
                  <c:v>1.71</c:v>
                </c:pt>
                <c:pt idx="8">
                  <c:v>1.86</c:v>
                </c:pt>
                <c:pt idx="9">
                  <c:v>1.7</c:v>
                </c:pt>
                <c:pt idx="10">
                  <c:v>1.84</c:v>
                </c:pt>
                <c:pt idx="11">
                  <c:v>2.2799999999999998</c:v>
                </c:pt>
                <c:pt idx="12">
                  <c:v>2.2999999999999998</c:v>
                </c:pt>
                <c:pt idx="13">
                  <c:v>2.29</c:v>
                </c:pt>
                <c:pt idx="14">
                  <c:v>3.2105947398453307</c:v>
                </c:pt>
                <c:pt idx="15">
                  <c:v>2.645566143056072</c:v>
                </c:pt>
                <c:pt idx="16">
                  <c:v>3.2374457541634052</c:v>
                </c:pt>
                <c:pt idx="17">
                  <c:v>2.806566651662191</c:v>
                </c:pt>
                <c:pt idx="18">
                  <c:v>2.7946946934825565</c:v>
                </c:pt>
                <c:pt idx="19">
                  <c:v>3.5049265839706401</c:v>
                </c:pt>
                <c:pt idx="20">
                  <c:v>3.2003521058660405</c:v>
                </c:pt>
                <c:pt idx="21">
                  <c:v>3.55</c:v>
                </c:pt>
                <c:pt idx="22">
                  <c:v>4.0599999999999996</c:v>
                </c:pt>
                <c:pt idx="23">
                  <c:v>4.62</c:v>
                </c:pt>
                <c:pt idx="24">
                  <c:v>3.99</c:v>
                </c:pt>
                <c:pt idx="25">
                  <c:v>2.56</c:v>
                </c:pt>
                <c:pt idx="26">
                  <c:v>2.66</c:v>
                </c:pt>
                <c:pt idx="27">
                  <c:v>3.01</c:v>
                </c:pt>
                <c:pt idx="28">
                  <c:v>3.21</c:v>
                </c:pt>
                <c:pt idx="29">
                  <c:v>3.36</c:v>
                </c:pt>
                <c:pt idx="30">
                  <c:v>3.42</c:v>
                </c:pt>
                <c:pt idx="31">
                  <c:v>3.25</c:v>
                </c:pt>
                <c:pt idx="32">
                  <c:v>3.45</c:v>
                </c:pt>
                <c:pt idx="33">
                  <c:v>3.89</c:v>
                </c:pt>
                <c:pt idx="34">
                  <c:v>4.5199999999999996</c:v>
                </c:pt>
                <c:pt idx="35">
                  <c:v>4.5999999999999996</c:v>
                </c:pt>
                <c:pt idx="36">
                  <c:v>4.51</c:v>
                </c:pt>
                <c:pt idx="37">
                  <c:v>4.4400000000000004</c:v>
                </c:pt>
                <c:pt idx="38">
                  <c:v>4.9000000000000004</c:v>
                </c:pt>
                <c:pt idx="39">
                  <c:v>4.58</c:v>
                </c:pt>
                <c:pt idx="40">
                  <c:v>4.91</c:v>
                </c:pt>
                <c:pt idx="41">
                  <c:v>4.4800000000000004</c:v>
                </c:pt>
                <c:pt idx="42">
                  <c:v>4.66</c:v>
                </c:pt>
                <c:pt idx="43">
                  <c:v>4.57</c:v>
                </c:pt>
                <c:pt idx="44">
                  <c:v>4.3</c:v>
                </c:pt>
                <c:pt idx="45">
                  <c:v>4.29</c:v>
                </c:pt>
                <c:pt idx="46">
                  <c:v>4.82</c:v>
                </c:pt>
                <c:pt idx="47">
                  <c:v>4.5599999999999996</c:v>
                </c:pt>
                <c:pt idx="48">
                  <c:v>4.07</c:v>
                </c:pt>
                <c:pt idx="49">
                  <c:v>3.12</c:v>
                </c:pt>
                <c:pt idx="50">
                  <c:v>2.77</c:v>
                </c:pt>
                <c:pt idx="51">
                  <c:v>3.07</c:v>
                </c:pt>
                <c:pt idx="52">
                  <c:v>2.84</c:v>
                </c:pt>
                <c:pt idx="53">
                  <c:v>2.42</c:v>
                </c:pt>
                <c:pt idx="54">
                  <c:v>2.39</c:v>
                </c:pt>
                <c:pt idx="55">
                  <c:v>2.59</c:v>
                </c:pt>
                <c:pt idx="56">
                  <c:v>2.5099999999999998</c:v>
                </c:pt>
                <c:pt idx="57">
                  <c:v>2.65</c:v>
                </c:pt>
                <c:pt idx="58">
                  <c:v>2.74</c:v>
                </c:pt>
                <c:pt idx="59">
                  <c:v>2.58</c:v>
                </c:pt>
                <c:pt idx="60">
                  <c:v>2.73</c:v>
                </c:pt>
                <c:pt idx="61">
                  <c:v>2.68</c:v>
                </c:pt>
                <c:pt idx="62">
                  <c:v>2.87</c:v>
                </c:pt>
              </c:numCache>
            </c:numRef>
          </c:yVal>
          <c:smooth val="0"/>
          <c:extLst xmlns:c16r2="http://schemas.microsoft.com/office/drawing/2015/06/chart">
            <c:ext xmlns:c16="http://schemas.microsoft.com/office/drawing/2014/chart" uri="{C3380CC4-5D6E-409C-BE32-E72D297353CC}">
              <c16:uniqueId val="{00000000-6487-4496-B788-F0681DC9E595}"/>
            </c:ext>
          </c:extLst>
        </c:ser>
        <c:dLbls>
          <c:showLegendKey val="0"/>
          <c:showVal val="0"/>
          <c:showCatName val="0"/>
          <c:showSerName val="0"/>
          <c:showPercent val="0"/>
          <c:showBubbleSize val="0"/>
        </c:dLbls>
        <c:axId val="371158016"/>
        <c:axId val="372068736"/>
      </c:scatterChart>
      <c:valAx>
        <c:axId val="37115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68736"/>
        <c:crosses val="autoZero"/>
        <c:crossBetween val="midCat"/>
      </c:valAx>
      <c:valAx>
        <c:axId val="37206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58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data'!$F$3:$F$65</c:f>
              <c:numCache>
                <c:formatCode>"$"#,##0.00</c:formatCode>
                <c:ptCount val="63"/>
                <c:pt idx="0">
                  <c:v>1.2905918256130791</c:v>
                </c:pt>
                <c:pt idx="1">
                  <c:v>1.4586941222265475</c:v>
                </c:pt>
                <c:pt idx="2">
                  <c:v>1.3683165434021021</c:v>
                </c:pt>
                <c:pt idx="3">
                  <c:v>1.1911764889061893</c:v>
                </c:pt>
                <c:pt idx="4">
                  <c:v>1.0420534838458546</c:v>
                </c:pt>
                <c:pt idx="5">
                  <c:v>1.1929840404826781</c:v>
                </c:pt>
                <c:pt idx="6">
                  <c:v>1.184850058388478</c:v>
                </c:pt>
                <c:pt idx="7">
                  <c:v>1.3520485792137018</c:v>
                </c:pt>
                <c:pt idx="8">
                  <c:v>1.5020753600622812</c:v>
                </c:pt>
                <c:pt idx="9">
                  <c:v>1.3384919423900352</c:v>
                </c:pt>
                <c:pt idx="10">
                  <c:v>1.4713469832619697</c:v>
                </c:pt>
                <c:pt idx="11">
                  <c:v>1.5463603736862594</c:v>
                </c:pt>
                <c:pt idx="12">
                  <c:v>1.9268499805371742</c:v>
                </c:pt>
                <c:pt idx="13">
                  <c:v>2.0280728688205532</c:v>
                </c:pt>
                <c:pt idx="14">
                  <c:v>2.5365746349543916</c:v>
                </c:pt>
                <c:pt idx="15">
                  <c:v>2.3155838001609435</c:v>
                </c:pt>
                <c:pt idx="16">
                  <c:v>2.6903110710930154</c:v>
                </c:pt>
                <c:pt idx="17">
                  <c:v>2.3676237183873807</c:v>
                </c:pt>
                <c:pt idx="18">
                  <c:v>2.3722072790927142</c:v>
                </c:pt>
                <c:pt idx="19">
                  <c:v>2.6736372747731174</c:v>
                </c:pt>
                <c:pt idx="20">
                  <c:v>2.807348515636177</c:v>
                </c:pt>
                <c:pt idx="21">
                  <c:v>3.05</c:v>
                </c:pt>
                <c:pt idx="22">
                  <c:v>3.71</c:v>
                </c:pt>
                <c:pt idx="23">
                  <c:v>4.22</c:v>
                </c:pt>
                <c:pt idx="24">
                  <c:v>3.27</c:v>
                </c:pt>
                <c:pt idx="25">
                  <c:v>2.19</c:v>
                </c:pt>
                <c:pt idx="26">
                  <c:v>2.04</c:v>
                </c:pt>
                <c:pt idx="27">
                  <c:v>2.27</c:v>
                </c:pt>
                <c:pt idx="28">
                  <c:v>2.5</c:v>
                </c:pt>
                <c:pt idx="29">
                  <c:v>2.57</c:v>
                </c:pt>
                <c:pt idx="30">
                  <c:v>2.71</c:v>
                </c:pt>
                <c:pt idx="31">
                  <c:v>2.65</c:v>
                </c:pt>
                <c:pt idx="32">
                  <c:v>2.75</c:v>
                </c:pt>
                <c:pt idx="33">
                  <c:v>3.09</c:v>
                </c:pt>
                <c:pt idx="34">
                  <c:v>3.62</c:v>
                </c:pt>
                <c:pt idx="35">
                  <c:v>3.54</c:v>
                </c:pt>
                <c:pt idx="36">
                  <c:v>3.42</c:v>
                </c:pt>
                <c:pt idx="37">
                  <c:v>3.46</c:v>
                </c:pt>
                <c:pt idx="38">
                  <c:v>3.69</c:v>
                </c:pt>
                <c:pt idx="39">
                  <c:v>3.36</c:v>
                </c:pt>
                <c:pt idx="40">
                  <c:v>3.7</c:v>
                </c:pt>
                <c:pt idx="41">
                  <c:v>3.55</c:v>
                </c:pt>
                <c:pt idx="42">
                  <c:v>3.58</c:v>
                </c:pt>
                <c:pt idx="43">
                  <c:v>3.5</c:v>
                </c:pt>
                <c:pt idx="44">
                  <c:v>3.51</c:v>
                </c:pt>
                <c:pt idx="45">
                  <c:v>3.49</c:v>
                </c:pt>
                <c:pt idx="46">
                  <c:v>3.56</c:v>
                </c:pt>
                <c:pt idx="47">
                  <c:v>3.51</c:v>
                </c:pt>
                <c:pt idx="48">
                  <c:v>3.38</c:v>
                </c:pt>
                <c:pt idx="49">
                  <c:v>2.75</c:v>
                </c:pt>
                <c:pt idx="50">
                  <c:v>2.56</c:v>
                </c:pt>
                <c:pt idx="51">
                  <c:v>2.61</c:v>
                </c:pt>
                <c:pt idx="52">
                  <c:v>2.2999999999999998</c:v>
                </c:pt>
                <c:pt idx="53">
                  <c:v>1.99</c:v>
                </c:pt>
                <c:pt idx="54">
                  <c:v>1.9</c:v>
                </c:pt>
                <c:pt idx="55">
                  <c:v>2.19</c:v>
                </c:pt>
                <c:pt idx="56">
                  <c:v>2.21</c:v>
                </c:pt>
                <c:pt idx="57">
                  <c:v>2.2999999999999998</c:v>
                </c:pt>
                <c:pt idx="58">
                  <c:v>2.27</c:v>
                </c:pt>
                <c:pt idx="59">
                  <c:v>2.2000000000000002</c:v>
                </c:pt>
                <c:pt idx="60">
                  <c:v>2.46</c:v>
                </c:pt>
                <c:pt idx="61">
                  <c:v>2.63</c:v>
                </c:pt>
                <c:pt idx="62">
                  <c:v>2.7</c:v>
                </c:pt>
              </c:numCache>
            </c:numRef>
          </c:xVal>
          <c:yVal>
            <c:numRef>
              <c:f>'Alt Fuels Center - price data'!$G$3:$G$65</c:f>
              <c:numCache>
                <c:formatCode>"$"#,##0.00</c:formatCode>
                <c:ptCount val="63"/>
                <c:pt idx="3">
                  <c:v>1.3472195468540302</c:v>
                </c:pt>
                <c:pt idx="4">
                  <c:v>1.1822538880555775</c:v>
                </c:pt>
                <c:pt idx="5">
                  <c:v>1.2830662350990762</c:v>
                </c:pt>
                <c:pt idx="6">
                  <c:v>1.3930433409647114</c:v>
                </c:pt>
                <c:pt idx="7">
                  <c:v>1.4663614115418016</c:v>
                </c:pt>
                <c:pt idx="8">
                  <c:v>1.5671737585853003</c:v>
                </c:pt>
                <c:pt idx="9">
                  <c:v>1.6038327938738455</c:v>
                </c:pt>
                <c:pt idx="10">
                  <c:v>1.6129975526959817</c:v>
                </c:pt>
                <c:pt idx="11">
                  <c:v>1.8879403173600695</c:v>
                </c:pt>
                <c:pt idx="12">
                  <c:v>2.0529059761585224</c:v>
                </c:pt>
                <c:pt idx="13">
                  <c:v>2.1078945290913396</c:v>
                </c:pt>
                <c:pt idx="14">
                  <c:v>2.6668073525455687</c:v>
                </c:pt>
                <c:pt idx="15">
                  <c:v>2.4206419187982924</c:v>
                </c:pt>
                <c:pt idx="16">
                  <c:v>2.6751299077873631</c:v>
                </c:pt>
                <c:pt idx="17">
                  <c:v>2.4337496227328548</c:v>
                </c:pt>
                <c:pt idx="18">
                  <c:v>2.3226631135326374</c:v>
                </c:pt>
                <c:pt idx="19">
                  <c:v>2.713783973576966</c:v>
                </c:pt>
                <c:pt idx="20">
                  <c:v>2.8246815403117811</c:v>
                </c:pt>
                <c:pt idx="21">
                  <c:v>3.08</c:v>
                </c:pt>
                <c:pt idx="22">
                  <c:v>3.63</c:v>
                </c:pt>
                <c:pt idx="23">
                  <c:v>4.25</c:v>
                </c:pt>
                <c:pt idx="24">
                  <c:v>3.69</c:v>
                </c:pt>
                <c:pt idx="25">
                  <c:v>2.4300000000000002</c:v>
                </c:pt>
                <c:pt idx="26">
                  <c:v>2.27</c:v>
                </c:pt>
                <c:pt idx="27">
                  <c:v>2.4500000000000002</c:v>
                </c:pt>
                <c:pt idx="28">
                  <c:v>2.63</c:v>
                </c:pt>
                <c:pt idx="29">
                  <c:v>2.7</c:v>
                </c:pt>
                <c:pt idx="30">
                  <c:v>2.85</c:v>
                </c:pt>
                <c:pt idx="31">
                  <c:v>2.79</c:v>
                </c:pt>
                <c:pt idx="32">
                  <c:v>2.86</c:v>
                </c:pt>
                <c:pt idx="33">
                  <c:v>3.19</c:v>
                </c:pt>
                <c:pt idx="34">
                  <c:v>3.69</c:v>
                </c:pt>
                <c:pt idx="35">
                  <c:v>3.67</c:v>
                </c:pt>
                <c:pt idx="36">
                  <c:v>3.57</c:v>
                </c:pt>
                <c:pt idx="37">
                  <c:v>3.61</c:v>
                </c:pt>
                <c:pt idx="38">
                  <c:v>3.82</c:v>
                </c:pt>
                <c:pt idx="39">
                  <c:v>3.5</c:v>
                </c:pt>
                <c:pt idx="40">
                  <c:v>3.82</c:v>
                </c:pt>
                <c:pt idx="41">
                  <c:v>3.7</c:v>
                </c:pt>
                <c:pt idx="42">
                  <c:v>3.75</c:v>
                </c:pt>
                <c:pt idx="43">
                  <c:v>3.55</c:v>
                </c:pt>
                <c:pt idx="44">
                  <c:v>3.67</c:v>
                </c:pt>
                <c:pt idx="45">
                  <c:v>3.62</c:v>
                </c:pt>
                <c:pt idx="46">
                  <c:v>3.66</c:v>
                </c:pt>
                <c:pt idx="47">
                  <c:v>3.63</c:v>
                </c:pt>
                <c:pt idx="48">
                  <c:v>3.48</c:v>
                </c:pt>
                <c:pt idx="49">
                  <c:v>2.9</c:v>
                </c:pt>
                <c:pt idx="50">
                  <c:v>2.62</c:v>
                </c:pt>
                <c:pt idx="51">
                  <c:v>2.63</c:v>
                </c:pt>
                <c:pt idx="52">
                  <c:v>2.39</c:v>
                </c:pt>
                <c:pt idx="53">
                  <c:v>2.17</c:v>
                </c:pt>
                <c:pt idx="54">
                  <c:v>2.0099999999999998</c:v>
                </c:pt>
                <c:pt idx="55">
                  <c:v>2.2799999999999998</c:v>
                </c:pt>
                <c:pt idx="56">
                  <c:v>2.21</c:v>
                </c:pt>
                <c:pt idx="57">
                  <c:v>2.3199999999999998</c:v>
                </c:pt>
                <c:pt idx="58">
                  <c:v>2.2400000000000002</c:v>
                </c:pt>
                <c:pt idx="59">
                  <c:v>2.2400000000000002</c:v>
                </c:pt>
                <c:pt idx="60">
                  <c:v>2.41</c:v>
                </c:pt>
                <c:pt idx="61">
                  <c:v>2.5499999999999998</c:v>
                </c:pt>
                <c:pt idx="62">
                  <c:v>2.59</c:v>
                </c:pt>
              </c:numCache>
            </c:numRef>
          </c:yVal>
          <c:smooth val="0"/>
          <c:extLst xmlns:c16r2="http://schemas.microsoft.com/office/drawing/2015/06/chart">
            <c:ext xmlns:c16="http://schemas.microsoft.com/office/drawing/2014/chart" uri="{C3380CC4-5D6E-409C-BE32-E72D297353CC}">
              <c16:uniqueId val="{00000000-F41F-4CB8-8ECA-1BF0C8A55AA0}"/>
            </c:ext>
          </c:extLst>
        </c:ser>
        <c:dLbls>
          <c:showLegendKey val="0"/>
          <c:showVal val="0"/>
          <c:showCatName val="0"/>
          <c:showSerName val="0"/>
          <c:showPercent val="0"/>
          <c:showBubbleSize val="0"/>
        </c:dLbls>
        <c:axId val="380523648"/>
        <c:axId val="380525952"/>
      </c:scatterChart>
      <c:valAx>
        <c:axId val="38052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25952"/>
        <c:crosses val="autoZero"/>
        <c:crossBetween val="midCat"/>
      </c:valAx>
      <c:valAx>
        <c:axId val="38052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23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data'!$F$17:$F$65</c:f>
              <c:numCache>
                <c:formatCode>"$"#,##0.00</c:formatCode>
                <c:ptCount val="49"/>
                <c:pt idx="0">
                  <c:v>2.5365746349543916</c:v>
                </c:pt>
                <c:pt idx="1">
                  <c:v>2.3155838001609435</c:v>
                </c:pt>
                <c:pt idx="2">
                  <c:v>2.6903110710930154</c:v>
                </c:pt>
                <c:pt idx="3">
                  <c:v>2.3676237183873807</c:v>
                </c:pt>
                <c:pt idx="4">
                  <c:v>2.3722072790927142</c:v>
                </c:pt>
                <c:pt idx="5">
                  <c:v>2.6736372747731174</c:v>
                </c:pt>
                <c:pt idx="6">
                  <c:v>2.807348515636177</c:v>
                </c:pt>
                <c:pt idx="7">
                  <c:v>3.05</c:v>
                </c:pt>
                <c:pt idx="8">
                  <c:v>3.71</c:v>
                </c:pt>
                <c:pt idx="9">
                  <c:v>4.22</c:v>
                </c:pt>
                <c:pt idx="10">
                  <c:v>3.27</c:v>
                </c:pt>
                <c:pt idx="11">
                  <c:v>2.19</c:v>
                </c:pt>
                <c:pt idx="12">
                  <c:v>2.04</c:v>
                </c:pt>
                <c:pt idx="13">
                  <c:v>2.27</c:v>
                </c:pt>
                <c:pt idx="14">
                  <c:v>2.5</c:v>
                </c:pt>
                <c:pt idx="15">
                  <c:v>2.57</c:v>
                </c:pt>
                <c:pt idx="16">
                  <c:v>2.71</c:v>
                </c:pt>
                <c:pt idx="17">
                  <c:v>2.65</c:v>
                </c:pt>
                <c:pt idx="18">
                  <c:v>2.75</c:v>
                </c:pt>
                <c:pt idx="19">
                  <c:v>3.09</c:v>
                </c:pt>
                <c:pt idx="20">
                  <c:v>3.62</c:v>
                </c:pt>
                <c:pt idx="21">
                  <c:v>3.54</c:v>
                </c:pt>
                <c:pt idx="22">
                  <c:v>3.42</c:v>
                </c:pt>
                <c:pt idx="23">
                  <c:v>3.46</c:v>
                </c:pt>
                <c:pt idx="24">
                  <c:v>3.69</c:v>
                </c:pt>
                <c:pt idx="25">
                  <c:v>3.36</c:v>
                </c:pt>
                <c:pt idx="26">
                  <c:v>3.7</c:v>
                </c:pt>
                <c:pt idx="27">
                  <c:v>3.55</c:v>
                </c:pt>
                <c:pt idx="28">
                  <c:v>3.58</c:v>
                </c:pt>
                <c:pt idx="29">
                  <c:v>3.5</c:v>
                </c:pt>
                <c:pt idx="30">
                  <c:v>3.51</c:v>
                </c:pt>
                <c:pt idx="31">
                  <c:v>3.49</c:v>
                </c:pt>
                <c:pt idx="32">
                  <c:v>3.56</c:v>
                </c:pt>
                <c:pt idx="33">
                  <c:v>3.51</c:v>
                </c:pt>
                <c:pt idx="34">
                  <c:v>3.38</c:v>
                </c:pt>
                <c:pt idx="35">
                  <c:v>2.75</c:v>
                </c:pt>
                <c:pt idx="36">
                  <c:v>2.56</c:v>
                </c:pt>
                <c:pt idx="37">
                  <c:v>2.61</c:v>
                </c:pt>
                <c:pt idx="38">
                  <c:v>2.2999999999999998</c:v>
                </c:pt>
                <c:pt idx="39">
                  <c:v>1.99</c:v>
                </c:pt>
                <c:pt idx="40">
                  <c:v>1.9</c:v>
                </c:pt>
                <c:pt idx="41">
                  <c:v>2.19</c:v>
                </c:pt>
                <c:pt idx="42">
                  <c:v>2.21</c:v>
                </c:pt>
                <c:pt idx="43">
                  <c:v>2.2999999999999998</c:v>
                </c:pt>
                <c:pt idx="44">
                  <c:v>2.27</c:v>
                </c:pt>
                <c:pt idx="45">
                  <c:v>2.2000000000000002</c:v>
                </c:pt>
                <c:pt idx="46">
                  <c:v>2.46</c:v>
                </c:pt>
                <c:pt idx="47">
                  <c:v>2.63</c:v>
                </c:pt>
                <c:pt idx="48">
                  <c:v>2.7</c:v>
                </c:pt>
              </c:numCache>
            </c:numRef>
          </c:xVal>
          <c:yVal>
            <c:numRef>
              <c:f>'Alt Fuels Center - price data'!$I$17:$I$65</c:f>
              <c:numCache>
                <c:formatCode>"$"#,##0.00</c:formatCode>
                <c:ptCount val="49"/>
                <c:pt idx="0">
                  <c:v>3.2976289933184724</c:v>
                </c:pt>
                <c:pt idx="1">
                  <c:v>3.1353182154827741</c:v>
                </c:pt>
                <c:pt idx="2">
                  <c:v>3.6498544818489029</c:v>
                </c:pt>
                <c:pt idx="3">
                  <c:v>3.2122602972112806</c:v>
                </c:pt>
                <c:pt idx="4">
                  <c:v>3.2178785666104903</c:v>
                </c:pt>
                <c:pt idx="5">
                  <c:v>3.170737846763799</c:v>
                </c:pt>
                <c:pt idx="6">
                  <c:v>3.2825103110097431</c:v>
                </c:pt>
                <c:pt idx="7">
                  <c:v>3.63</c:v>
                </c:pt>
                <c:pt idx="8">
                  <c:v>4.24</c:v>
                </c:pt>
                <c:pt idx="9">
                  <c:v>4.8099999999999996</c:v>
                </c:pt>
                <c:pt idx="10">
                  <c:v>4.59</c:v>
                </c:pt>
                <c:pt idx="11">
                  <c:v>3.42</c:v>
                </c:pt>
                <c:pt idx="12">
                  <c:v>3.22</c:v>
                </c:pt>
                <c:pt idx="13">
                  <c:v>3.03</c:v>
                </c:pt>
                <c:pt idx="14">
                  <c:v>3.14</c:v>
                </c:pt>
                <c:pt idx="15">
                  <c:v>3.54</c:v>
                </c:pt>
                <c:pt idx="16">
                  <c:v>3.52</c:v>
                </c:pt>
                <c:pt idx="17">
                  <c:v>3.69</c:v>
                </c:pt>
                <c:pt idx="18">
                  <c:v>3.76</c:v>
                </c:pt>
                <c:pt idx="19">
                  <c:v>3.99</c:v>
                </c:pt>
                <c:pt idx="20">
                  <c:v>4.26</c:v>
                </c:pt>
                <c:pt idx="21">
                  <c:v>4.13</c:v>
                </c:pt>
                <c:pt idx="22">
                  <c:v>4.12</c:v>
                </c:pt>
                <c:pt idx="23">
                  <c:v>4.1399999999999997</c:v>
                </c:pt>
                <c:pt idx="24">
                  <c:v>4.29</c:v>
                </c:pt>
                <c:pt idx="25">
                  <c:v>4.16</c:v>
                </c:pt>
                <c:pt idx="26">
                  <c:v>4.32</c:v>
                </c:pt>
                <c:pt idx="27">
                  <c:v>4.37</c:v>
                </c:pt>
                <c:pt idx="28">
                  <c:v>4.2300000000000004</c:v>
                </c:pt>
                <c:pt idx="29">
                  <c:v>4.13</c:v>
                </c:pt>
                <c:pt idx="30">
                  <c:v>4.12</c:v>
                </c:pt>
                <c:pt idx="31">
                  <c:v>4.22</c:v>
                </c:pt>
                <c:pt idx="32">
                  <c:v>4.17</c:v>
                </c:pt>
                <c:pt idx="33">
                  <c:v>4.18</c:v>
                </c:pt>
                <c:pt idx="34">
                  <c:v>4.1500000000000004</c:v>
                </c:pt>
                <c:pt idx="35">
                  <c:v>3.96</c:v>
                </c:pt>
                <c:pt idx="36">
                  <c:v>3.69</c:v>
                </c:pt>
                <c:pt idx="37">
                  <c:v>3.48</c:v>
                </c:pt>
                <c:pt idx="38">
                  <c:v>3.33</c:v>
                </c:pt>
                <c:pt idx="39">
                  <c:v>3.15</c:v>
                </c:pt>
                <c:pt idx="40">
                  <c:v>2.76</c:v>
                </c:pt>
                <c:pt idx="41">
                  <c:v>2.97</c:v>
                </c:pt>
                <c:pt idx="42">
                  <c:v>3.12</c:v>
                </c:pt>
                <c:pt idx="43">
                  <c:v>2.99</c:v>
                </c:pt>
                <c:pt idx="44">
                  <c:v>3.03</c:v>
                </c:pt>
                <c:pt idx="45">
                  <c:v>3.15</c:v>
                </c:pt>
                <c:pt idx="46">
                  <c:v>3.31</c:v>
                </c:pt>
                <c:pt idx="47">
                  <c:v>3.41</c:v>
                </c:pt>
                <c:pt idx="48">
                  <c:v>3.39</c:v>
                </c:pt>
              </c:numCache>
            </c:numRef>
          </c:yVal>
          <c:smooth val="0"/>
          <c:extLst xmlns:c16r2="http://schemas.microsoft.com/office/drawing/2015/06/chart">
            <c:ext xmlns:c16="http://schemas.microsoft.com/office/drawing/2014/chart" uri="{C3380CC4-5D6E-409C-BE32-E72D297353CC}">
              <c16:uniqueId val="{00000000-9A49-46C5-A181-B293F5407658}"/>
            </c:ext>
          </c:extLst>
        </c:ser>
        <c:dLbls>
          <c:showLegendKey val="0"/>
          <c:showVal val="0"/>
          <c:showCatName val="0"/>
          <c:showSerName val="0"/>
          <c:showPercent val="0"/>
          <c:showBubbleSize val="0"/>
        </c:dLbls>
        <c:axId val="382083456"/>
        <c:axId val="382085376"/>
      </c:scatterChart>
      <c:valAx>
        <c:axId val="38208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85376"/>
        <c:crosses val="autoZero"/>
        <c:crossBetween val="midCat"/>
      </c:valAx>
      <c:valAx>
        <c:axId val="382085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83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80026482441816"/>
          <c:y val="0.14030402984301085"/>
          <c:w val="0.76374186049791681"/>
          <c:h val="0.69172716663559008"/>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data'!$B$69:$B$131</c:f>
              <c:numCache>
                <c:formatCode>0.00E+00</c:formatCode>
                <c:ptCount val="63"/>
                <c:pt idx="0">
                  <c:v>1.3559928443649375E-5</c:v>
                </c:pt>
                <c:pt idx="1">
                  <c:v>1.3783542039355993E-5</c:v>
                </c:pt>
                <c:pt idx="2">
                  <c:v>1.501788908765653E-5</c:v>
                </c:pt>
                <c:pt idx="3">
                  <c:v>1.1314847942754918E-5</c:v>
                </c:pt>
                <c:pt idx="4">
                  <c:v>9.9016100178890877E-6</c:v>
                </c:pt>
                <c:pt idx="5">
                  <c:v>1.2558139534883719E-5</c:v>
                </c:pt>
                <c:pt idx="6">
                  <c:v>1.261180679785331E-5</c:v>
                </c:pt>
                <c:pt idx="7">
                  <c:v>1.2915921288014311E-5</c:v>
                </c:pt>
                <c:pt idx="8">
                  <c:v>1.4373881932021466E-5</c:v>
                </c:pt>
                <c:pt idx="9">
                  <c:v>1.3202146690518783E-5</c:v>
                </c:pt>
                <c:pt idx="10">
                  <c:v>1.5545617173524151E-5</c:v>
                </c:pt>
                <c:pt idx="11">
                  <c:v>1.7754919499105545E-5</c:v>
                </c:pt>
                <c:pt idx="12">
                  <c:v>1.7611806797853309E-5</c:v>
                </c:pt>
                <c:pt idx="13">
                  <c:v>1.8864042933810374E-5</c:v>
                </c:pt>
                <c:pt idx="14">
                  <c:v>2.4766785869587013E-5</c:v>
                </c:pt>
                <c:pt idx="15">
                  <c:v>1.991079688493461E-5</c:v>
                </c:pt>
                <c:pt idx="16">
                  <c:v>2.5376098187769658E-5</c:v>
                </c:pt>
                <c:pt idx="17">
                  <c:v>1.9849292379567706E-5</c:v>
                </c:pt>
                <c:pt idx="18">
                  <c:v>2.0599263081367465E-5</c:v>
                </c:pt>
                <c:pt idx="19">
                  <c:v>2.7091797576749615E-5</c:v>
                </c:pt>
                <c:pt idx="20">
                  <c:v>2.4726793856536436E-5</c:v>
                </c:pt>
                <c:pt idx="21">
                  <c:v>2.6744186046511628E-5</c:v>
                </c:pt>
                <c:pt idx="22">
                  <c:v>3.0679785330948122E-5</c:v>
                </c:pt>
                <c:pt idx="23">
                  <c:v>3.4973166368515209E-5</c:v>
                </c:pt>
                <c:pt idx="24">
                  <c:v>2.7191413237924868E-5</c:v>
                </c:pt>
                <c:pt idx="25">
                  <c:v>1.6636851520572452E-5</c:v>
                </c:pt>
                <c:pt idx="26">
                  <c:v>1.8067978533094812E-5</c:v>
                </c:pt>
                <c:pt idx="27">
                  <c:v>2.1824686940966011E-5</c:v>
                </c:pt>
                <c:pt idx="28">
                  <c:v>2.3613595706618964E-5</c:v>
                </c:pt>
                <c:pt idx="29">
                  <c:v>2.370304114490161E-5</c:v>
                </c:pt>
                <c:pt idx="30">
                  <c:v>2.5402504472271914E-5</c:v>
                </c:pt>
                <c:pt idx="31">
                  <c:v>2.4239713774597495E-5</c:v>
                </c:pt>
                <c:pt idx="32">
                  <c:v>2.4865831842576026E-5</c:v>
                </c:pt>
                <c:pt idx="33">
                  <c:v>2.7549194991055458E-5</c:v>
                </c:pt>
                <c:pt idx="34">
                  <c:v>3.300536672629696E-5</c:v>
                </c:pt>
                <c:pt idx="35">
                  <c:v>3.2915921288014314E-5</c:v>
                </c:pt>
                <c:pt idx="36">
                  <c:v>3.0948121645796066E-5</c:v>
                </c:pt>
                <c:pt idx="37">
                  <c:v>3.0143112701252237E-5</c:v>
                </c:pt>
                <c:pt idx="38">
                  <c:v>3.479427549194991E-5</c:v>
                </c:pt>
                <c:pt idx="39">
                  <c:v>3.1484794275491948E-5</c:v>
                </c:pt>
                <c:pt idx="40">
                  <c:v>3.4168157423971376E-5</c:v>
                </c:pt>
                <c:pt idx="41">
                  <c:v>2.9427549194991057E-5</c:v>
                </c:pt>
                <c:pt idx="42">
                  <c:v>3.2110912343470482E-5</c:v>
                </c:pt>
                <c:pt idx="43">
                  <c:v>3.264758497316637E-5</c:v>
                </c:pt>
                <c:pt idx="44">
                  <c:v>3.085867620751342E-5</c:v>
                </c:pt>
                <c:pt idx="45">
                  <c:v>2.9874776386404293E-5</c:v>
                </c:pt>
                <c:pt idx="46">
                  <c:v>3.264758497316637E-5</c:v>
                </c:pt>
                <c:pt idx="47">
                  <c:v>3.3094812164579606E-5</c:v>
                </c:pt>
                <c:pt idx="48">
                  <c:v>2.9874776386404293E-5</c:v>
                </c:pt>
                <c:pt idx="49">
                  <c:v>2.0572450805008942E-5</c:v>
                </c:pt>
                <c:pt idx="50">
                  <c:v>2.1645796064400716E-5</c:v>
                </c:pt>
                <c:pt idx="51">
                  <c:v>2.5223613595706619E-5</c:v>
                </c:pt>
                <c:pt idx="52">
                  <c:v>2.1019677996422185E-5</c:v>
                </c:pt>
                <c:pt idx="53">
                  <c:v>1.7710196779964222E-5</c:v>
                </c:pt>
                <c:pt idx="54">
                  <c:v>1.8425760286225402E-5</c:v>
                </c:pt>
                <c:pt idx="55">
                  <c:v>2.0214669051878352E-5</c:v>
                </c:pt>
                <c:pt idx="56">
                  <c:v>1.9856887298747766E-5</c:v>
                </c:pt>
                <c:pt idx="57">
                  <c:v>2.0751341681574237E-5</c:v>
                </c:pt>
                <c:pt idx="58">
                  <c:v>2.1288014311270126E-5</c:v>
                </c:pt>
                <c:pt idx="59">
                  <c:v>2.0214669051878352E-5</c:v>
                </c:pt>
                <c:pt idx="60">
                  <c:v>2.227191413237925E-5</c:v>
                </c:pt>
                <c:pt idx="61">
                  <c:v>2.2361359570661896E-5</c:v>
                </c:pt>
                <c:pt idx="62">
                  <c:v>2.3881932021466905E-5</c:v>
                </c:pt>
              </c:numCache>
            </c:numRef>
          </c:xVal>
          <c:yVal>
            <c:numRef>
              <c:f>'Alt Fuels Center - price data'!$C$69:$C$131</c:f>
              <c:numCache>
                <c:formatCode>0.00E+00</c:formatCode>
                <c:ptCount val="63"/>
                <c:pt idx="0">
                  <c:v>1.6100178890876567E-5</c:v>
                </c:pt>
                <c:pt idx="1">
                  <c:v>1.6994633273703039E-5</c:v>
                </c:pt>
                <c:pt idx="2">
                  <c:v>1.6547406082289803E-5</c:v>
                </c:pt>
                <c:pt idx="3">
                  <c:v>1.4311270125223614E-5</c:v>
                </c:pt>
                <c:pt idx="4">
                  <c:v>1.3774597495527729E-5</c:v>
                </c:pt>
                <c:pt idx="5">
                  <c:v>1.6100178890876567E-5</c:v>
                </c:pt>
                <c:pt idx="6">
                  <c:v>1.6189624329159213E-5</c:v>
                </c:pt>
                <c:pt idx="7">
                  <c:v>1.5295169946332738E-5</c:v>
                </c:pt>
                <c:pt idx="8">
                  <c:v>1.6636851520572452E-5</c:v>
                </c:pt>
                <c:pt idx="9">
                  <c:v>1.5205724508050089E-5</c:v>
                </c:pt>
                <c:pt idx="10">
                  <c:v>1.6457960644007157E-5</c:v>
                </c:pt>
                <c:pt idx="11">
                  <c:v>2.0393559928443647E-5</c:v>
                </c:pt>
                <c:pt idx="12">
                  <c:v>2.0572450805008942E-5</c:v>
                </c:pt>
                <c:pt idx="13">
                  <c:v>2.0483005366726296E-5</c:v>
                </c:pt>
                <c:pt idx="14">
                  <c:v>2.8717305365342851E-5</c:v>
                </c:pt>
                <c:pt idx="15">
                  <c:v>2.366338231713839E-5</c:v>
                </c:pt>
                <c:pt idx="16">
                  <c:v>2.8957475439744232E-5</c:v>
                </c:pt>
                <c:pt idx="17">
                  <c:v>2.5103458422738738E-5</c:v>
                </c:pt>
                <c:pt idx="18">
                  <c:v>2.4997269172473673E-5</c:v>
                </c:pt>
                <c:pt idx="19">
                  <c:v>3.1349969445175673E-5</c:v>
                </c:pt>
                <c:pt idx="20">
                  <c:v>2.8625689676798216E-5</c:v>
                </c:pt>
                <c:pt idx="21">
                  <c:v>3.1753130590339892E-5</c:v>
                </c:pt>
                <c:pt idx="22">
                  <c:v>3.6314847942754916E-5</c:v>
                </c:pt>
                <c:pt idx="23">
                  <c:v>4.1323792486583183E-5</c:v>
                </c:pt>
                <c:pt idx="24">
                  <c:v>3.5688729874776389E-5</c:v>
                </c:pt>
                <c:pt idx="25">
                  <c:v>2.2898032200357781E-5</c:v>
                </c:pt>
                <c:pt idx="26">
                  <c:v>2.3792486583184259E-5</c:v>
                </c:pt>
                <c:pt idx="27">
                  <c:v>2.692307692307692E-5</c:v>
                </c:pt>
                <c:pt idx="28">
                  <c:v>2.8711985688729873E-5</c:v>
                </c:pt>
                <c:pt idx="29">
                  <c:v>3.0053667262969588E-5</c:v>
                </c:pt>
                <c:pt idx="30">
                  <c:v>3.0590339892665476E-5</c:v>
                </c:pt>
                <c:pt idx="31">
                  <c:v>2.9069767441860467E-5</c:v>
                </c:pt>
                <c:pt idx="32">
                  <c:v>3.085867620751342E-5</c:v>
                </c:pt>
                <c:pt idx="33">
                  <c:v>3.479427549194991E-5</c:v>
                </c:pt>
                <c:pt idx="34">
                  <c:v>4.0429338103756705E-5</c:v>
                </c:pt>
                <c:pt idx="35">
                  <c:v>4.1144901610017885E-5</c:v>
                </c:pt>
                <c:pt idx="36">
                  <c:v>4.0339892665474059E-5</c:v>
                </c:pt>
                <c:pt idx="37">
                  <c:v>3.9713774597495531E-5</c:v>
                </c:pt>
                <c:pt idx="38">
                  <c:v>4.382826475849732E-5</c:v>
                </c:pt>
                <c:pt idx="39">
                  <c:v>4.0966010733452593E-5</c:v>
                </c:pt>
                <c:pt idx="40">
                  <c:v>4.3917710196779966E-5</c:v>
                </c:pt>
                <c:pt idx="41">
                  <c:v>4.0071556350626121E-5</c:v>
                </c:pt>
                <c:pt idx="42">
                  <c:v>4.1681574239713773E-5</c:v>
                </c:pt>
                <c:pt idx="43">
                  <c:v>4.0876565295169947E-5</c:v>
                </c:pt>
                <c:pt idx="44">
                  <c:v>3.8461538461538463E-5</c:v>
                </c:pt>
                <c:pt idx="45">
                  <c:v>3.8372093023255817E-5</c:v>
                </c:pt>
                <c:pt idx="46">
                  <c:v>4.311270125223614E-5</c:v>
                </c:pt>
                <c:pt idx="47">
                  <c:v>4.0787119856887295E-5</c:v>
                </c:pt>
                <c:pt idx="48">
                  <c:v>3.6404293381037569E-5</c:v>
                </c:pt>
                <c:pt idx="49">
                  <c:v>2.7906976744186048E-5</c:v>
                </c:pt>
                <c:pt idx="50">
                  <c:v>2.477638640429338E-5</c:v>
                </c:pt>
                <c:pt idx="51">
                  <c:v>2.7459749552772808E-5</c:v>
                </c:pt>
                <c:pt idx="52">
                  <c:v>2.5402504472271914E-5</c:v>
                </c:pt>
                <c:pt idx="53">
                  <c:v>2.1645796064400716E-5</c:v>
                </c:pt>
                <c:pt idx="54">
                  <c:v>2.1377459749552775E-5</c:v>
                </c:pt>
                <c:pt idx="55">
                  <c:v>2.3166368515205725E-5</c:v>
                </c:pt>
                <c:pt idx="56">
                  <c:v>2.2450805008944541E-5</c:v>
                </c:pt>
                <c:pt idx="57">
                  <c:v>2.370304114490161E-5</c:v>
                </c:pt>
                <c:pt idx="58">
                  <c:v>2.4508050089445439E-5</c:v>
                </c:pt>
                <c:pt idx="59">
                  <c:v>2.3076923076923079E-5</c:v>
                </c:pt>
                <c:pt idx="60">
                  <c:v>2.441860465116279E-5</c:v>
                </c:pt>
                <c:pt idx="61">
                  <c:v>2.3971377459749554E-5</c:v>
                </c:pt>
                <c:pt idx="62">
                  <c:v>2.5670840787119858E-5</c:v>
                </c:pt>
              </c:numCache>
            </c:numRef>
          </c:yVal>
          <c:smooth val="0"/>
          <c:extLst xmlns:c16r2="http://schemas.microsoft.com/office/drawing/2015/06/chart">
            <c:ext xmlns:c16="http://schemas.microsoft.com/office/drawing/2014/chart" uri="{C3380CC4-5D6E-409C-BE32-E72D297353CC}">
              <c16:uniqueId val="{00000000-38EA-4C64-A661-72B43AA8021F}"/>
            </c:ext>
          </c:extLst>
        </c:ser>
        <c:dLbls>
          <c:showLegendKey val="0"/>
          <c:showVal val="0"/>
          <c:showCatName val="0"/>
          <c:showSerName val="0"/>
          <c:showPercent val="0"/>
          <c:showBubbleSize val="0"/>
        </c:dLbls>
        <c:axId val="405604608"/>
        <c:axId val="406794624"/>
      </c:scatterChart>
      <c:valAx>
        <c:axId val="405604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94624"/>
        <c:crosses val="autoZero"/>
        <c:crossBetween val="midCat"/>
      </c:valAx>
      <c:valAx>
        <c:axId val="40679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04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33</xdr:row>
      <xdr:rowOff>171450</xdr:rowOff>
    </xdr:from>
    <xdr:to>
      <xdr:col>16</xdr:col>
      <xdr:colOff>412639</xdr:colOff>
      <xdr:row>48</xdr:row>
      <xdr:rowOff>164831</xdr:rowOff>
    </xdr:to>
    <xdr:pic>
      <xdr:nvPicPr>
        <xdr:cNvPr id="4" name="Picture 3"/>
        <xdr:cNvPicPr>
          <a:picLocks noChangeAspect="1"/>
        </xdr:cNvPicPr>
      </xdr:nvPicPr>
      <xdr:blipFill>
        <a:blip xmlns:r="http://schemas.openxmlformats.org/officeDocument/2006/relationships" r:embed="rId1"/>
        <a:stretch>
          <a:fillRect/>
        </a:stretch>
      </xdr:blipFill>
      <xdr:spPr>
        <a:xfrm>
          <a:off x="7435850" y="2749550"/>
          <a:ext cx="4584589" cy="27556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46</xdr:row>
      <xdr:rowOff>0</xdr:rowOff>
    </xdr:from>
    <xdr:to>
      <xdr:col>16</xdr:col>
      <xdr:colOff>306234</xdr:colOff>
      <xdr:row>67</xdr:row>
      <xdr:rowOff>105264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096250"/>
          <a:ext cx="10278909" cy="350568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4</xdr:col>
      <xdr:colOff>942974</xdr:colOff>
      <xdr:row>49</xdr:row>
      <xdr:rowOff>28575</xdr:rowOff>
    </xdr:to>
    <xdr:pic>
      <xdr:nvPicPr>
        <xdr:cNvPr id="2" name="Picture 1"/>
        <xdr:cNvPicPr/>
      </xdr:nvPicPr>
      <xdr:blipFill>
        <a:blip xmlns:r="http://schemas.openxmlformats.org/officeDocument/2006/relationships" r:embed="rId1"/>
        <a:stretch>
          <a:fillRect/>
        </a:stretch>
      </xdr:blipFill>
      <xdr:spPr>
        <a:xfrm>
          <a:off x="0" y="5295900"/>
          <a:ext cx="5305424" cy="3429000"/>
        </a:xfrm>
        <a:prstGeom prst="rect">
          <a:avLst/>
        </a:prstGeom>
      </xdr:spPr>
    </xdr:pic>
    <xdr:clientData/>
  </xdr:twoCellAnchor>
  <xdr:twoCellAnchor editAs="oneCell">
    <xdr:from>
      <xdr:col>0</xdr:col>
      <xdr:colOff>0</xdr:colOff>
      <xdr:row>56</xdr:row>
      <xdr:rowOff>123709</xdr:rowOff>
    </xdr:from>
    <xdr:to>
      <xdr:col>4</xdr:col>
      <xdr:colOff>981074</xdr:colOff>
      <xdr:row>103</xdr:row>
      <xdr:rowOff>115378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953509"/>
          <a:ext cx="5343524" cy="760214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3</xdr:col>
      <xdr:colOff>1152525</xdr:colOff>
      <xdr:row>47</xdr:row>
      <xdr:rowOff>33020</xdr:rowOff>
    </xdr:to>
    <xdr:pic>
      <xdr:nvPicPr>
        <xdr:cNvPr id="2" name="Picture 1"/>
        <xdr:cNvPicPr/>
      </xdr:nvPicPr>
      <xdr:blipFill>
        <a:blip xmlns:r="http://schemas.openxmlformats.org/officeDocument/2006/relationships" r:embed="rId1"/>
        <a:stretch>
          <a:fillRect/>
        </a:stretch>
      </xdr:blipFill>
      <xdr:spPr>
        <a:xfrm>
          <a:off x="0" y="5162550"/>
          <a:ext cx="5943600" cy="3271520"/>
        </a:xfrm>
        <a:prstGeom prst="rect">
          <a:avLst/>
        </a:prstGeom>
      </xdr:spPr>
    </xdr:pic>
    <xdr:clientData/>
  </xdr:twoCellAnchor>
  <xdr:twoCellAnchor editAs="oneCell">
    <xdr:from>
      <xdr:col>0</xdr:col>
      <xdr:colOff>0</xdr:colOff>
      <xdr:row>55</xdr:row>
      <xdr:rowOff>0</xdr:rowOff>
    </xdr:from>
    <xdr:to>
      <xdr:col>3</xdr:col>
      <xdr:colOff>2086935</xdr:colOff>
      <xdr:row>102</xdr:row>
      <xdr:rowOff>115378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696450"/>
          <a:ext cx="6878010" cy="7725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110908</xdr:colOff>
      <xdr:row>65</xdr:row>
      <xdr:rowOff>171450</xdr:rowOff>
    </xdr:from>
    <xdr:to>
      <xdr:col>12</xdr:col>
      <xdr:colOff>114816</xdr:colOff>
      <xdr:row>100</xdr:row>
      <xdr:rowOff>19452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20508" y="15176500"/>
          <a:ext cx="8081108" cy="62932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495300</xdr:colOff>
      <xdr:row>29</xdr:row>
      <xdr:rowOff>81433</xdr:rowOff>
    </xdr:from>
    <xdr:to>
      <xdr:col>18</xdr:col>
      <xdr:colOff>542926</xdr:colOff>
      <xdr:row>57</xdr:row>
      <xdr:rowOff>82480</xdr:rowOff>
    </xdr:to>
    <xdr:pic>
      <xdr:nvPicPr>
        <xdr:cNvPr id="2" name="Picture 1"/>
        <xdr:cNvPicPr>
          <a:picLocks noChangeAspect="1"/>
        </xdr:cNvPicPr>
      </xdr:nvPicPr>
      <xdr:blipFill>
        <a:blip xmlns:r="http://schemas.openxmlformats.org/officeDocument/2006/relationships" r:embed="rId1"/>
        <a:stretch>
          <a:fillRect/>
        </a:stretch>
      </xdr:blipFill>
      <xdr:spPr>
        <a:xfrm>
          <a:off x="8620125" y="4272433"/>
          <a:ext cx="4314826" cy="5335047"/>
        </a:xfrm>
        <a:prstGeom prst="rect">
          <a:avLst/>
        </a:prstGeom>
      </xdr:spPr>
    </xdr:pic>
    <xdr:clientData/>
  </xdr:twoCellAnchor>
  <xdr:twoCellAnchor editAs="oneCell">
    <xdr:from>
      <xdr:col>11</xdr:col>
      <xdr:colOff>304800</xdr:colOff>
      <xdr:row>2</xdr:row>
      <xdr:rowOff>66675</xdr:rowOff>
    </xdr:from>
    <xdr:to>
      <xdr:col>18</xdr:col>
      <xdr:colOff>318624</xdr:colOff>
      <xdr:row>17</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8448675" y="447675"/>
          <a:ext cx="4281024" cy="2905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238125</xdr:colOff>
      <xdr:row>36</xdr:row>
      <xdr:rowOff>38100</xdr:rowOff>
    </xdr:from>
    <xdr:to>
      <xdr:col>10</xdr:col>
      <xdr:colOff>600075</xdr:colOff>
      <xdr:row>61</xdr:row>
      <xdr:rowOff>38525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7800975"/>
          <a:ext cx="8058150" cy="476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847725</xdr:colOff>
      <xdr:row>60</xdr:row>
      <xdr:rowOff>9525</xdr:rowOff>
    </xdr:from>
    <xdr:to>
      <xdr:col>14</xdr:col>
      <xdr:colOff>395287</xdr:colOff>
      <xdr:row>82</xdr:row>
      <xdr:rowOff>69004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16278225"/>
          <a:ext cx="9472612" cy="42504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112</xdr:row>
      <xdr:rowOff>0</xdr:rowOff>
    </xdr:from>
    <xdr:to>
      <xdr:col>8</xdr:col>
      <xdr:colOff>38100</xdr:colOff>
      <xdr:row>127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14</xdr:row>
      <xdr:rowOff>133350</xdr:rowOff>
    </xdr:from>
    <xdr:to>
      <xdr:col>9</xdr:col>
      <xdr:colOff>209574</xdr:colOff>
      <xdr:row>29</xdr:row>
      <xdr:rowOff>9544</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1350" y="2667000"/>
          <a:ext cx="3305199" cy="25908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88105</xdr:colOff>
      <xdr:row>33</xdr:row>
      <xdr:rowOff>28575</xdr:rowOff>
    </xdr:from>
    <xdr:to>
      <xdr:col>14</xdr:col>
      <xdr:colOff>126205</xdr:colOff>
      <xdr:row>48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28575</xdr:colOff>
      <xdr:row>27</xdr:row>
      <xdr:rowOff>123824</xdr:rowOff>
    </xdr:from>
    <xdr:to>
      <xdr:col>17</xdr:col>
      <xdr:colOff>342900</xdr:colOff>
      <xdr:row>39</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152399</xdr:colOff>
      <xdr:row>26</xdr:row>
      <xdr:rowOff>104774</xdr:rowOff>
    </xdr:from>
    <xdr:to>
      <xdr:col>24</xdr:col>
      <xdr:colOff>342900</xdr:colOff>
      <xdr:row>41</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514350</xdr:colOff>
      <xdr:row>26</xdr:row>
      <xdr:rowOff>152400</xdr:rowOff>
    </xdr:from>
    <xdr:to>
      <xdr:col>33</xdr:col>
      <xdr:colOff>209550</xdr:colOff>
      <xdr:row>41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341226</xdr:colOff>
      <xdr:row>0</xdr:row>
      <xdr:rowOff>81223</xdr:rowOff>
    </xdr:from>
    <xdr:to>
      <xdr:col>17</xdr:col>
      <xdr:colOff>257175</xdr:colOff>
      <xdr:row>17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333375</xdr:colOff>
      <xdr:row>18</xdr:row>
      <xdr:rowOff>66675</xdr:rowOff>
    </xdr:from>
    <xdr:to>
      <xdr:col>17</xdr:col>
      <xdr:colOff>323850</xdr:colOff>
      <xdr:row>35</xdr:row>
      <xdr:rowOff>185477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36</xdr:row>
      <xdr:rowOff>114300</xdr:rowOff>
    </xdr:from>
    <xdr:to>
      <xdr:col>18</xdr:col>
      <xdr:colOff>180975</xdr:colOff>
      <xdr:row>55</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67</xdr:row>
      <xdr:rowOff>0</xdr:rowOff>
    </xdr:from>
    <xdr:to>
      <xdr:col>17</xdr:col>
      <xdr:colOff>525549</xdr:colOff>
      <xdr:row>84</xdr:row>
      <xdr:rowOff>118802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87</xdr:row>
      <xdr:rowOff>0</xdr:rowOff>
    </xdr:from>
    <xdr:to>
      <xdr:col>17</xdr:col>
      <xdr:colOff>600075</xdr:colOff>
      <xdr:row>104</xdr:row>
      <xdr:rowOff>118802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106</xdr:row>
      <xdr:rowOff>0</xdr:rowOff>
    </xdr:from>
    <xdr:to>
      <xdr:col>17</xdr:col>
      <xdr:colOff>600075</xdr:colOff>
      <xdr:row>123</xdr:row>
      <xdr:rowOff>118802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eps-1.3.3-California-wipC/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alifornia notes"/>
      <sheetName val="biofuel using LDVs"/>
      <sheetName val="Key to Data Locs"/>
      <sheetName val="Sheet2"/>
      <sheetName val="GREET1 Results"/>
      <sheetName val="GREET1 EF"/>
      <sheetName val="GREET1 Electric"/>
      <sheetName val="GREET1 JetFuel_WTWa"/>
      <sheetName val="GREET1 Fuel_Specs"/>
      <sheetName val="eGrid Plant"/>
      <sheetName val="Hard Coal and Lignite"/>
      <sheetName val="E3 BAU transpo data"/>
      <sheetName val="intermediate calcs and sources"/>
      <sheetName val="transpo fuel CIs for LCFS"/>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61">
          <cell r="A61" t="b">
            <v>1</v>
          </cell>
        </row>
        <row r="160">
          <cell r="A160" t="b">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ia.gov/state/seds/sep_prices/total/pdf/pr_US.pdf"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hyperlink" Target="http://www.eia.gov/dnav/pet/pet_pri_gnd_dcus_sca_a.ht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phev.ucdavis.edu/wp-content/uploads/developing-charging-infrastructure-for-consumers.pdf" TargetMode="External"/><Relationship Id="rId1" Type="http://schemas.openxmlformats.org/officeDocument/2006/relationships/hyperlink" Target="https://www.ucsusa.org/sites/default/files/attach/2017/11/cv-report-ev-savings.pdf" TargetMode="External"/><Relationship Id="rId4" Type="http://schemas.openxmlformats.org/officeDocument/2006/relationships/drawing" Target="../drawings/drawing3.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osti.gov/pages/servlets/purl/1364156" TargetMode="External"/><Relationship Id="rId1" Type="http://schemas.openxmlformats.org/officeDocument/2006/relationships/hyperlink" Target="https://afdc.energy.gov/fuels/prices.html"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2.xml.rels><?xml version="1.0" encoding="UTF-8" standalone="yes"?>
<Relationships xmlns="http://schemas.openxmlformats.org/package/2006/relationships"><Relationship Id="rId3" Type="http://schemas.openxmlformats.org/officeDocument/2006/relationships/hyperlink" Target="https://www.pge.com/tariffs/GRF.SHTML" TargetMode="External"/><Relationship Id="rId2" Type="http://schemas.openxmlformats.org/officeDocument/2006/relationships/hyperlink" Target="https://www.pge.com/tariffs/GRF1217.pdf" TargetMode="External"/><Relationship Id="rId1" Type="http://schemas.openxmlformats.org/officeDocument/2006/relationships/hyperlink" Target="https://www.cpuc.ca.gov/natural_gas/" TargetMode="External"/><Relationship Id="rId4" Type="http://schemas.openxmlformats.org/officeDocument/2006/relationships/printerSettings" Target="../printerSettings/printerSettings9.bin"/></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socalgas.com/sites/default/files/1443740512263/Rate_Summary.pdf"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4" Type="http://schemas.openxmlformats.org/officeDocument/2006/relationships/drawing" Target="../drawings/drawing12.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95"/>
  <sheetViews>
    <sheetView tabSelected="1" topLeftCell="A37" workbookViewId="0">
      <selection activeCell="A47" sqref="A47"/>
    </sheetView>
  </sheetViews>
  <sheetFormatPr defaultColWidth="9.140625" defaultRowHeight="15"/>
  <cols>
    <col min="1" max="1" width="19.85546875" style="15" customWidth="1"/>
    <col min="2" max="2" width="91.7109375" style="15" customWidth="1"/>
    <col min="3" max="16384" width="9.140625" style="15"/>
  </cols>
  <sheetData>
    <row r="1" spans="1:2">
      <c r="A1" s="16" t="s">
        <v>18</v>
      </c>
    </row>
    <row r="3" spans="1:2">
      <c r="A3" s="16" t="s">
        <v>11</v>
      </c>
      <c r="B3" s="17" t="s">
        <v>325</v>
      </c>
    </row>
    <row r="4" spans="1:2">
      <c r="B4" s="15" t="s">
        <v>326</v>
      </c>
    </row>
    <row r="6" spans="1:2">
      <c r="B6" s="17" t="s">
        <v>324</v>
      </c>
    </row>
    <row r="7" spans="1:2">
      <c r="B7" s="15" t="s">
        <v>100</v>
      </c>
    </row>
    <row r="8" spans="1:2">
      <c r="B8" s="15" t="s">
        <v>102</v>
      </c>
    </row>
    <row r="9" spans="1:2">
      <c r="B9" s="15" t="s">
        <v>101</v>
      </c>
    </row>
    <row r="10" spans="1:2">
      <c r="B10" s="15" t="s">
        <v>103</v>
      </c>
    </row>
    <row r="11" spans="1:2">
      <c r="B11" s="15" t="s">
        <v>106</v>
      </c>
    </row>
    <row r="12" spans="1:2">
      <c r="B12" s="15" t="s">
        <v>105</v>
      </c>
    </row>
    <row r="13" spans="1:2">
      <c r="B13" s="3" t="s">
        <v>104</v>
      </c>
    </row>
    <row r="14" spans="1:2">
      <c r="B14" s="3"/>
    </row>
    <row r="15" spans="1:2">
      <c r="B15" s="39" t="s">
        <v>2003</v>
      </c>
    </row>
    <row r="16" spans="1:2">
      <c r="B16" s="3" t="s">
        <v>109</v>
      </c>
    </row>
    <row r="17" spans="2:2">
      <c r="B17" s="3" t="s">
        <v>107</v>
      </c>
    </row>
    <row r="18" spans="2:2">
      <c r="B18" s="3" t="s">
        <v>108</v>
      </c>
    </row>
    <row r="19" spans="2:2">
      <c r="B19" s="3" t="s">
        <v>51</v>
      </c>
    </row>
    <row r="20" spans="2:2">
      <c r="B20" s="3" t="s">
        <v>2004</v>
      </c>
    </row>
    <row r="21" spans="2:2">
      <c r="B21" s="3"/>
    </row>
    <row r="22" spans="2:2">
      <c r="B22" s="17" t="s">
        <v>72</v>
      </c>
    </row>
    <row r="23" spans="2:2">
      <c r="B23" s="15" t="s">
        <v>73</v>
      </c>
    </row>
    <row r="24" spans="2:2">
      <c r="B24" s="15" t="s">
        <v>74</v>
      </c>
    </row>
    <row r="26" spans="2:2">
      <c r="B26" s="17" t="s">
        <v>99</v>
      </c>
    </row>
    <row r="27" spans="2:2">
      <c r="B27" s="15" t="s">
        <v>43</v>
      </c>
    </row>
    <row r="28" spans="2:2">
      <c r="B28" s="3">
        <v>2016</v>
      </c>
    </row>
    <row r="29" spans="2:2">
      <c r="B29" s="15" t="s">
        <v>44</v>
      </c>
    </row>
    <row r="30" spans="2:2">
      <c r="B30" s="26" t="s">
        <v>45</v>
      </c>
    </row>
    <row r="31" spans="2:2">
      <c r="B31" s="15" t="s">
        <v>46</v>
      </c>
    </row>
    <row r="33" spans="1:1">
      <c r="A33" s="16" t="s">
        <v>6</v>
      </c>
    </row>
    <row r="34" spans="1:1">
      <c r="A34" s="18" t="s">
        <v>380</v>
      </c>
    </row>
    <row r="35" spans="1:1">
      <c r="A35" s="18" t="s">
        <v>284</v>
      </c>
    </row>
    <row r="36" spans="1:1">
      <c r="A36" s="18" t="s">
        <v>381</v>
      </c>
    </row>
    <row r="37" spans="1:1">
      <c r="A37" s="18"/>
    </row>
    <row r="38" spans="1:1">
      <c r="A38" s="16" t="s">
        <v>165</v>
      </c>
    </row>
    <row r="39" spans="1:1" s="18" customFormat="1">
      <c r="A39" s="18" t="s">
        <v>231</v>
      </c>
    </row>
    <row r="40" spans="1:1">
      <c r="A40" s="16"/>
    </row>
    <row r="41" spans="1:1">
      <c r="A41" s="16" t="s">
        <v>232</v>
      </c>
    </row>
    <row r="42" spans="1:1">
      <c r="A42" s="18" t="s">
        <v>233</v>
      </c>
    </row>
    <row r="43" spans="1:1">
      <c r="A43" s="18"/>
    </row>
    <row r="44" spans="1:1">
      <c r="A44" s="18" t="s">
        <v>2228</v>
      </c>
    </row>
    <row r="45" spans="1:1">
      <c r="A45" s="18" t="s">
        <v>2229</v>
      </c>
    </row>
    <row r="46" spans="1:1">
      <c r="A46" s="18" t="s">
        <v>2230</v>
      </c>
    </row>
    <row r="47" spans="1:1">
      <c r="A47" s="15" t="s">
        <v>2227</v>
      </c>
    </row>
    <row r="49" spans="1:2">
      <c r="A49" s="16" t="s">
        <v>166</v>
      </c>
    </row>
    <row r="50" spans="1:2">
      <c r="A50" s="37" t="s">
        <v>133</v>
      </c>
      <c r="B50" s="37"/>
    </row>
    <row r="51" spans="1:2">
      <c r="A51" s="37" t="s">
        <v>134</v>
      </c>
      <c r="B51" s="37"/>
    </row>
    <row r="52" spans="1:2">
      <c r="A52" s="37" t="s">
        <v>135</v>
      </c>
      <c r="B52" s="37"/>
    </row>
    <row r="53" spans="1:2">
      <c r="A53" s="37" t="s">
        <v>136</v>
      </c>
      <c r="B53" s="37"/>
    </row>
    <row r="54" spans="1:2">
      <c r="A54" s="37" t="s">
        <v>137</v>
      </c>
      <c r="B54" s="37"/>
    </row>
    <row r="55" spans="1:2">
      <c r="A55" s="37" t="s">
        <v>138</v>
      </c>
      <c r="B55" s="37"/>
    </row>
    <row r="56" spans="1:2">
      <c r="A56" s="37" t="s">
        <v>139</v>
      </c>
      <c r="B56" s="37"/>
    </row>
    <row r="57" spans="1:2">
      <c r="A57" s="37" t="s">
        <v>140</v>
      </c>
      <c r="B57" s="37"/>
    </row>
    <row r="58" spans="1:2">
      <c r="A58" s="37" t="s">
        <v>141</v>
      </c>
      <c r="B58" s="37"/>
    </row>
    <row r="59" spans="1:2">
      <c r="A59" s="37" t="s">
        <v>142</v>
      </c>
      <c r="B59" s="37"/>
    </row>
    <row r="60" spans="1:2">
      <c r="A60" s="37" t="s">
        <v>143</v>
      </c>
      <c r="B60" s="37"/>
    </row>
    <row r="61" spans="1:2">
      <c r="A61" s="37" t="s">
        <v>154</v>
      </c>
      <c r="B61" s="37"/>
    </row>
    <row r="62" spans="1:2">
      <c r="A62" s="37" t="s">
        <v>155</v>
      </c>
      <c r="B62" s="37"/>
    </row>
    <row r="63" spans="1:2">
      <c r="A63" s="37" t="s">
        <v>144</v>
      </c>
      <c r="B63" s="37"/>
    </row>
    <row r="64" spans="1:2">
      <c r="A64" s="37" t="s">
        <v>145</v>
      </c>
      <c r="B64" s="37"/>
    </row>
    <row r="65" spans="1:2">
      <c r="A65" s="37" t="s">
        <v>146</v>
      </c>
      <c r="B65" s="37"/>
    </row>
    <row r="66" spans="1:2">
      <c r="A66" s="37" t="s">
        <v>147</v>
      </c>
      <c r="B66" s="37"/>
    </row>
    <row r="67" spans="1:2">
      <c r="A67" s="37" t="s">
        <v>161</v>
      </c>
      <c r="B67" s="37"/>
    </row>
    <row r="68" spans="1:2">
      <c r="A68" s="37" t="s">
        <v>162</v>
      </c>
      <c r="B68" s="37"/>
    </row>
    <row r="69" spans="1:2">
      <c r="A69" s="37" t="s">
        <v>163</v>
      </c>
      <c r="B69" s="37"/>
    </row>
    <row r="70" spans="1:2">
      <c r="A70" s="37" t="s">
        <v>164</v>
      </c>
      <c r="B70" s="37"/>
    </row>
    <row r="71" spans="1:2">
      <c r="A71" s="37" t="s">
        <v>148</v>
      </c>
      <c r="B71" s="37"/>
    </row>
    <row r="73" spans="1:2">
      <c r="A73" s="16" t="s">
        <v>167</v>
      </c>
    </row>
    <row r="74" spans="1:2">
      <c r="A74" s="15" t="s">
        <v>13</v>
      </c>
    </row>
    <row r="75" spans="1:2">
      <c r="A75" s="15" t="s">
        <v>1992</v>
      </c>
    </row>
    <row r="76" spans="1:2">
      <c r="A76" s="15" t="s">
        <v>1993</v>
      </c>
    </row>
    <row r="78" spans="1:2">
      <c r="A78" s="120" t="s">
        <v>1986</v>
      </c>
    </row>
    <row r="79" spans="1:2">
      <c r="A79" s="15" t="s">
        <v>1987</v>
      </c>
    </row>
    <row r="80" spans="1:2">
      <c r="A80" s="15" t="s">
        <v>1988</v>
      </c>
    </row>
    <row r="81" spans="1:2">
      <c r="A81" s="15" t="s">
        <v>1989</v>
      </c>
    </row>
    <row r="82" spans="1:2">
      <c r="A82" s="15" t="s">
        <v>1990</v>
      </c>
    </row>
    <row r="83" spans="1:2">
      <c r="A83" s="15" t="s">
        <v>1991</v>
      </c>
    </row>
    <row r="85" spans="1:2">
      <c r="A85" s="16" t="s">
        <v>168</v>
      </c>
    </row>
    <row r="86" spans="1:2">
      <c r="A86" s="18" t="s">
        <v>21</v>
      </c>
    </row>
    <row r="87" spans="1:2">
      <c r="A87" s="18" t="s">
        <v>382</v>
      </c>
    </row>
    <row r="89" spans="1:2">
      <c r="A89" s="19"/>
    </row>
    <row r="90" spans="1:2">
      <c r="A90" s="15" t="s">
        <v>47</v>
      </c>
    </row>
    <row r="93" spans="1:2">
      <c r="A93" s="90">
        <v>2016</v>
      </c>
      <c r="B93" s="90">
        <v>1.0456907661199997</v>
      </c>
    </row>
    <row r="94" spans="1:2">
      <c r="A94" s="90">
        <v>2017</v>
      </c>
      <c r="B94" s="90">
        <v>1.0676502722085195</v>
      </c>
    </row>
    <row r="95" spans="1:2">
      <c r="A95" s="15" t="s">
        <v>383</v>
      </c>
      <c r="B95" s="15">
        <f>B94/B93</f>
        <v>1.0209999999999999</v>
      </c>
    </row>
  </sheetData>
  <hyperlinks>
    <hyperlink ref="B30"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tr">
        <f>'BFCpUEbS-petroleum-gasoline'!A2</f>
        <v>Transportation Sector Price ($/BTU)</v>
      </c>
      <c r="B2" s="4">
        <f>'Biofuel Gasoline Calcs'!D15</f>
        <v>2.5573192386296022E-5</v>
      </c>
      <c r="C2" s="4">
        <f>'Biofuel Gasoline Calcs'!E15</f>
        <v>2.9510801572806578E-5</v>
      </c>
      <c r="D2" s="4">
        <f>'Biofuel Gasoline Calcs'!F15</f>
        <v>2.9753176341662174E-5</v>
      </c>
      <c r="E2" s="4">
        <f>'Biofuel Gasoline Calcs'!G15</f>
        <v>3.0698390623632795E-5</v>
      </c>
      <c r="F2" s="4">
        <f>'Biofuel Gasoline Calcs'!H15</f>
        <v>3.0989105299173445E-5</v>
      </c>
      <c r="G2" s="4">
        <f>'Biofuel Gasoline Calcs'!I15</f>
        <v>3.1143412248730178E-5</v>
      </c>
      <c r="H2" s="4">
        <f>'Biofuel Gasoline Calcs'!J15</f>
        <v>3.1662725785695584E-5</v>
      </c>
      <c r="I2" s="4">
        <f>'Biofuel Gasoline Calcs'!K15</f>
        <v>3.2219837478643601E-5</v>
      </c>
      <c r="J2" s="4">
        <f>'Biofuel Gasoline Calcs'!L15</f>
        <v>3.2728420573675233E-5</v>
      </c>
      <c r="K2" s="4">
        <f>'Biofuel Gasoline Calcs'!M15</f>
        <v>3.3133781335560253E-5</v>
      </c>
      <c r="L2" s="4">
        <f>'Biofuel Gasoline Calcs'!N15</f>
        <v>3.4081605257306379E-5</v>
      </c>
      <c r="M2" s="4">
        <f>'Biofuel Gasoline Calcs'!O15</f>
        <v>3.4665588206946686E-5</v>
      </c>
      <c r="N2" s="4">
        <f>'Biofuel Gasoline Calcs'!P15</f>
        <v>3.5711470552690018E-5</v>
      </c>
      <c r="O2" s="4">
        <f>'Biofuel Gasoline Calcs'!Q15</f>
        <v>3.6049942437492514E-5</v>
      </c>
      <c r="P2" s="4">
        <f>'Biofuel Gasoline Calcs'!R15</f>
        <v>3.6383359288449524E-5</v>
      </c>
      <c r="Q2" s="4">
        <f>'Biofuel Gasoline Calcs'!S15</f>
        <v>3.6629702785688177E-5</v>
      </c>
      <c r="R2" s="4">
        <f>'Biofuel Gasoline Calcs'!T15</f>
        <v>3.6719472480585904E-5</v>
      </c>
      <c r="S2" s="4">
        <f>'Biofuel Gasoline Calcs'!U15</f>
        <v>3.6927884200779259E-5</v>
      </c>
      <c r="T2" s="4">
        <f>'Biofuel Gasoline Calcs'!V15</f>
        <v>3.7104845914094227E-5</v>
      </c>
      <c r="U2" s="4">
        <f>'Biofuel Gasoline Calcs'!W15</f>
        <v>3.7352423249805162E-5</v>
      </c>
      <c r="V2" s="4">
        <f>'Biofuel Gasoline Calcs'!X15</f>
        <v>3.7288979995780699E-5</v>
      </c>
      <c r="W2" s="4">
        <f>'Biofuel Gasoline Calcs'!Y15</f>
        <v>3.7442372666845257E-5</v>
      </c>
      <c r="X2" s="4">
        <f>'Biofuel Gasoline Calcs'!Z15</f>
        <v>3.7619397075489249E-5</v>
      </c>
      <c r="Y2" s="4">
        <f>'Biofuel Gasoline Calcs'!AA15</f>
        <v>3.7821795455709266E-5</v>
      </c>
      <c r="Z2" s="4">
        <f>'Biofuel Gasoline Calcs'!AB15</f>
        <v>3.7890570319526595E-5</v>
      </c>
      <c r="AA2" s="4">
        <f>'Biofuel Gasoline Calcs'!AC15</f>
        <v>3.8125159058455018E-5</v>
      </c>
      <c r="AB2" s="4">
        <f>'Biofuel Gasoline Calcs'!AD15</f>
        <v>3.8122167653670425E-5</v>
      </c>
      <c r="AC2" s="4">
        <f>'Biofuel Gasoline Calcs'!AE15</f>
        <v>3.8059827886475543E-5</v>
      </c>
      <c r="AD2" s="4">
        <f>'Biofuel Gasoline Calcs'!AF15</f>
        <v>3.8079651381183969E-5</v>
      </c>
      <c r="AE2" s="4">
        <f>'Biofuel Gasoline Calcs'!AG15</f>
        <v>3.8135939293846411E-5</v>
      </c>
      <c r="AF2" s="4">
        <f>'Biofuel Gasoline Calcs'!AH15</f>
        <v>3.8167241464530414E-5</v>
      </c>
      <c r="AG2" s="4">
        <f>'Biofuel Gasoline Calcs'!AI15</f>
        <v>3.8286649255165783E-5</v>
      </c>
      <c r="AH2" s="4">
        <f>'Biofuel Gasoline Calcs'!AJ15</f>
        <v>3.8242904442171416E-5</v>
      </c>
      <c r="AI2" s="4">
        <f>'Biofuel Gasoline Calcs'!AK15</f>
        <v>3.8168763447526109E-5</v>
      </c>
    </row>
    <row r="3" spans="1:35">
      <c r="A3" s="2" t="s">
        <v>2</v>
      </c>
      <c r="B3" s="4">
        <f t="shared" ref="B3:AI3" si="0">B2</f>
        <v>2.5573192386296022E-5</v>
      </c>
      <c r="C3" s="4">
        <f t="shared" si="0"/>
        <v>2.9510801572806578E-5</v>
      </c>
      <c r="D3" s="4">
        <f t="shared" si="0"/>
        <v>2.9753176341662174E-5</v>
      </c>
      <c r="E3" s="4">
        <f t="shared" si="0"/>
        <v>3.0698390623632795E-5</v>
      </c>
      <c r="F3" s="4">
        <f t="shared" si="0"/>
        <v>3.0989105299173445E-5</v>
      </c>
      <c r="G3" s="4">
        <f t="shared" si="0"/>
        <v>3.1143412248730178E-5</v>
      </c>
      <c r="H3" s="4">
        <f t="shared" si="0"/>
        <v>3.1662725785695584E-5</v>
      </c>
      <c r="I3" s="4">
        <f t="shared" si="0"/>
        <v>3.2219837478643601E-5</v>
      </c>
      <c r="J3" s="4">
        <f t="shared" si="0"/>
        <v>3.2728420573675233E-5</v>
      </c>
      <c r="K3" s="4">
        <f t="shared" si="0"/>
        <v>3.3133781335560253E-5</v>
      </c>
      <c r="L3" s="4">
        <f t="shared" si="0"/>
        <v>3.4081605257306379E-5</v>
      </c>
      <c r="M3" s="4">
        <f t="shared" si="0"/>
        <v>3.4665588206946686E-5</v>
      </c>
      <c r="N3" s="4">
        <f t="shared" si="0"/>
        <v>3.5711470552690018E-5</v>
      </c>
      <c r="O3" s="4">
        <f t="shared" si="0"/>
        <v>3.6049942437492514E-5</v>
      </c>
      <c r="P3" s="4">
        <f t="shared" si="0"/>
        <v>3.6383359288449524E-5</v>
      </c>
      <c r="Q3" s="4">
        <f t="shared" si="0"/>
        <v>3.6629702785688177E-5</v>
      </c>
      <c r="R3" s="4">
        <f t="shared" si="0"/>
        <v>3.6719472480585904E-5</v>
      </c>
      <c r="S3" s="4">
        <f t="shared" si="0"/>
        <v>3.6927884200779259E-5</v>
      </c>
      <c r="T3" s="4">
        <f t="shared" si="0"/>
        <v>3.7104845914094227E-5</v>
      </c>
      <c r="U3" s="4">
        <f t="shared" si="0"/>
        <v>3.7352423249805162E-5</v>
      </c>
      <c r="V3" s="4">
        <f t="shared" si="0"/>
        <v>3.7288979995780699E-5</v>
      </c>
      <c r="W3" s="4">
        <f t="shared" si="0"/>
        <v>3.7442372666845257E-5</v>
      </c>
      <c r="X3" s="4">
        <f t="shared" si="0"/>
        <v>3.7619397075489249E-5</v>
      </c>
      <c r="Y3" s="4">
        <f t="shared" si="0"/>
        <v>3.7821795455709266E-5</v>
      </c>
      <c r="Z3" s="4">
        <f t="shared" si="0"/>
        <v>3.7890570319526595E-5</v>
      </c>
      <c r="AA3" s="4">
        <f t="shared" si="0"/>
        <v>3.8125159058455018E-5</v>
      </c>
      <c r="AB3" s="4">
        <f t="shared" si="0"/>
        <v>3.8122167653670425E-5</v>
      </c>
      <c r="AC3" s="4">
        <f t="shared" si="0"/>
        <v>3.8059827886475543E-5</v>
      </c>
      <c r="AD3" s="4">
        <f t="shared" si="0"/>
        <v>3.8079651381183969E-5</v>
      </c>
      <c r="AE3" s="4">
        <f t="shared" si="0"/>
        <v>3.8135939293846411E-5</v>
      </c>
      <c r="AF3" s="4">
        <f t="shared" si="0"/>
        <v>3.8167241464530414E-5</v>
      </c>
      <c r="AG3" s="4">
        <f t="shared" si="0"/>
        <v>3.8286649255165783E-5</v>
      </c>
      <c r="AH3" s="4">
        <f t="shared" si="0"/>
        <v>3.8242904442171416E-5</v>
      </c>
      <c r="AI3" s="4">
        <f t="shared" si="0"/>
        <v>3.8168763447526109E-5</v>
      </c>
    </row>
    <row r="4" spans="1:35">
      <c r="A4" s="2" t="s">
        <v>4</v>
      </c>
      <c r="B4" s="4">
        <f t="shared" ref="B4:K6" si="1">B3</f>
        <v>2.5573192386296022E-5</v>
      </c>
      <c r="C4" s="4">
        <f t="shared" si="1"/>
        <v>2.9510801572806578E-5</v>
      </c>
      <c r="D4" s="4">
        <f t="shared" si="1"/>
        <v>2.9753176341662174E-5</v>
      </c>
      <c r="E4" s="4">
        <f t="shared" si="1"/>
        <v>3.0698390623632795E-5</v>
      </c>
      <c r="F4" s="4">
        <f t="shared" si="1"/>
        <v>3.0989105299173445E-5</v>
      </c>
      <c r="G4" s="4">
        <f t="shared" si="1"/>
        <v>3.1143412248730178E-5</v>
      </c>
      <c r="H4" s="4">
        <f t="shared" si="1"/>
        <v>3.1662725785695584E-5</v>
      </c>
      <c r="I4" s="4">
        <f t="shared" si="1"/>
        <v>3.2219837478643601E-5</v>
      </c>
      <c r="J4" s="4">
        <f t="shared" si="1"/>
        <v>3.2728420573675233E-5</v>
      </c>
      <c r="K4" s="4">
        <f t="shared" si="1"/>
        <v>3.3133781335560253E-5</v>
      </c>
      <c r="L4" s="4">
        <f t="shared" ref="L4:U6" si="2">L3</f>
        <v>3.4081605257306379E-5</v>
      </c>
      <c r="M4" s="4">
        <f t="shared" si="2"/>
        <v>3.4665588206946686E-5</v>
      </c>
      <c r="N4" s="4">
        <f t="shared" si="2"/>
        <v>3.5711470552690018E-5</v>
      </c>
      <c r="O4" s="4">
        <f t="shared" si="2"/>
        <v>3.6049942437492514E-5</v>
      </c>
      <c r="P4" s="4">
        <f t="shared" si="2"/>
        <v>3.6383359288449524E-5</v>
      </c>
      <c r="Q4" s="4">
        <f t="shared" si="2"/>
        <v>3.6629702785688177E-5</v>
      </c>
      <c r="R4" s="4">
        <f t="shared" si="2"/>
        <v>3.6719472480585904E-5</v>
      </c>
      <c r="S4" s="4">
        <f t="shared" si="2"/>
        <v>3.6927884200779259E-5</v>
      </c>
      <c r="T4" s="4">
        <f t="shared" si="2"/>
        <v>3.7104845914094227E-5</v>
      </c>
      <c r="U4" s="4">
        <f t="shared" si="2"/>
        <v>3.7352423249805162E-5</v>
      </c>
      <c r="V4" s="4">
        <f t="shared" ref="V4:AE6" si="3">V3</f>
        <v>3.7288979995780699E-5</v>
      </c>
      <c r="W4" s="4">
        <f t="shared" si="3"/>
        <v>3.7442372666845257E-5</v>
      </c>
      <c r="X4" s="4">
        <f t="shared" si="3"/>
        <v>3.7619397075489249E-5</v>
      </c>
      <c r="Y4" s="4">
        <f t="shared" si="3"/>
        <v>3.7821795455709266E-5</v>
      </c>
      <c r="Z4" s="4">
        <f t="shared" si="3"/>
        <v>3.7890570319526595E-5</v>
      </c>
      <c r="AA4" s="4">
        <f t="shared" si="3"/>
        <v>3.8125159058455018E-5</v>
      </c>
      <c r="AB4" s="4">
        <f t="shared" si="3"/>
        <v>3.8122167653670425E-5</v>
      </c>
      <c r="AC4" s="4">
        <f t="shared" si="3"/>
        <v>3.8059827886475543E-5</v>
      </c>
      <c r="AD4" s="4">
        <f t="shared" si="3"/>
        <v>3.8079651381183969E-5</v>
      </c>
      <c r="AE4" s="4">
        <f t="shared" si="3"/>
        <v>3.8135939293846411E-5</v>
      </c>
      <c r="AF4" s="4">
        <f t="shared" ref="AF4:AI6" si="4">AF3</f>
        <v>3.8167241464530414E-5</v>
      </c>
      <c r="AG4" s="4">
        <f t="shared" si="4"/>
        <v>3.8286649255165783E-5</v>
      </c>
      <c r="AH4" s="4">
        <f t="shared" si="4"/>
        <v>3.8242904442171416E-5</v>
      </c>
      <c r="AI4" s="4">
        <f t="shared" si="4"/>
        <v>3.8168763447526109E-5</v>
      </c>
    </row>
    <row r="5" spans="1:35">
      <c r="A5" s="2" t="s">
        <v>5</v>
      </c>
      <c r="B5" s="4">
        <f t="shared" si="1"/>
        <v>2.5573192386296022E-5</v>
      </c>
      <c r="C5" s="4">
        <f t="shared" si="1"/>
        <v>2.9510801572806578E-5</v>
      </c>
      <c r="D5" s="4">
        <f t="shared" si="1"/>
        <v>2.9753176341662174E-5</v>
      </c>
      <c r="E5" s="4">
        <f t="shared" si="1"/>
        <v>3.0698390623632795E-5</v>
      </c>
      <c r="F5" s="4">
        <f t="shared" si="1"/>
        <v>3.0989105299173445E-5</v>
      </c>
      <c r="G5" s="4">
        <f t="shared" si="1"/>
        <v>3.1143412248730178E-5</v>
      </c>
      <c r="H5" s="4">
        <f t="shared" si="1"/>
        <v>3.1662725785695584E-5</v>
      </c>
      <c r="I5" s="4">
        <f t="shared" si="1"/>
        <v>3.2219837478643601E-5</v>
      </c>
      <c r="J5" s="4">
        <f t="shared" si="1"/>
        <v>3.2728420573675233E-5</v>
      </c>
      <c r="K5" s="4">
        <f t="shared" si="1"/>
        <v>3.3133781335560253E-5</v>
      </c>
      <c r="L5" s="4">
        <f t="shared" si="2"/>
        <v>3.4081605257306379E-5</v>
      </c>
      <c r="M5" s="4">
        <f t="shared" si="2"/>
        <v>3.4665588206946686E-5</v>
      </c>
      <c r="N5" s="4">
        <f t="shared" si="2"/>
        <v>3.5711470552690018E-5</v>
      </c>
      <c r="O5" s="4">
        <f t="shared" si="2"/>
        <v>3.6049942437492514E-5</v>
      </c>
      <c r="P5" s="4">
        <f t="shared" si="2"/>
        <v>3.6383359288449524E-5</v>
      </c>
      <c r="Q5" s="4">
        <f t="shared" si="2"/>
        <v>3.6629702785688177E-5</v>
      </c>
      <c r="R5" s="4">
        <f t="shared" si="2"/>
        <v>3.6719472480585904E-5</v>
      </c>
      <c r="S5" s="4">
        <f t="shared" si="2"/>
        <v>3.6927884200779259E-5</v>
      </c>
      <c r="T5" s="4">
        <f t="shared" si="2"/>
        <v>3.7104845914094227E-5</v>
      </c>
      <c r="U5" s="4">
        <f t="shared" si="2"/>
        <v>3.7352423249805162E-5</v>
      </c>
      <c r="V5" s="4">
        <f t="shared" si="3"/>
        <v>3.7288979995780699E-5</v>
      </c>
      <c r="W5" s="4">
        <f t="shared" si="3"/>
        <v>3.7442372666845257E-5</v>
      </c>
      <c r="X5" s="4">
        <f t="shared" si="3"/>
        <v>3.7619397075489249E-5</v>
      </c>
      <c r="Y5" s="4">
        <f t="shared" si="3"/>
        <v>3.7821795455709266E-5</v>
      </c>
      <c r="Z5" s="4">
        <f t="shared" si="3"/>
        <v>3.7890570319526595E-5</v>
      </c>
      <c r="AA5" s="4">
        <f t="shared" si="3"/>
        <v>3.8125159058455018E-5</v>
      </c>
      <c r="AB5" s="4">
        <f t="shared" si="3"/>
        <v>3.8122167653670425E-5</v>
      </c>
      <c r="AC5" s="4">
        <f t="shared" si="3"/>
        <v>3.8059827886475543E-5</v>
      </c>
      <c r="AD5" s="4">
        <f t="shared" si="3"/>
        <v>3.8079651381183969E-5</v>
      </c>
      <c r="AE5" s="4">
        <f t="shared" si="3"/>
        <v>3.8135939293846411E-5</v>
      </c>
      <c r="AF5" s="4">
        <f t="shared" si="4"/>
        <v>3.8167241464530414E-5</v>
      </c>
      <c r="AG5" s="4">
        <f t="shared" si="4"/>
        <v>3.8286649255165783E-5</v>
      </c>
      <c r="AH5" s="4">
        <f t="shared" si="4"/>
        <v>3.8242904442171416E-5</v>
      </c>
      <c r="AI5" s="4">
        <f t="shared" si="4"/>
        <v>3.8168763447526109E-5</v>
      </c>
    </row>
    <row r="6" spans="1:35">
      <c r="A6" s="2" t="s">
        <v>3</v>
      </c>
      <c r="B6" s="4">
        <f t="shared" si="1"/>
        <v>2.5573192386296022E-5</v>
      </c>
      <c r="C6" s="4">
        <f t="shared" si="1"/>
        <v>2.9510801572806578E-5</v>
      </c>
      <c r="D6" s="4">
        <f t="shared" si="1"/>
        <v>2.9753176341662174E-5</v>
      </c>
      <c r="E6" s="4">
        <f t="shared" si="1"/>
        <v>3.0698390623632795E-5</v>
      </c>
      <c r="F6" s="4">
        <f t="shared" si="1"/>
        <v>3.0989105299173445E-5</v>
      </c>
      <c r="G6" s="4">
        <f t="shared" si="1"/>
        <v>3.1143412248730178E-5</v>
      </c>
      <c r="H6" s="4">
        <f t="shared" si="1"/>
        <v>3.1662725785695584E-5</v>
      </c>
      <c r="I6" s="4">
        <f t="shared" si="1"/>
        <v>3.2219837478643601E-5</v>
      </c>
      <c r="J6" s="4">
        <f t="shared" si="1"/>
        <v>3.2728420573675233E-5</v>
      </c>
      <c r="K6" s="4">
        <f t="shared" si="1"/>
        <v>3.3133781335560253E-5</v>
      </c>
      <c r="L6" s="4">
        <f t="shared" si="2"/>
        <v>3.4081605257306379E-5</v>
      </c>
      <c r="M6" s="4">
        <f t="shared" si="2"/>
        <v>3.4665588206946686E-5</v>
      </c>
      <c r="N6" s="4">
        <f t="shared" si="2"/>
        <v>3.5711470552690018E-5</v>
      </c>
      <c r="O6" s="4">
        <f t="shared" si="2"/>
        <v>3.6049942437492514E-5</v>
      </c>
      <c r="P6" s="4">
        <f t="shared" si="2"/>
        <v>3.6383359288449524E-5</v>
      </c>
      <c r="Q6" s="4">
        <f t="shared" si="2"/>
        <v>3.6629702785688177E-5</v>
      </c>
      <c r="R6" s="4">
        <f t="shared" si="2"/>
        <v>3.6719472480585904E-5</v>
      </c>
      <c r="S6" s="4">
        <f t="shared" si="2"/>
        <v>3.6927884200779259E-5</v>
      </c>
      <c r="T6" s="4">
        <f t="shared" si="2"/>
        <v>3.7104845914094227E-5</v>
      </c>
      <c r="U6" s="4">
        <f t="shared" si="2"/>
        <v>3.7352423249805162E-5</v>
      </c>
      <c r="V6" s="4">
        <f t="shared" si="3"/>
        <v>3.7288979995780699E-5</v>
      </c>
      <c r="W6" s="4">
        <f t="shared" si="3"/>
        <v>3.7442372666845257E-5</v>
      </c>
      <c r="X6" s="4">
        <f t="shared" si="3"/>
        <v>3.7619397075489249E-5</v>
      </c>
      <c r="Y6" s="4">
        <f t="shared" si="3"/>
        <v>3.7821795455709266E-5</v>
      </c>
      <c r="Z6" s="4">
        <f t="shared" si="3"/>
        <v>3.7890570319526595E-5</v>
      </c>
      <c r="AA6" s="4">
        <f t="shared" si="3"/>
        <v>3.8125159058455018E-5</v>
      </c>
      <c r="AB6" s="4">
        <f t="shared" si="3"/>
        <v>3.8122167653670425E-5</v>
      </c>
      <c r="AC6" s="4">
        <f t="shared" si="3"/>
        <v>3.8059827886475543E-5</v>
      </c>
      <c r="AD6" s="4">
        <f t="shared" si="3"/>
        <v>3.8079651381183969E-5</v>
      </c>
      <c r="AE6" s="4">
        <f t="shared" si="3"/>
        <v>3.8135939293846411E-5</v>
      </c>
      <c r="AF6" s="4">
        <f t="shared" si="4"/>
        <v>3.8167241464530414E-5</v>
      </c>
      <c r="AG6" s="4">
        <f t="shared" si="4"/>
        <v>3.8286649255165783E-5</v>
      </c>
      <c r="AH6" s="4">
        <f t="shared" si="4"/>
        <v>3.8242904442171416E-5</v>
      </c>
      <c r="AI6" s="4">
        <f t="shared" si="4"/>
        <v>3.8168763447526109E-5</v>
      </c>
    </row>
    <row r="7" spans="1:35">
      <c r="A7" s="2" t="s">
        <v>19</v>
      </c>
      <c r="B7" s="1">
        <f t="shared" ref="B7:AI7" si="5">B3</f>
        <v>2.5573192386296022E-5</v>
      </c>
      <c r="C7" s="1">
        <f t="shared" si="5"/>
        <v>2.9510801572806578E-5</v>
      </c>
      <c r="D7" s="1">
        <f t="shared" si="5"/>
        <v>2.9753176341662174E-5</v>
      </c>
      <c r="E7" s="1">
        <f t="shared" si="5"/>
        <v>3.0698390623632795E-5</v>
      </c>
      <c r="F7" s="1">
        <f t="shared" si="5"/>
        <v>3.0989105299173445E-5</v>
      </c>
      <c r="G7" s="1">
        <f t="shared" si="5"/>
        <v>3.1143412248730178E-5</v>
      </c>
      <c r="H7" s="1">
        <f t="shared" si="5"/>
        <v>3.1662725785695584E-5</v>
      </c>
      <c r="I7" s="1">
        <f t="shared" si="5"/>
        <v>3.2219837478643601E-5</v>
      </c>
      <c r="J7" s="1">
        <f t="shared" si="5"/>
        <v>3.2728420573675233E-5</v>
      </c>
      <c r="K7" s="1">
        <f t="shared" si="5"/>
        <v>3.3133781335560253E-5</v>
      </c>
      <c r="L7" s="1">
        <f t="shared" si="5"/>
        <v>3.4081605257306379E-5</v>
      </c>
      <c r="M7" s="1">
        <f t="shared" si="5"/>
        <v>3.4665588206946686E-5</v>
      </c>
      <c r="N7" s="1">
        <f t="shared" si="5"/>
        <v>3.5711470552690018E-5</v>
      </c>
      <c r="O7" s="1">
        <f t="shared" si="5"/>
        <v>3.6049942437492514E-5</v>
      </c>
      <c r="P7" s="1">
        <f t="shared" si="5"/>
        <v>3.6383359288449524E-5</v>
      </c>
      <c r="Q7" s="1">
        <f t="shared" si="5"/>
        <v>3.6629702785688177E-5</v>
      </c>
      <c r="R7" s="1">
        <f t="shared" si="5"/>
        <v>3.6719472480585904E-5</v>
      </c>
      <c r="S7" s="1">
        <f t="shared" si="5"/>
        <v>3.6927884200779259E-5</v>
      </c>
      <c r="T7" s="1">
        <f t="shared" si="5"/>
        <v>3.7104845914094227E-5</v>
      </c>
      <c r="U7" s="1">
        <f t="shared" si="5"/>
        <v>3.7352423249805162E-5</v>
      </c>
      <c r="V7" s="1">
        <f t="shared" si="5"/>
        <v>3.7288979995780699E-5</v>
      </c>
      <c r="W7" s="1">
        <f t="shared" si="5"/>
        <v>3.7442372666845257E-5</v>
      </c>
      <c r="X7" s="1">
        <f t="shared" si="5"/>
        <v>3.7619397075489249E-5</v>
      </c>
      <c r="Y7" s="1">
        <f t="shared" si="5"/>
        <v>3.7821795455709266E-5</v>
      </c>
      <c r="Z7" s="90">
        <f t="shared" si="5"/>
        <v>3.7890570319526595E-5</v>
      </c>
      <c r="AA7" s="90">
        <f t="shared" si="5"/>
        <v>3.8125159058455018E-5</v>
      </c>
      <c r="AB7" s="90">
        <f t="shared" si="5"/>
        <v>3.8122167653670425E-5</v>
      </c>
      <c r="AC7" s="90">
        <f t="shared" si="5"/>
        <v>3.8059827886475543E-5</v>
      </c>
      <c r="AD7" s="90">
        <f t="shared" si="5"/>
        <v>3.8079651381183969E-5</v>
      </c>
      <c r="AE7" s="90">
        <f t="shared" si="5"/>
        <v>3.8135939293846411E-5</v>
      </c>
      <c r="AF7" s="90">
        <f t="shared" si="5"/>
        <v>3.8167241464530414E-5</v>
      </c>
      <c r="AG7" s="90">
        <f t="shared" si="5"/>
        <v>3.8286649255165783E-5</v>
      </c>
      <c r="AH7" s="90">
        <f t="shared" si="5"/>
        <v>3.8242904442171416E-5</v>
      </c>
      <c r="AI7" s="90">
        <f t="shared" si="5"/>
        <v>3.8168763447526109E-5</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6">TREND($P8:$Y8,$P$1:$Y$1,Z$1)</f>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f>'Biofuel Diesel Calcs'!C26</f>
        <v>3.0163259690767387E-5</v>
      </c>
      <c r="C2" s="4">
        <f>'Biofuel Diesel Calcs'!D26</f>
        <v>3.4880073731969658E-5</v>
      </c>
      <c r="D2" s="4">
        <f>'Biofuel Diesel Calcs'!E26</f>
        <v>3.4648056953003739E-5</v>
      </c>
      <c r="E2" s="4">
        <f>'Biofuel Diesel Calcs'!F26</f>
        <v>3.5695935929926879E-5</v>
      </c>
      <c r="F2" s="4">
        <f>'Biofuel Diesel Calcs'!G26</f>
        <v>3.5558294928291046E-5</v>
      </c>
      <c r="G2" s="4">
        <f>'Biofuel Diesel Calcs'!H26</f>
        <v>3.5328145657830908E-5</v>
      </c>
      <c r="H2" s="4">
        <f>'Biofuel Diesel Calcs'!I26</f>
        <v>3.5508301113511085E-5</v>
      </c>
      <c r="I2" s="4">
        <f>'Biofuel Diesel Calcs'!J26</f>
        <v>3.5916573084676122E-5</v>
      </c>
      <c r="J2" s="4">
        <f>'Biofuel Diesel Calcs'!K26</f>
        <v>3.6328062784584452E-5</v>
      </c>
      <c r="K2" s="4">
        <f>'Biofuel Diesel Calcs'!L26</f>
        <v>3.6567704648282395E-5</v>
      </c>
      <c r="L2" s="4">
        <f>'Biofuel Diesel Calcs'!M26</f>
        <v>3.7258568535379462E-5</v>
      </c>
      <c r="M2" s="4">
        <f>'Biofuel Diesel Calcs'!N26</f>
        <v>3.7487764391918945E-5</v>
      </c>
      <c r="N2" s="4">
        <f>'Biofuel Diesel Calcs'!O26</f>
        <v>3.8210382959519234E-5</v>
      </c>
      <c r="O2" s="4">
        <f>'Biofuel Diesel Calcs'!P26</f>
        <v>3.8412463732226248E-5</v>
      </c>
      <c r="P2" s="4">
        <f>'Biofuel Diesel Calcs'!Q26</f>
        <v>3.8678769853415728E-5</v>
      </c>
      <c r="Q2" s="4">
        <f>'Biofuel Diesel Calcs'!R26</f>
        <v>3.8991937174896491E-5</v>
      </c>
      <c r="R2" s="4">
        <f>'Biofuel Diesel Calcs'!S26</f>
        <v>3.9264757912613036E-5</v>
      </c>
      <c r="S2" s="4">
        <f>'Biofuel Diesel Calcs'!T26</f>
        <v>3.9359090925198279E-5</v>
      </c>
      <c r="T2" s="4">
        <f>'Biofuel Diesel Calcs'!U26</f>
        <v>3.9612981002798241E-5</v>
      </c>
      <c r="U2" s="4">
        <f>'Biofuel Diesel Calcs'!V26</f>
        <v>3.9948830677413632E-5</v>
      </c>
      <c r="V2" s="4">
        <f>'Biofuel Diesel Calcs'!W26</f>
        <v>3.9889916206689201E-5</v>
      </c>
      <c r="W2" s="4">
        <f>'Biofuel Diesel Calcs'!X26</f>
        <v>4.006506254952659E-5</v>
      </c>
      <c r="X2" s="4">
        <f>'Biofuel Diesel Calcs'!Y26</f>
        <v>4.0209750945518328E-5</v>
      </c>
      <c r="Y2" s="4">
        <f>'Biofuel Diesel Calcs'!Z26</f>
        <v>4.0351300367990212E-5</v>
      </c>
      <c r="Z2" s="4">
        <f>'Biofuel Diesel Calcs'!AA26</f>
        <v>4.038803292077912E-5</v>
      </c>
      <c r="AA2" s="4">
        <f>'Biofuel Diesel Calcs'!AB26</f>
        <v>4.0572501397258053E-5</v>
      </c>
      <c r="AB2" s="4">
        <f>'Biofuel Diesel Calcs'!AC26</f>
        <v>4.0590970373361962E-5</v>
      </c>
      <c r="AC2" s="4">
        <f>'Biofuel Diesel Calcs'!AD26</f>
        <v>4.0496730964323168E-5</v>
      </c>
      <c r="AD2" s="4">
        <f>'Biofuel Diesel Calcs'!AE26</f>
        <v>4.0565977000505158E-5</v>
      </c>
      <c r="AE2" s="4">
        <f>'Biofuel Diesel Calcs'!AF26</f>
        <v>4.0439729735749004E-5</v>
      </c>
      <c r="AF2" s="4">
        <f>'Biofuel Diesel Calcs'!AG26</f>
        <v>4.0291999211615654E-5</v>
      </c>
      <c r="AG2" s="4">
        <f>'Biofuel Diesel Calcs'!AH26</f>
        <v>4.0325871228816878E-5</v>
      </c>
      <c r="AH2" s="4">
        <f>'Biofuel Diesel Calcs'!AI26</f>
        <v>4.0262955467921296E-5</v>
      </c>
      <c r="AI2" s="4">
        <f>'Biofuel Diesel Calcs'!AJ26</f>
        <v>4.0239699911820963E-5</v>
      </c>
    </row>
    <row r="3" spans="1:35">
      <c r="A3" s="2" t="s">
        <v>2</v>
      </c>
      <c r="B3" s="4">
        <f t="shared" ref="B3:AI3" si="0">B2</f>
        <v>3.0163259690767387E-5</v>
      </c>
      <c r="C3" s="4">
        <f t="shared" si="0"/>
        <v>3.4880073731969658E-5</v>
      </c>
      <c r="D3" s="4">
        <f t="shared" si="0"/>
        <v>3.4648056953003739E-5</v>
      </c>
      <c r="E3" s="4">
        <f t="shared" si="0"/>
        <v>3.5695935929926879E-5</v>
      </c>
      <c r="F3" s="4">
        <f t="shared" si="0"/>
        <v>3.5558294928291046E-5</v>
      </c>
      <c r="G3" s="4">
        <f t="shared" si="0"/>
        <v>3.5328145657830908E-5</v>
      </c>
      <c r="H3" s="4">
        <f t="shared" si="0"/>
        <v>3.5508301113511085E-5</v>
      </c>
      <c r="I3" s="4">
        <f t="shared" si="0"/>
        <v>3.5916573084676122E-5</v>
      </c>
      <c r="J3" s="4">
        <f t="shared" si="0"/>
        <v>3.6328062784584452E-5</v>
      </c>
      <c r="K3" s="4">
        <f t="shared" si="0"/>
        <v>3.6567704648282395E-5</v>
      </c>
      <c r="L3" s="4">
        <f t="shared" si="0"/>
        <v>3.7258568535379462E-5</v>
      </c>
      <c r="M3" s="4">
        <f t="shared" si="0"/>
        <v>3.7487764391918945E-5</v>
      </c>
      <c r="N3" s="4">
        <f t="shared" si="0"/>
        <v>3.8210382959519234E-5</v>
      </c>
      <c r="O3" s="4">
        <f t="shared" si="0"/>
        <v>3.8412463732226248E-5</v>
      </c>
      <c r="P3" s="4">
        <f t="shared" si="0"/>
        <v>3.8678769853415728E-5</v>
      </c>
      <c r="Q3" s="4">
        <f t="shared" si="0"/>
        <v>3.8991937174896491E-5</v>
      </c>
      <c r="R3" s="4">
        <f t="shared" si="0"/>
        <v>3.9264757912613036E-5</v>
      </c>
      <c r="S3" s="4">
        <f t="shared" si="0"/>
        <v>3.9359090925198279E-5</v>
      </c>
      <c r="T3" s="4">
        <f t="shared" si="0"/>
        <v>3.9612981002798241E-5</v>
      </c>
      <c r="U3" s="4">
        <f t="shared" si="0"/>
        <v>3.9948830677413632E-5</v>
      </c>
      <c r="V3" s="4">
        <f t="shared" si="0"/>
        <v>3.9889916206689201E-5</v>
      </c>
      <c r="W3" s="4">
        <f t="shared" si="0"/>
        <v>4.006506254952659E-5</v>
      </c>
      <c r="X3" s="4">
        <f t="shared" si="0"/>
        <v>4.0209750945518328E-5</v>
      </c>
      <c r="Y3" s="4">
        <f t="shared" si="0"/>
        <v>4.0351300367990212E-5</v>
      </c>
      <c r="Z3" s="4">
        <f t="shared" si="0"/>
        <v>4.038803292077912E-5</v>
      </c>
      <c r="AA3" s="4">
        <f t="shared" si="0"/>
        <v>4.0572501397258053E-5</v>
      </c>
      <c r="AB3" s="4">
        <f t="shared" si="0"/>
        <v>4.0590970373361962E-5</v>
      </c>
      <c r="AC3" s="4">
        <f t="shared" si="0"/>
        <v>4.0496730964323168E-5</v>
      </c>
      <c r="AD3" s="4">
        <f t="shared" si="0"/>
        <v>4.0565977000505158E-5</v>
      </c>
      <c r="AE3" s="4">
        <f t="shared" si="0"/>
        <v>4.0439729735749004E-5</v>
      </c>
      <c r="AF3" s="4">
        <f t="shared" si="0"/>
        <v>4.0291999211615654E-5</v>
      </c>
      <c r="AG3" s="4">
        <f t="shared" si="0"/>
        <v>4.0325871228816878E-5</v>
      </c>
      <c r="AH3" s="4">
        <f t="shared" si="0"/>
        <v>4.0262955467921296E-5</v>
      </c>
      <c r="AI3" s="4">
        <f t="shared" si="0"/>
        <v>4.0239699911820963E-5</v>
      </c>
    </row>
    <row r="4" spans="1:35">
      <c r="A4" s="2" t="s">
        <v>4</v>
      </c>
      <c r="B4" s="4">
        <f t="shared" ref="B4:K6" si="1">B3</f>
        <v>3.0163259690767387E-5</v>
      </c>
      <c r="C4" s="4">
        <f t="shared" si="1"/>
        <v>3.4880073731969658E-5</v>
      </c>
      <c r="D4" s="4">
        <f t="shared" si="1"/>
        <v>3.4648056953003739E-5</v>
      </c>
      <c r="E4" s="4">
        <f t="shared" si="1"/>
        <v>3.5695935929926879E-5</v>
      </c>
      <c r="F4" s="4">
        <f t="shared" si="1"/>
        <v>3.5558294928291046E-5</v>
      </c>
      <c r="G4" s="4">
        <f t="shared" si="1"/>
        <v>3.5328145657830908E-5</v>
      </c>
      <c r="H4" s="4">
        <f t="shared" si="1"/>
        <v>3.5508301113511085E-5</v>
      </c>
      <c r="I4" s="4">
        <f t="shared" si="1"/>
        <v>3.5916573084676122E-5</v>
      </c>
      <c r="J4" s="4">
        <f t="shared" si="1"/>
        <v>3.6328062784584452E-5</v>
      </c>
      <c r="K4" s="4">
        <f t="shared" si="1"/>
        <v>3.6567704648282395E-5</v>
      </c>
      <c r="L4" s="4">
        <f t="shared" ref="L4:U6" si="2">L3</f>
        <v>3.7258568535379462E-5</v>
      </c>
      <c r="M4" s="4">
        <f t="shared" si="2"/>
        <v>3.7487764391918945E-5</v>
      </c>
      <c r="N4" s="4">
        <f t="shared" si="2"/>
        <v>3.8210382959519234E-5</v>
      </c>
      <c r="O4" s="4">
        <f t="shared" si="2"/>
        <v>3.8412463732226248E-5</v>
      </c>
      <c r="P4" s="4">
        <f t="shared" si="2"/>
        <v>3.8678769853415728E-5</v>
      </c>
      <c r="Q4" s="4">
        <f t="shared" si="2"/>
        <v>3.8991937174896491E-5</v>
      </c>
      <c r="R4" s="4">
        <f t="shared" si="2"/>
        <v>3.9264757912613036E-5</v>
      </c>
      <c r="S4" s="4">
        <f t="shared" si="2"/>
        <v>3.9359090925198279E-5</v>
      </c>
      <c r="T4" s="4">
        <f t="shared" si="2"/>
        <v>3.9612981002798241E-5</v>
      </c>
      <c r="U4" s="4">
        <f t="shared" si="2"/>
        <v>3.9948830677413632E-5</v>
      </c>
      <c r="V4" s="4">
        <f t="shared" ref="V4:AE6" si="3">V3</f>
        <v>3.9889916206689201E-5</v>
      </c>
      <c r="W4" s="4">
        <f t="shared" si="3"/>
        <v>4.006506254952659E-5</v>
      </c>
      <c r="X4" s="4">
        <f t="shared" si="3"/>
        <v>4.0209750945518328E-5</v>
      </c>
      <c r="Y4" s="4">
        <f t="shared" si="3"/>
        <v>4.0351300367990212E-5</v>
      </c>
      <c r="Z4" s="4">
        <f t="shared" si="3"/>
        <v>4.038803292077912E-5</v>
      </c>
      <c r="AA4" s="4">
        <f t="shared" si="3"/>
        <v>4.0572501397258053E-5</v>
      </c>
      <c r="AB4" s="4">
        <f t="shared" si="3"/>
        <v>4.0590970373361962E-5</v>
      </c>
      <c r="AC4" s="4">
        <f t="shared" si="3"/>
        <v>4.0496730964323168E-5</v>
      </c>
      <c r="AD4" s="4">
        <f t="shared" si="3"/>
        <v>4.0565977000505158E-5</v>
      </c>
      <c r="AE4" s="4">
        <f t="shared" si="3"/>
        <v>4.0439729735749004E-5</v>
      </c>
      <c r="AF4" s="4">
        <f t="shared" ref="AF4:AI6" si="4">AF3</f>
        <v>4.0291999211615654E-5</v>
      </c>
      <c r="AG4" s="4">
        <f t="shared" si="4"/>
        <v>4.0325871228816878E-5</v>
      </c>
      <c r="AH4" s="4">
        <f t="shared" si="4"/>
        <v>4.0262955467921296E-5</v>
      </c>
      <c r="AI4" s="4">
        <f t="shared" si="4"/>
        <v>4.0239699911820963E-5</v>
      </c>
    </row>
    <row r="5" spans="1:35">
      <c r="A5" s="2" t="s">
        <v>5</v>
      </c>
      <c r="B5" s="4">
        <f t="shared" si="1"/>
        <v>3.0163259690767387E-5</v>
      </c>
      <c r="C5" s="4">
        <f t="shared" si="1"/>
        <v>3.4880073731969658E-5</v>
      </c>
      <c r="D5" s="4">
        <f t="shared" si="1"/>
        <v>3.4648056953003739E-5</v>
      </c>
      <c r="E5" s="4">
        <f t="shared" si="1"/>
        <v>3.5695935929926879E-5</v>
      </c>
      <c r="F5" s="4">
        <f t="shared" si="1"/>
        <v>3.5558294928291046E-5</v>
      </c>
      <c r="G5" s="4">
        <f t="shared" si="1"/>
        <v>3.5328145657830908E-5</v>
      </c>
      <c r="H5" s="4">
        <f t="shared" si="1"/>
        <v>3.5508301113511085E-5</v>
      </c>
      <c r="I5" s="4">
        <f t="shared" si="1"/>
        <v>3.5916573084676122E-5</v>
      </c>
      <c r="J5" s="4">
        <f t="shared" si="1"/>
        <v>3.6328062784584452E-5</v>
      </c>
      <c r="K5" s="4">
        <f t="shared" si="1"/>
        <v>3.6567704648282395E-5</v>
      </c>
      <c r="L5" s="4">
        <f t="shared" si="2"/>
        <v>3.7258568535379462E-5</v>
      </c>
      <c r="M5" s="4">
        <f t="shared" si="2"/>
        <v>3.7487764391918945E-5</v>
      </c>
      <c r="N5" s="4">
        <f t="shared" si="2"/>
        <v>3.8210382959519234E-5</v>
      </c>
      <c r="O5" s="4">
        <f t="shared" si="2"/>
        <v>3.8412463732226248E-5</v>
      </c>
      <c r="P5" s="4">
        <f t="shared" si="2"/>
        <v>3.8678769853415728E-5</v>
      </c>
      <c r="Q5" s="4">
        <f t="shared" si="2"/>
        <v>3.8991937174896491E-5</v>
      </c>
      <c r="R5" s="4">
        <f t="shared" si="2"/>
        <v>3.9264757912613036E-5</v>
      </c>
      <c r="S5" s="4">
        <f t="shared" si="2"/>
        <v>3.9359090925198279E-5</v>
      </c>
      <c r="T5" s="4">
        <f t="shared" si="2"/>
        <v>3.9612981002798241E-5</v>
      </c>
      <c r="U5" s="4">
        <f t="shared" si="2"/>
        <v>3.9948830677413632E-5</v>
      </c>
      <c r="V5" s="4">
        <f t="shared" si="3"/>
        <v>3.9889916206689201E-5</v>
      </c>
      <c r="W5" s="4">
        <f t="shared" si="3"/>
        <v>4.006506254952659E-5</v>
      </c>
      <c r="X5" s="4">
        <f t="shared" si="3"/>
        <v>4.0209750945518328E-5</v>
      </c>
      <c r="Y5" s="4">
        <f t="shared" si="3"/>
        <v>4.0351300367990212E-5</v>
      </c>
      <c r="Z5" s="4">
        <f t="shared" si="3"/>
        <v>4.038803292077912E-5</v>
      </c>
      <c r="AA5" s="4">
        <f t="shared" si="3"/>
        <v>4.0572501397258053E-5</v>
      </c>
      <c r="AB5" s="4">
        <f t="shared" si="3"/>
        <v>4.0590970373361962E-5</v>
      </c>
      <c r="AC5" s="4">
        <f t="shared" si="3"/>
        <v>4.0496730964323168E-5</v>
      </c>
      <c r="AD5" s="4">
        <f t="shared" si="3"/>
        <v>4.0565977000505158E-5</v>
      </c>
      <c r="AE5" s="4">
        <f t="shared" si="3"/>
        <v>4.0439729735749004E-5</v>
      </c>
      <c r="AF5" s="4">
        <f t="shared" si="4"/>
        <v>4.0291999211615654E-5</v>
      </c>
      <c r="AG5" s="4">
        <f t="shared" si="4"/>
        <v>4.0325871228816878E-5</v>
      </c>
      <c r="AH5" s="4">
        <f t="shared" si="4"/>
        <v>4.0262955467921296E-5</v>
      </c>
      <c r="AI5" s="4">
        <f t="shared" si="4"/>
        <v>4.0239699911820963E-5</v>
      </c>
    </row>
    <row r="6" spans="1:35">
      <c r="A6" s="2" t="s">
        <v>3</v>
      </c>
      <c r="B6" s="4">
        <f t="shared" si="1"/>
        <v>3.0163259690767387E-5</v>
      </c>
      <c r="C6" s="4">
        <f t="shared" si="1"/>
        <v>3.4880073731969658E-5</v>
      </c>
      <c r="D6" s="4">
        <f t="shared" si="1"/>
        <v>3.4648056953003739E-5</v>
      </c>
      <c r="E6" s="4">
        <f t="shared" si="1"/>
        <v>3.5695935929926879E-5</v>
      </c>
      <c r="F6" s="4">
        <f t="shared" si="1"/>
        <v>3.5558294928291046E-5</v>
      </c>
      <c r="G6" s="4">
        <f t="shared" si="1"/>
        <v>3.5328145657830908E-5</v>
      </c>
      <c r="H6" s="4">
        <f t="shared" si="1"/>
        <v>3.5508301113511085E-5</v>
      </c>
      <c r="I6" s="4">
        <f t="shared" si="1"/>
        <v>3.5916573084676122E-5</v>
      </c>
      <c r="J6" s="4">
        <f t="shared" si="1"/>
        <v>3.6328062784584452E-5</v>
      </c>
      <c r="K6" s="4">
        <f t="shared" si="1"/>
        <v>3.6567704648282395E-5</v>
      </c>
      <c r="L6" s="4">
        <f t="shared" si="2"/>
        <v>3.7258568535379462E-5</v>
      </c>
      <c r="M6" s="4">
        <f t="shared" si="2"/>
        <v>3.7487764391918945E-5</v>
      </c>
      <c r="N6" s="4">
        <f t="shared" si="2"/>
        <v>3.8210382959519234E-5</v>
      </c>
      <c r="O6" s="4">
        <f t="shared" si="2"/>
        <v>3.8412463732226248E-5</v>
      </c>
      <c r="P6" s="4">
        <f t="shared" si="2"/>
        <v>3.8678769853415728E-5</v>
      </c>
      <c r="Q6" s="4">
        <f t="shared" si="2"/>
        <v>3.8991937174896491E-5</v>
      </c>
      <c r="R6" s="4">
        <f t="shared" si="2"/>
        <v>3.9264757912613036E-5</v>
      </c>
      <c r="S6" s="4">
        <f t="shared" si="2"/>
        <v>3.9359090925198279E-5</v>
      </c>
      <c r="T6" s="4">
        <f t="shared" si="2"/>
        <v>3.9612981002798241E-5</v>
      </c>
      <c r="U6" s="4">
        <f t="shared" si="2"/>
        <v>3.9948830677413632E-5</v>
      </c>
      <c r="V6" s="4">
        <f t="shared" si="3"/>
        <v>3.9889916206689201E-5</v>
      </c>
      <c r="W6" s="4">
        <f t="shared" si="3"/>
        <v>4.006506254952659E-5</v>
      </c>
      <c r="X6" s="4">
        <f t="shared" si="3"/>
        <v>4.0209750945518328E-5</v>
      </c>
      <c r="Y6" s="4">
        <f t="shared" si="3"/>
        <v>4.0351300367990212E-5</v>
      </c>
      <c r="Z6" s="4">
        <f t="shared" si="3"/>
        <v>4.038803292077912E-5</v>
      </c>
      <c r="AA6" s="4">
        <f t="shared" si="3"/>
        <v>4.0572501397258053E-5</v>
      </c>
      <c r="AB6" s="4">
        <f t="shared" si="3"/>
        <v>4.0590970373361962E-5</v>
      </c>
      <c r="AC6" s="4">
        <f t="shared" si="3"/>
        <v>4.0496730964323168E-5</v>
      </c>
      <c r="AD6" s="4">
        <f t="shared" si="3"/>
        <v>4.0565977000505158E-5</v>
      </c>
      <c r="AE6" s="4">
        <f t="shared" si="3"/>
        <v>4.0439729735749004E-5</v>
      </c>
      <c r="AF6" s="4">
        <f t="shared" si="4"/>
        <v>4.0291999211615654E-5</v>
      </c>
      <c r="AG6" s="4">
        <f t="shared" si="4"/>
        <v>4.0325871228816878E-5</v>
      </c>
      <c r="AH6" s="4">
        <f t="shared" si="4"/>
        <v>4.0262955467921296E-5</v>
      </c>
      <c r="AI6" s="4">
        <f t="shared" si="4"/>
        <v>4.0239699911820963E-5</v>
      </c>
    </row>
    <row r="7" spans="1:35">
      <c r="A7" s="2" t="s">
        <v>19</v>
      </c>
      <c r="B7" s="1">
        <f t="shared" ref="B7:Y7" si="5">B3</f>
        <v>3.0163259690767387E-5</v>
      </c>
      <c r="C7" s="1">
        <f t="shared" si="5"/>
        <v>3.4880073731969658E-5</v>
      </c>
      <c r="D7" s="1">
        <f t="shared" si="5"/>
        <v>3.4648056953003739E-5</v>
      </c>
      <c r="E7" s="1">
        <f t="shared" si="5"/>
        <v>3.5695935929926879E-5</v>
      </c>
      <c r="F7" s="1">
        <f t="shared" si="5"/>
        <v>3.5558294928291046E-5</v>
      </c>
      <c r="G7" s="1">
        <f t="shared" si="5"/>
        <v>3.5328145657830908E-5</v>
      </c>
      <c r="H7" s="1">
        <f t="shared" si="5"/>
        <v>3.5508301113511085E-5</v>
      </c>
      <c r="I7" s="1">
        <f t="shared" si="5"/>
        <v>3.5916573084676122E-5</v>
      </c>
      <c r="J7" s="1">
        <f t="shared" si="5"/>
        <v>3.6328062784584452E-5</v>
      </c>
      <c r="K7" s="1">
        <f t="shared" si="5"/>
        <v>3.6567704648282395E-5</v>
      </c>
      <c r="L7" s="1">
        <f t="shared" si="5"/>
        <v>3.7258568535379462E-5</v>
      </c>
      <c r="M7" s="1">
        <f t="shared" si="5"/>
        <v>3.7487764391918945E-5</v>
      </c>
      <c r="N7" s="1">
        <f t="shared" si="5"/>
        <v>3.8210382959519234E-5</v>
      </c>
      <c r="O7" s="1">
        <f t="shared" si="5"/>
        <v>3.8412463732226248E-5</v>
      </c>
      <c r="P7" s="1">
        <f t="shared" si="5"/>
        <v>3.8678769853415728E-5</v>
      </c>
      <c r="Q7" s="1">
        <f t="shared" si="5"/>
        <v>3.8991937174896491E-5</v>
      </c>
      <c r="R7" s="1">
        <f t="shared" si="5"/>
        <v>3.9264757912613036E-5</v>
      </c>
      <c r="S7" s="1">
        <f t="shared" si="5"/>
        <v>3.9359090925198279E-5</v>
      </c>
      <c r="T7" s="1">
        <f t="shared" si="5"/>
        <v>3.9612981002798241E-5</v>
      </c>
      <c r="U7" s="1">
        <f t="shared" si="5"/>
        <v>3.9948830677413632E-5</v>
      </c>
      <c r="V7" s="1">
        <f t="shared" si="5"/>
        <v>3.9889916206689201E-5</v>
      </c>
      <c r="W7" s="1">
        <f t="shared" si="5"/>
        <v>4.006506254952659E-5</v>
      </c>
      <c r="X7" s="1">
        <f t="shared" si="5"/>
        <v>4.0209750945518328E-5</v>
      </c>
      <c r="Y7" s="1">
        <f t="shared" si="5"/>
        <v>4.0351300367990212E-5</v>
      </c>
      <c r="Z7" s="11">
        <f t="shared" ref="Z7:AI8" si="6">TREND($P7:$Y7,$P$1:$Y$1,Z$1)</f>
        <v>4.0620817085911952E-5</v>
      </c>
      <c r="AA7" s="11">
        <f t="shared" si="6"/>
        <v>4.0799649326694898E-5</v>
      </c>
      <c r="AB7" s="11">
        <f t="shared" si="6"/>
        <v>4.0978481567477789E-5</v>
      </c>
      <c r="AC7" s="11">
        <f t="shared" si="6"/>
        <v>4.115731380826068E-5</v>
      </c>
      <c r="AD7" s="11">
        <f t="shared" si="6"/>
        <v>4.1336146049043572E-5</v>
      </c>
      <c r="AE7" s="11">
        <f t="shared" si="6"/>
        <v>4.1514978289826517E-5</v>
      </c>
      <c r="AF7" s="11">
        <f t="shared" si="6"/>
        <v>4.1693810530609408E-5</v>
      </c>
      <c r="AG7" s="11">
        <f t="shared" si="6"/>
        <v>4.18726427713923E-5</v>
      </c>
      <c r="AH7" s="11">
        <f t="shared" si="6"/>
        <v>4.2051475012175191E-5</v>
      </c>
      <c r="AI7" s="11">
        <f t="shared" si="6"/>
        <v>4.2230307252958082E-5</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6"/>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2060"/>
  </sheetPr>
  <dimension ref="A1:AI19"/>
  <sheetViews>
    <sheetView workbookViewId="0">
      <pane xSplit="1" ySplit="1" topLeftCell="B2" activePane="bottomRight" state="frozen"/>
      <selection activeCell="A17" sqref="A17"/>
      <selection pane="topRight" activeCell="A17" sqref="A17"/>
      <selection pane="bottomLeft" activeCell="A17" sqref="A17"/>
      <selection pane="bottomRight" activeCell="D15" sqref="D15"/>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2" t="s">
        <v>2</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f t="shared" ref="Z3:AI8" si="1">TREND($P3:$Y3,$P$1:$Y$1,Z$1)</f>
        <v>0</v>
      </c>
      <c r="AA3" s="11">
        <f t="shared" si="1"/>
        <v>0</v>
      </c>
      <c r="AB3" s="11">
        <f t="shared" si="1"/>
        <v>0</v>
      </c>
      <c r="AC3" s="11">
        <f t="shared" si="1"/>
        <v>0</v>
      </c>
      <c r="AD3" s="11">
        <f t="shared" si="1"/>
        <v>0</v>
      </c>
      <c r="AE3" s="11">
        <f t="shared" si="1"/>
        <v>0</v>
      </c>
      <c r="AF3" s="11">
        <f t="shared" si="1"/>
        <v>0</v>
      </c>
      <c r="AG3" s="11">
        <f t="shared" si="1"/>
        <v>0</v>
      </c>
      <c r="AH3" s="11">
        <f t="shared" si="1"/>
        <v>0</v>
      </c>
      <c r="AI3" s="11">
        <f t="shared" si="1"/>
        <v>0</v>
      </c>
    </row>
    <row r="4" spans="1:35">
      <c r="A4" s="2" t="s">
        <v>4</v>
      </c>
      <c r="B4" s="9">
        <f t="shared" ref="B4:AI4" si="2">B13/$D$19</f>
        <v>7.4461187276778538E-6</v>
      </c>
      <c r="C4" s="9">
        <f t="shared" si="2"/>
        <v>8.2390758512805214E-6</v>
      </c>
      <c r="D4" s="9">
        <f t="shared" si="2"/>
        <v>8.9014370892099847E-6</v>
      </c>
      <c r="E4" s="9">
        <f t="shared" si="2"/>
        <v>9.5411718408142601E-6</v>
      </c>
      <c r="F4" s="9">
        <f t="shared" si="2"/>
        <v>9.8067067841209018E-6</v>
      </c>
      <c r="G4" s="9">
        <f t="shared" si="2"/>
        <v>9.9419324297951829E-6</v>
      </c>
      <c r="H4" s="9">
        <f t="shared" si="2"/>
        <v>1.0245837119714271E-5</v>
      </c>
      <c r="I4" s="9">
        <f t="shared" si="2"/>
        <v>1.043984204055592E-5</v>
      </c>
      <c r="J4" s="9">
        <f t="shared" si="2"/>
        <v>1.0647253027674752E-5</v>
      </c>
      <c r="K4" s="9">
        <f t="shared" si="2"/>
        <v>1.1051234138285238E-5</v>
      </c>
      <c r="L4" s="9">
        <f t="shared" si="2"/>
        <v>1.104439194639672E-5</v>
      </c>
      <c r="M4" s="9">
        <f t="shared" si="2"/>
        <v>1.1045230510970472E-5</v>
      </c>
      <c r="N4" s="9">
        <f t="shared" si="2"/>
        <v>1.1124303550698289E-5</v>
      </c>
      <c r="O4" s="9">
        <f t="shared" si="2"/>
        <v>9.358861806662467E-6</v>
      </c>
      <c r="P4" s="9">
        <f t="shared" si="2"/>
        <v>9.7250822863267385E-6</v>
      </c>
      <c r="Q4" s="9">
        <f t="shared" si="2"/>
        <v>1.0022810571409216E-5</v>
      </c>
      <c r="R4" s="9">
        <f t="shared" si="2"/>
        <v>1.0316188292224226E-5</v>
      </c>
      <c r="S4" s="9">
        <f t="shared" si="2"/>
        <v>1.0612217473273323E-5</v>
      </c>
      <c r="T4" s="9">
        <f t="shared" si="2"/>
        <v>1.0855523404457295E-5</v>
      </c>
      <c r="U4" s="9">
        <f t="shared" si="2"/>
        <v>1.1113113004394625E-5</v>
      </c>
      <c r="V4" s="9">
        <f t="shared" si="2"/>
        <v>1.125248732385872E-5</v>
      </c>
      <c r="W4" s="9">
        <f t="shared" si="2"/>
        <v>1.1545189021023679E-5</v>
      </c>
      <c r="X4" s="9">
        <f t="shared" si="2"/>
        <v>1.2134153464130522E-5</v>
      </c>
      <c r="Y4" s="9">
        <f t="shared" si="2"/>
        <v>1.2913330506097591E-5</v>
      </c>
      <c r="Z4" s="9">
        <f t="shared" si="2"/>
        <v>1.3326651547290986E-5</v>
      </c>
      <c r="AA4" s="9">
        <f t="shared" si="2"/>
        <v>1.3753201885440228E-5</v>
      </c>
      <c r="AB4" s="9">
        <f t="shared" si="2"/>
        <v>1.4193404954422532E-5</v>
      </c>
      <c r="AC4" s="9">
        <f t="shared" si="2"/>
        <v>1.4647697742277466E-5</v>
      </c>
      <c r="AD4" s="9">
        <f t="shared" si="2"/>
        <v>1.5116531222119882E-5</v>
      </c>
      <c r="AE4" s="9">
        <f t="shared" si="2"/>
        <v>1.5600370803491285E-5</v>
      </c>
      <c r="AF4" s="9">
        <f t="shared" si="2"/>
        <v>1.6099696790523486E-5</v>
      </c>
      <c r="AG4" s="9">
        <f t="shared" si="2"/>
        <v>1.6615004862244714E-5</v>
      </c>
      <c r="AH4" s="9">
        <f t="shared" si="2"/>
        <v>1.7146806564807766E-5</v>
      </c>
      <c r="AI4" s="9">
        <f t="shared" si="2"/>
        <v>1.769562979860912E-5</v>
      </c>
    </row>
    <row r="5" spans="1:35">
      <c r="A5" s="2" t="s">
        <v>5</v>
      </c>
      <c r="B5" s="9">
        <f t="shared" ref="B5:AI5" si="3">B14/$D$19</f>
        <v>7.4461187276778538E-6</v>
      </c>
      <c r="C5" s="9">
        <f t="shared" si="3"/>
        <v>8.2390758512805214E-6</v>
      </c>
      <c r="D5" s="9">
        <f t="shared" si="3"/>
        <v>8.9014370892099847E-6</v>
      </c>
      <c r="E5" s="9">
        <f t="shared" si="3"/>
        <v>9.5411718408142601E-6</v>
      </c>
      <c r="F5" s="9">
        <f t="shared" si="3"/>
        <v>9.8067067841209018E-6</v>
      </c>
      <c r="G5" s="9">
        <f t="shared" si="3"/>
        <v>9.9419324297951829E-6</v>
      </c>
      <c r="H5" s="9">
        <f t="shared" si="3"/>
        <v>1.0245837119714271E-5</v>
      </c>
      <c r="I5" s="9">
        <f t="shared" si="3"/>
        <v>1.043984204055592E-5</v>
      </c>
      <c r="J5" s="9">
        <f t="shared" si="3"/>
        <v>1.0647253027674752E-5</v>
      </c>
      <c r="K5" s="9">
        <f t="shared" si="3"/>
        <v>1.1051234138285238E-5</v>
      </c>
      <c r="L5" s="9">
        <f t="shared" si="3"/>
        <v>1.104439194639672E-5</v>
      </c>
      <c r="M5" s="9">
        <f t="shared" si="3"/>
        <v>1.1045230510970472E-5</v>
      </c>
      <c r="N5" s="9">
        <f t="shared" si="3"/>
        <v>1.1124303550698289E-5</v>
      </c>
      <c r="O5" s="9">
        <f t="shared" si="3"/>
        <v>9.358861806662467E-6</v>
      </c>
      <c r="P5" s="9">
        <f t="shared" si="3"/>
        <v>9.7250822863267385E-6</v>
      </c>
      <c r="Q5" s="9">
        <f t="shared" si="3"/>
        <v>1.0022810571409216E-5</v>
      </c>
      <c r="R5" s="9">
        <f t="shared" si="3"/>
        <v>1.0316188292224226E-5</v>
      </c>
      <c r="S5" s="9">
        <f t="shared" si="3"/>
        <v>1.0612217473273323E-5</v>
      </c>
      <c r="T5" s="9">
        <f t="shared" si="3"/>
        <v>1.0855523404457295E-5</v>
      </c>
      <c r="U5" s="9">
        <f t="shared" si="3"/>
        <v>1.1113113004394625E-5</v>
      </c>
      <c r="V5" s="9">
        <f t="shared" si="3"/>
        <v>1.125248732385872E-5</v>
      </c>
      <c r="W5" s="9">
        <f t="shared" si="3"/>
        <v>1.1545189021023679E-5</v>
      </c>
      <c r="X5" s="9">
        <f t="shared" si="3"/>
        <v>1.2134153464130522E-5</v>
      </c>
      <c r="Y5" s="9">
        <f t="shared" si="3"/>
        <v>1.2913330506097591E-5</v>
      </c>
      <c r="Z5" s="9">
        <f t="shared" si="3"/>
        <v>1.3326651547290986E-5</v>
      </c>
      <c r="AA5" s="9">
        <f t="shared" si="3"/>
        <v>1.3753201885440228E-5</v>
      </c>
      <c r="AB5" s="9">
        <f t="shared" si="3"/>
        <v>1.4193404954422532E-5</v>
      </c>
      <c r="AC5" s="9">
        <f t="shared" si="3"/>
        <v>1.4647697742277466E-5</v>
      </c>
      <c r="AD5" s="9">
        <f t="shared" si="3"/>
        <v>1.5116531222119882E-5</v>
      </c>
      <c r="AE5" s="9">
        <f t="shared" si="3"/>
        <v>1.5600370803491285E-5</v>
      </c>
      <c r="AF5" s="9">
        <f t="shared" si="3"/>
        <v>1.6099696790523486E-5</v>
      </c>
      <c r="AG5" s="9">
        <f t="shared" si="3"/>
        <v>1.6615004862244714E-5</v>
      </c>
      <c r="AH5" s="9">
        <f t="shared" si="3"/>
        <v>1.7146806564807766E-5</v>
      </c>
      <c r="AI5" s="9">
        <f t="shared" si="3"/>
        <v>1.769562979860912E-5</v>
      </c>
    </row>
    <row r="6" spans="1:35">
      <c r="A6" s="2" t="s">
        <v>3</v>
      </c>
      <c r="B6" s="90">
        <f t="shared" ref="B6:AI6" si="4">B15/$D$19</f>
        <v>7.4461187276778538E-6</v>
      </c>
      <c r="C6" s="90">
        <f t="shared" si="4"/>
        <v>8.2390758512805214E-6</v>
      </c>
      <c r="D6" s="11">
        <f t="shared" si="4"/>
        <v>8.9014370892099847E-6</v>
      </c>
      <c r="E6" s="11">
        <f t="shared" si="4"/>
        <v>9.5411718408142601E-6</v>
      </c>
      <c r="F6" s="11">
        <f t="shared" si="4"/>
        <v>9.8067067841209018E-6</v>
      </c>
      <c r="G6" s="11">
        <f t="shared" si="4"/>
        <v>9.9419324297951829E-6</v>
      </c>
      <c r="H6" s="11">
        <f t="shared" si="4"/>
        <v>1.0245837119714271E-5</v>
      </c>
      <c r="I6" s="11">
        <f t="shared" si="4"/>
        <v>1.043984204055592E-5</v>
      </c>
      <c r="J6" s="11">
        <f t="shared" si="4"/>
        <v>1.0647253027674752E-5</v>
      </c>
      <c r="K6" s="11">
        <f t="shared" si="4"/>
        <v>1.1051234138285238E-5</v>
      </c>
      <c r="L6" s="11">
        <f t="shared" si="4"/>
        <v>1.104439194639672E-5</v>
      </c>
      <c r="M6" s="11">
        <f t="shared" si="4"/>
        <v>1.1045230510970472E-5</v>
      </c>
      <c r="N6" s="11">
        <f t="shared" si="4"/>
        <v>1.1124303550698289E-5</v>
      </c>
      <c r="O6" s="11">
        <f t="shared" si="4"/>
        <v>9.358861806662467E-6</v>
      </c>
      <c r="P6" s="11">
        <f t="shared" si="4"/>
        <v>9.7250822863267385E-6</v>
      </c>
      <c r="Q6" s="11">
        <f t="shared" si="4"/>
        <v>1.0022810571409216E-5</v>
      </c>
      <c r="R6" s="11">
        <f t="shared" si="4"/>
        <v>1.0316188292224226E-5</v>
      </c>
      <c r="S6" s="11">
        <f t="shared" si="4"/>
        <v>1.0612217473273323E-5</v>
      </c>
      <c r="T6" s="11">
        <f t="shared" si="4"/>
        <v>1.0855523404457295E-5</v>
      </c>
      <c r="U6" s="11">
        <f t="shared" si="4"/>
        <v>1.1113113004394625E-5</v>
      </c>
      <c r="V6" s="11">
        <f t="shared" si="4"/>
        <v>1.125248732385872E-5</v>
      </c>
      <c r="W6" s="11">
        <f t="shared" si="4"/>
        <v>1.1545189021023679E-5</v>
      </c>
      <c r="X6" s="11">
        <f t="shared" si="4"/>
        <v>1.2134153464130522E-5</v>
      </c>
      <c r="Y6" s="11">
        <f t="shared" si="4"/>
        <v>1.2913330506097591E-5</v>
      </c>
      <c r="Z6" s="11">
        <f t="shared" si="4"/>
        <v>1.3326651547290986E-5</v>
      </c>
      <c r="AA6" s="11">
        <f t="shared" si="4"/>
        <v>1.3753201885440228E-5</v>
      </c>
      <c r="AB6" s="11">
        <f t="shared" si="4"/>
        <v>1.4193404954422532E-5</v>
      </c>
      <c r="AC6" s="11">
        <f t="shared" si="4"/>
        <v>1.4647697742277466E-5</v>
      </c>
      <c r="AD6" s="11">
        <f t="shared" si="4"/>
        <v>1.5116531222119882E-5</v>
      </c>
      <c r="AE6" s="11">
        <f t="shared" si="4"/>
        <v>1.5600370803491285E-5</v>
      </c>
      <c r="AF6" s="11">
        <f t="shared" si="4"/>
        <v>1.6099696790523486E-5</v>
      </c>
      <c r="AG6" s="11">
        <f t="shared" si="4"/>
        <v>1.6615004862244714E-5</v>
      </c>
      <c r="AH6" s="11">
        <f t="shared" si="4"/>
        <v>1.7146806564807766E-5</v>
      </c>
      <c r="AI6" s="11">
        <f t="shared" si="4"/>
        <v>1.769562979860912E-5</v>
      </c>
    </row>
    <row r="7" spans="1:35">
      <c r="A7" s="2" t="s">
        <v>19</v>
      </c>
      <c r="B7" s="1">
        <f t="shared" ref="B7:Y7" si="5">B3</f>
        <v>0</v>
      </c>
      <c r="C7" s="1">
        <f t="shared" si="5"/>
        <v>0</v>
      </c>
      <c r="D7" s="1">
        <f t="shared" si="5"/>
        <v>0</v>
      </c>
      <c r="E7" s="1">
        <f t="shared" si="5"/>
        <v>0</v>
      </c>
      <c r="F7" s="1">
        <f t="shared" si="5"/>
        <v>0</v>
      </c>
      <c r="G7" s="1">
        <f t="shared" si="5"/>
        <v>0</v>
      </c>
      <c r="H7" s="1">
        <f t="shared" si="5"/>
        <v>0</v>
      </c>
      <c r="I7" s="1">
        <f t="shared" si="5"/>
        <v>0</v>
      </c>
      <c r="J7" s="1">
        <f t="shared" si="5"/>
        <v>0</v>
      </c>
      <c r="K7" s="1">
        <f t="shared" si="5"/>
        <v>0</v>
      </c>
      <c r="L7" s="1">
        <f t="shared" si="5"/>
        <v>0</v>
      </c>
      <c r="M7" s="1">
        <f t="shared" si="5"/>
        <v>0</v>
      </c>
      <c r="N7" s="1">
        <f t="shared" si="5"/>
        <v>0</v>
      </c>
      <c r="O7" s="1">
        <f t="shared" si="5"/>
        <v>0</v>
      </c>
      <c r="P7" s="1">
        <f t="shared" si="5"/>
        <v>0</v>
      </c>
      <c r="Q7" s="1">
        <f t="shared" si="5"/>
        <v>0</v>
      </c>
      <c r="R7" s="1">
        <f t="shared" si="5"/>
        <v>0</v>
      </c>
      <c r="S7" s="1">
        <f t="shared" si="5"/>
        <v>0</v>
      </c>
      <c r="T7" s="1">
        <f t="shared" si="5"/>
        <v>0</v>
      </c>
      <c r="U7" s="1">
        <f t="shared" si="5"/>
        <v>0</v>
      </c>
      <c r="V7" s="1">
        <f t="shared" si="5"/>
        <v>0</v>
      </c>
      <c r="W7" s="1">
        <f t="shared" si="5"/>
        <v>0</v>
      </c>
      <c r="X7" s="1">
        <f t="shared" si="5"/>
        <v>0</v>
      </c>
      <c r="Y7" s="1">
        <f t="shared" si="5"/>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row r="10" spans="1:35">
      <c r="A10" s="12" t="s">
        <v>22</v>
      </c>
    </row>
    <row r="11" spans="1:35">
      <c r="A11" s="12" t="s">
        <v>23</v>
      </c>
    </row>
    <row r="12" spans="1:35">
      <c r="A12" s="13" t="s">
        <v>24</v>
      </c>
    </row>
    <row r="13" spans="1:35">
      <c r="A13" s="13" t="s">
        <v>25</v>
      </c>
      <c r="B13" s="1">
        <v>7.05755791411144</v>
      </c>
      <c r="C13" s="1">
        <v>7.8091361561331496</v>
      </c>
      <c r="D13" s="1">
        <v>8.4369333975837399</v>
      </c>
      <c r="E13" s="1">
        <v>9.0432848706450493</v>
      </c>
      <c r="F13" s="1">
        <v>9.2949634040051201</v>
      </c>
      <c r="G13" s="1">
        <v>9.4231325698111803</v>
      </c>
      <c r="H13" s="1">
        <v>9.7111786012962202</v>
      </c>
      <c r="I13" s="1">
        <v>9.8950597633535899</v>
      </c>
      <c r="J13" s="1">
        <v>10.091647422931601</v>
      </c>
      <c r="K13" s="1">
        <v>10.4745475872471</v>
      </c>
      <c r="L13" s="1">
        <v>10.468062441457899</v>
      </c>
      <c r="M13" s="1">
        <v>10.4688572472165</v>
      </c>
      <c r="N13" s="1">
        <v>10.5438040185122</v>
      </c>
      <c r="O13" s="1">
        <v>8.8704883210054</v>
      </c>
      <c r="P13" s="1">
        <v>9.2175983173793501</v>
      </c>
      <c r="Q13" s="1">
        <v>9.4997902473613696</v>
      </c>
      <c r="R13" s="1">
        <v>9.7778586385710895</v>
      </c>
      <c r="S13" s="1">
        <v>10.058440128865501</v>
      </c>
      <c r="T13" s="1">
        <v>10.2890496266425</v>
      </c>
      <c r="U13" s="1">
        <v>10.5331974284863</v>
      </c>
      <c r="V13" s="1">
        <v>10.665298777837799</v>
      </c>
      <c r="W13" s="1">
        <v>10.9427264223396</v>
      </c>
      <c r="X13" s="1">
        <v>11.5009569339118</v>
      </c>
      <c r="Y13" s="1">
        <v>12.239474180297901</v>
      </c>
      <c r="Z13" s="1">
        <v>12.6312268895987</v>
      </c>
      <c r="AA13" s="1">
        <v>13.0355185514523</v>
      </c>
      <c r="AB13" s="1">
        <v>13.4527505036859</v>
      </c>
      <c r="AC13" s="1">
        <v>13.883336930992201</v>
      </c>
      <c r="AD13" s="1">
        <v>14.327705273356001</v>
      </c>
      <c r="AE13" s="1">
        <v>14.7862966538527</v>
      </c>
      <c r="AF13" s="1">
        <v>15.259566312903599</v>
      </c>
      <c r="AG13" s="1">
        <v>15.747984063518199</v>
      </c>
      <c r="AH13" s="1">
        <v>16.252034757836402</v>
      </c>
      <c r="AI13" s="1">
        <v>16.772218748828301</v>
      </c>
    </row>
    <row r="14" spans="1:35">
      <c r="A14" s="13" t="s">
        <v>26</v>
      </c>
      <c r="B14" s="1">
        <v>7.05755791411144</v>
      </c>
      <c r="C14" s="1">
        <v>7.8091361561331496</v>
      </c>
      <c r="D14" s="1">
        <v>8.4369333975837399</v>
      </c>
      <c r="E14" s="1">
        <v>9.0432848706450493</v>
      </c>
      <c r="F14" s="1">
        <v>9.2949634040051201</v>
      </c>
      <c r="G14" s="1">
        <v>9.4231325698111803</v>
      </c>
      <c r="H14" s="1">
        <v>9.7111786012962202</v>
      </c>
      <c r="I14" s="1">
        <v>9.8950597633535899</v>
      </c>
      <c r="J14" s="1">
        <v>10.091647422931601</v>
      </c>
      <c r="K14" s="1">
        <v>10.4745475872471</v>
      </c>
      <c r="L14" s="1">
        <v>10.468062441457899</v>
      </c>
      <c r="M14" s="1">
        <v>10.4688572472165</v>
      </c>
      <c r="N14" s="1">
        <v>10.5438040185122</v>
      </c>
      <c r="O14" s="1">
        <v>8.8704883210054</v>
      </c>
      <c r="P14" s="1">
        <v>9.2175983173793501</v>
      </c>
      <c r="Q14" s="1">
        <v>9.4997902473613696</v>
      </c>
      <c r="R14" s="1">
        <v>9.7778586385710895</v>
      </c>
      <c r="S14" s="1">
        <v>10.058440128865501</v>
      </c>
      <c r="T14" s="1">
        <v>10.2890496266425</v>
      </c>
      <c r="U14" s="1">
        <v>10.5331974284863</v>
      </c>
      <c r="V14" s="1">
        <v>10.665298777837799</v>
      </c>
      <c r="W14" s="1">
        <v>10.9427264223396</v>
      </c>
      <c r="X14" s="1">
        <v>11.5009569339118</v>
      </c>
      <c r="Y14" s="1">
        <v>12.239474180297901</v>
      </c>
      <c r="Z14" s="1">
        <v>12.6312268895987</v>
      </c>
      <c r="AA14" s="1">
        <v>13.0355185514523</v>
      </c>
      <c r="AB14" s="1">
        <v>13.4527505036859</v>
      </c>
      <c r="AC14" s="1">
        <v>13.883336930992201</v>
      </c>
      <c r="AD14" s="1">
        <v>14.327705273356001</v>
      </c>
      <c r="AE14" s="1">
        <v>14.7862966538527</v>
      </c>
      <c r="AF14" s="1">
        <v>15.259566312903599</v>
      </c>
      <c r="AG14" s="1">
        <v>15.747984063518199</v>
      </c>
      <c r="AH14" s="1">
        <v>16.252034757836402</v>
      </c>
      <c r="AI14" s="1">
        <v>16.772218748828301</v>
      </c>
    </row>
    <row r="15" spans="1:35">
      <c r="A15" s="13" t="s">
        <v>27</v>
      </c>
      <c r="B15" s="1">
        <v>7.05755791411144</v>
      </c>
      <c r="C15" s="1">
        <v>7.8091361561331496</v>
      </c>
      <c r="D15" s="1">
        <v>8.4369333975837399</v>
      </c>
      <c r="E15" s="1">
        <v>9.0432848706450493</v>
      </c>
      <c r="F15" s="1">
        <v>9.2949634040051201</v>
      </c>
      <c r="G15" s="1">
        <v>9.4231325698111803</v>
      </c>
      <c r="H15" s="1">
        <v>9.7111786012962202</v>
      </c>
      <c r="I15" s="1">
        <v>9.8950597633535899</v>
      </c>
      <c r="J15" s="1">
        <v>10.091647422931601</v>
      </c>
      <c r="K15" s="1">
        <v>10.4745475872471</v>
      </c>
      <c r="L15" s="1">
        <v>10.468062441457899</v>
      </c>
      <c r="M15" s="1">
        <v>10.4688572472165</v>
      </c>
      <c r="N15" s="1">
        <v>10.5438040185122</v>
      </c>
      <c r="O15" s="1">
        <v>8.8704883210054</v>
      </c>
      <c r="P15" s="1">
        <v>9.2175983173793501</v>
      </c>
      <c r="Q15" s="1">
        <v>9.4997902473613696</v>
      </c>
      <c r="R15" s="1">
        <v>9.7778586385710895</v>
      </c>
      <c r="S15" s="1">
        <v>10.058440128865501</v>
      </c>
      <c r="T15" s="1">
        <v>10.2890496266425</v>
      </c>
      <c r="U15" s="1">
        <v>10.5331974284863</v>
      </c>
      <c r="V15" s="1">
        <v>10.665298777837799</v>
      </c>
      <c r="W15" s="1">
        <v>10.9427264223396</v>
      </c>
      <c r="X15" s="1">
        <v>11.5009569339118</v>
      </c>
      <c r="Y15" s="1">
        <v>12.239474180297901</v>
      </c>
      <c r="Z15" s="1">
        <v>12.6312268895987</v>
      </c>
      <c r="AA15" s="1">
        <v>13.0355185514523</v>
      </c>
      <c r="AB15" s="1">
        <v>13.4527505036859</v>
      </c>
      <c r="AC15" s="1">
        <v>13.883336930992201</v>
      </c>
      <c r="AD15" s="1">
        <v>14.327705273356001</v>
      </c>
      <c r="AE15" s="1">
        <v>14.7862966538527</v>
      </c>
      <c r="AF15" s="1">
        <v>15.259566312903599</v>
      </c>
      <c r="AG15" s="1">
        <v>15.747984063518199</v>
      </c>
      <c r="AH15" s="1">
        <v>16.252034757836402</v>
      </c>
      <c r="AI15" s="1">
        <v>16.772218748828301</v>
      </c>
    </row>
    <row r="16" spans="1:35">
      <c r="A16" s="13" t="s">
        <v>28</v>
      </c>
    </row>
    <row r="17" spans="1:5">
      <c r="A17" s="13" t="s">
        <v>29</v>
      </c>
    </row>
    <row r="19" spans="1:5">
      <c r="D19" s="15">
        <v>947817</v>
      </c>
      <c r="E19" s="15" t="s">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40625" defaultRowHeight="15"/>
  <cols>
    <col min="1" max="1" width="41.42578125" style="11" customWidth="1"/>
    <col min="2" max="2" width="10" style="11" customWidth="1"/>
    <col min="3" max="3" width="10" style="10" customWidth="1"/>
    <col min="4" max="25" width="10" style="11" customWidth="1"/>
    <col min="26" max="16384" width="9.140625" style="11"/>
  </cols>
  <sheetData>
    <row r="1" spans="1:3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12" t="s">
        <v>2</v>
      </c>
      <c r="B3" s="11" t="s">
        <v>33</v>
      </c>
      <c r="C3" s="11" t="s">
        <v>33</v>
      </c>
      <c r="D3" s="11" t="s">
        <v>33</v>
      </c>
      <c r="E3" s="11" t="s">
        <v>33</v>
      </c>
      <c r="F3" s="11" t="s">
        <v>33</v>
      </c>
      <c r="G3" s="11" t="s">
        <v>33</v>
      </c>
      <c r="H3" s="11" t="s">
        <v>33</v>
      </c>
      <c r="I3" s="11" t="s">
        <v>33</v>
      </c>
      <c r="J3" s="11" t="s">
        <v>33</v>
      </c>
      <c r="K3" s="11" t="s">
        <v>33</v>
      </c>
      <c r="L3" s="11" t="s">
        <v>33</v>
      </c>
      <c r="M3" s="11" t="s">
        <v>33</v>
      </c>
      <c r="N3" s="11" t="s">
        <v>33</v>
      </c>
      <c r="O3" s="11" t="s">
        <v>33</v>
      </c>
      <c r="P3" s="11" t="s">
        <v>33</v>
      </c>
      <c r="Q3" s="11" t="s">
        <v>33</v>
      </c>
      <c r="R3" s="11" t="s">
        <v>33</v>
      </c>
      <c r="S3" s="11" t="s">
        <v>33</v>
      </c>
      <c r="T3" s="11" t="s">
        <v>33</v>
      </c>
      <c r="U3" s="11" t="s">
        <v>33</v>
      </c>
      <c r="V3" s="11" t="s">
        <v>33</v>
      </c>
      <c r="W3" s="11" t="s">
        <v>33</v>
      </c>
      <c r="X3" s="11" t="s">
        <v>33</v>
      </c>
      <c r="Y3" s="11" t="s">
        <v>33</v>
      </c>
      <c r="Z3" s="11" t="s">
        <v>33</v>
      </c>
      <c r="AA3" s="11" t="s">
        <v>33</v>
      </c>
      <c r="AB3" s="11" t="s">
        <v>33</v>
      </c>
      <c r="AC3" s="11" t="s">
        <v>33</v>
      </c>
      <c r="AD3" s="11" t="s">
        <v>33</v>
      </c>
      <c r="AE3" s="11" t="s">
        <v>33</v>
      </c>
      <c r="AF3" s="11" t="s">
        <v>33</v>
      </c>
      <c r="AG3" s="11" t="s">
        <v>33</v>
      </c>
      <c r="AH3" s="11" t="s">
        <v>33</v>
      </c>
      <c r="AI3" s="11" t="s">
        <v>33</v>
      </c>
    </row>
    <row r="4" spans="1:35">
      <c r="A4" s="12" t="s">
        <v>4</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f t="shared" ref="Z4:AI8" si="1">TREND($P4:$Y4,$P$1:$Y$1,Z$1)</f>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c r="A5" s="12" t="s">
        <v>5</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c r="A6" s="12" t="s">
        <v>3</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c r="A7" s="12" t="s">
        <v>19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c r="A8" s="12"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0"/>
  <sheetViews>
    <sheetView topLeftCell="K1" zoomScale="85" zoomScaleNormal="85" workbookViewId="0">
      <selection activeCell="A236" sqref="A1:AL236"/>
    </sheetView>
  </sheetViews>
  <sheetFormatPr defaultRowHeight="15"/>
  <cols>
    <col min="1" max="1" width="59.5703125" customWidth="1"/>
    <col min="2" max="2" width="50.42578125" customWidth="1"/>
  </cols>
  <sheetData>
    <row r="1" spans="1:39">
      <c r="A1" s="90" t="s">
        <v>384</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row>
    <row r="2" spans="1:39">
      <c r="A2" s="90" t="s">
        <v>385</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row>
    <row r="3" spans="1:39">
      <c r="A3" s="90" t="s">
        <v>386</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row>
    <row r="4" spans="1:39">
      <c r="A4" s="90" t="s">
        <v>59</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row>
    <row r="5" spans="1:39">
      <c r="A5" s="90"/>
      <c r="B5" s="90" t="s">
        <v>387</v>
      </c>
      <c r="C5" s="90" t="s">
        <v>388</v>
      </c>
      <c r="D5" s="90" t="s">
        <v>230</v>
      </c>
      <c r="E5" s="90">
        <v>2017</v>
      </c>
      <c r="F5" s="90">
        <v>2018</v>
      </c>
      <c r="G5" s="90">
        <v>2019</v>
      </c>
      <c r="H5" s="90">
        <v>2020</v>
      </c>
      <c r="I5" s="90">
        <v>2021</v>
      </c>
      <c r="J5" s="90">
        <v>2022</v>
      </c>
      <c r="K5" s="90">
        <v>2023</v>
      </c>
      <c r="L5" s="90">
        <v>2024</v>
      </c>
      <c r="M5" s="90">
        <v>2025</v>
      </c>
      <c r="N5" s="90">
        <v>2026</v>
      </c>
      <c r="O5" s="90">
        <v>2027</v>
      </c>
      <c r="P5" s="90">
        <v>2028</v>
      </c>
      <c r="Q5" s="90">
        <v>2029</v>
      </c>
      <c r="R5" s="90">
        <v>2030</v>
      </c>
      <c r="S5" s="90">
        <v>2031</v>
      </c>
      <c r="T5" s="90">
        <v>2032</v>
      </c>
      <c r="U5" s="90">
        <v>2033</v>
      </c>
      <c r="V5" s="90">
        <v>2034</v>
      </c>
      <c r="W5" s="90">
        <v>2035</v>
      </c>
      <c r="X5" s="90">
        <v>2036</v>
      </c>
      <c r="Y5" s="90">
        <v>2037</v>
      </c>
      <c r="Z5" s="90">
        <v>2038</v>
      </c>
      <c r="AA5" s="90">
        <v>2039</v>
      </c>
      <c r="AB5" s="90">
        <v>2040</v>
      </c>
      <c r="AC5" s="90">
        <v>2041</v>
      </c>
      <c r="AD5" s="90">
        <v>2042</v>
      </c>
      <c r="AE5" s="90">
        <v>2043</v>
      </c>
      <c r="AF5" s="90">
        <v>2044</v>
      </c>
      <c r="AG5" s="90">
        <v>2045</v>
      </c>
      <c r="AH5" s="90">
        <v>2046</v>
      </c>
      <c r="AI5" s="90">
        <v>2047</v>
      </c>
      <c r="AJ5" s="90">
        <v>2048</v>
      </c>
      <c r="AK5" s="90">
        <v>2049</v>
      </c>
      <c r="AL5" s="90">
        <v>2050</v>
      </c>
      <c r="AM5" s="90" t="s">
        <v>389</v>
      </c>
    </row>
    <row r="6" spans="1:39">
      <c r="A6" s="38" t="s">
        <v>83</v>
      </c>
      <c r="B6" s="90"/>
      <c r="C6" s="90" t="s">
        <v>390</v>
      </c>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row>
    <row r="7" spans="1:39">
      <c r="A7" s="90" t="s">
        <v>391</v>
      </c>
      <c r="B7" s="90" t="s">
        <v>392</v>
      </c>
      <c r="C7" s="90" t="s">
        <v>393</v>
      </c>
      <c r="D7" s="90" t="s">
        <v>394</v>
      </c>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row>
    <row r="8" spans="1:39">
      <c r="A8" s="90" t="s">
        <v>263</v>
      </c>
      <c r="B8" s="90" t="s">
        <v>395</v>
      </c>
      <c r="C8" s="90" t="s">
        <v>396</v>
      </c>
      <c r="D8" s="90" t="s">
        <v>394</v>
      </c>
      <c r="E8" s="90">
        <v>17.851991999999999</v>
      </c>
      <c r="F8" s="90">
        <v>21.003157000000002</v>
      </c>
      <c r="G8" s="90">
        <v>23.486315000000001</v>
      </c>
      <c r="H8" s="90">
        <v>25.020437000000001</v>
      </c>
      <c r="I8" s="90">
        <v>26.236104999999998</v>
      </c>
      <c r="J8" s="90">
        <v>27.399304999999998</v>
      </c>
      <c r="K8" s="90">
        <v>28.346443000000001</v>
      </c>
      <c r="L8" s="90">
        <v>29.307613</v>
      </c>
      <c r="M8" s="90">
        <v>30.273872000000001</v>
      </c>
      <c r="N8" s="90">
        <v>31.130103999999999</v>
      </c>
      <c r="O8" s="90">
        <v>31.824847999999999</v>
      </c>
      <c r="P8" s="90">
        <v>32.370097999999999</v>
      </c>
      <c r="Q8" s="90">
        <v>32.872039999999998</v>
      </c>
      <c r="R8" s="90">
        <v>33.119883999999999</v>
      </c>
      <c r="S8" s="90">
        <v>33.315376000000001</v>
      </c>
      <c r="T8" s="90">
        <v>33.559277000000002</v>
      </c>
      <c r="U8" s="90">
        <v>33.850318999999999</v>
      </c>
      <c r="V8" s="90">
        <v>34.150444</v>
      </c>
      <c r="W8" s="90">
        <v>34.432910999999997</v>
      </c>
      <c r="X8" s="90">
        <v>34.72401</v>
      </c>
      <c r="Y8" s="90">
        <v>34.963481999999999</v>
      </c>
      <c r="Z8" s="90">
        <v>35.156421999999999</v>
      </c>
      <c r="AA8" s="90">
        <v>35.333565</v>
      </c>
      <c r="AB8" s="90">
        <v>35.494838999999999</v>
      </c>
      <c r="AC8" s="90">
        <v>35.608921000000002</v>
      </c>
      <c r="AD8" s="90">
        <v>35.731583000000001</v>
      </c>
      <c r="AE8" s="90">
        <v>35.861324000000003</v>
      </c>
      <c r="AF8" s="90">
        <v>35.987301000000002</v>
      </c>
      <c r="AG8" s="90">
        <v>36.083064999999998</v>
      </c>
      <c r="AH8" s="90">
        <v>36.142761</v>
      </c>
      <c r="AI8" s="90">
        <v>36.17841</v>
      </c>
      <c r="AJ8" s="90">
        <v>36.198005999999999</v>
      </c>
      <c r="AK8" s="90">
        <v>36.170653999999999</v>
      </c>
      <c r="AL8" s="90">
        <v>36.084465000000002</v>
      </c>
      <c r="AM8" s="95">
        <v>1.7000000000000001E-2</v>
      </c>
    </row>
    <row r="9" spans="1:39">
      <c r="A9" s="90" t="s">
        <v>397</v>
      </c>
      <c r="B9" s="90" t="s">
        <v>398</v>
      </c>
      <c r="C9" s="90" t="s">
        <v>399</v>
      </c>
      <c r="D9" s="90" t="s">
        <v>394</v>
      </c>
      <c r="E9" s="90">
        <v>17.853194999999999</v>
      </c>
      <c r="F9" s="90">
        <v>21.004135000000002</v>
      </c>
      <c r="G9" s="90">
        <v>23.381951999999998</v>
      </c>
      <c r="H9" s="90">
        <v>24.953762000000001</v>
      </c>
      <c r="I9" s="90">
        <v>26.189547999999998</v>
      </c>
      <c r="J9" s="90">
        <v>27.379387000000001</v>
      </c>
      <c r="K9" s="90">
        <v>28.360389999999999</v>
      </c>
      <c r="L9" s="90">
        <v>29.422326999999999</v>
      </c>
      <c r="M9" s="90">
        <v>30.487074</v>
      </c>
      <c r="N9" s="90">
        <v>31.291388999999999</v>
      </c>
      <c r="O9" s="90">
        <v>31.968609000000001</v>
      </c>
      <c r="P9" s="90">
        <v>32.486682999999999</v>
      </c>
      <c r="Q9" s="90">
        <v>32.973255000000002</v>
      </c>
      <c r="R9" s="90">
        <v>33.217388</v>
      </c>
      <c r="S9" s="90">
        <v>33.426411000000002</v>
      </c>
      <c r="T9" s="90">
        <v>33.653579999999998</v>
      </c>
      <c r="U9" s="90">
        <v>33.926079000000001</v>
      </c>
      <c r="V9" s="90">
        <v>34.211131999999999</v>
      </c>
      <c r="W9" s="90">
        <v>34.513527000000003</v>
      </c>
      <c r="X9" s="90">
        <v>34.849598</v>
      </c>
      <c r="Y9" s="90">
        <v>35.090598999999997</v>
      </c>
      <c r="Z9" s="90">
        <v>35.320202000000002</v>
      </c>
      <c r="AA9" s="90">
        <v>35.546405999999998</v>
      </c>
      <c r="AB9" s="90">
        <v>35.76173</v>
      </c>
      <c r="AC9" s="90">
        <v>35.928176999999998</v>
      </c>
      <c r="AD9" s="90">
        <v>36.080559000000001</v>
      </c>
      <c r="AE9" s="90">
        <v>36.197670000000002</v>
      </c>
      <c r="AF9" s="90">
        <v>36.344704</v>
      </c>
      <c r="AG9" s="90">
        <v>36.461444999999998</v>
      </c>
      <c r="AH9" s="90">
        <v>36.530662999999997</v>
      </c>
      <c r="AI9" s="90">
        <v>36.598820000000003</v>
      </c>
      <c r="AJ9" s="90">
        <v>36.622849000000002</v>
      </c>
      <c r="AK9" s="90">
        <v>36.690285000000003</v>
      </c>
      <c r="AL9" s="90">
        <v>36.710999000000001</v>
      </c>
      <c r="AM9" s="95">
        <v>1.7999999999999999E-2</v>
      </c>
    </row>
    <row r="10" spans="1:39">
      <c r="A10" s="90" t="s">
        <v>400</v>
      </c>
      <c r="B10" s="90" t="s">
        <v>401</v>
      </c>
      <c r="C10" s="90" t="s">
        <v>402</v>
      </c>
      <c r="D10" s="90" t="s">
        <v>394</v>
      </c>
      <c r="E10" s="90">
        <v>17.853194999999999</v>
      </c>
      <c r="F10" s="90">
        <v>21.004135000000002</v>
      </c>
      <c r="G10" s="90">
        <v>23.389213999999999</v>
      </c>
      <c r="H10" s="90">
        <v>24.904890000000002</v>
      </c>
      <c r="I10" s="90">
        <v>26.071570999999999</v>
      </c>
      <c r="J10" s="90">
        <v>27.239733000000001</v>
      </c>
      <c r="K10" s="90">
        <v>28.189534999999999</v>
      </c>
      <c r="L10" s="90">
        <v>29.268902000000001</v>
      </c>
      <c r="M10" s="90">
        <v>30.386884999999999</v>
      </c>
      <c r="N10" s="90">
        <v>31.213079</v>
      </c>
      <c r="O10" s="90">
        <v>31.924627000000001</v>
      </c>
      <c r="P10" s="90">
        <v>32.457745000000003</v>
      </c>
      <c r="Q10" s="90">
        <v>32.826163999999999</v>
      </c>
      <c r="R10" s="90">
        <v>33.178561999999999</v>
      </c>
      <c r="S10" s="90">
        <v>33.319358999999999</v>
      </c>
      <c r="T10" s="90">
        <v>33.510334</v>
      </c>
      <c r="U10" s="90">
        <v>33.742457999999999</v>
      </c>
      <c r="V10" s="90">
        <v>33.980122000000001</v>
      </c>
      <c r="W10" s="90">
        <v>34.214478</v>
      </c>
      <c r="X10" s="90">
        <v>34.463752999999997</v>
      </c>
      <c r="Y10" s="90">
        <v>34.691096999999999</v>
      </c>
      <c r="Z10" s="90">
        <v>34.860213999999999</v>
      </c>
      <c r="AA10" s="90">
        <v>34.998019999999997</v>
      </c>
      <c r="AB10" s="90">
        <v>35.134884</v>
      </c>
      <c r="AC10" s="90">
        <v>35.215263</v>
      </c>
      <c r="AD10" s="90">
        <v>35.25658</v>
      </c>
      <c r="AE10" s="90">
        <v>35.315086000000001</v>
      </c>
      <c r="AF10" s="90">
        <v>35.406075000000001</v>
      </c>
      <c r="AG10" s="90">
        <v>35.465870000000002</v>
      </c>
      <c r="AH10" s="90">
        <v>35.497402000000001</v>
      </c>
      <c r="AI10" s="90">
        <v>35.504463000000001</v>
      </c>
      <c r="AJ10" s="90">
        <v>35.485129999999998</v>
      </c>
      <c r="AK10" s="90">
        <v>35.421028</v>
      </c>
      <c r="AL10" s="90">
        <v>35.322738999999999</v>
      </c>
      <c r="AM10" s="95">
        <v>1.6E-2</v>
      </c>
    </row>
    <row r="11" spans="1:39">
      <c r="A11" s="90" t="s">
        <v>403</v>
      </c>
      <c r="B11" s="90" t="s">
        <v>404</v>
      </c>
      <c r="C11" s="90" t="s">
        <v>405</v>
      </c>
      <c r="D11" s="90" t="s">
        <v>394</v>
      </c>
      <c r="E11" s="90">
        <v>17.851991999999999</v>
      </c>
      <c r="F11" s="90">
        <v>21.003157000000002</v>
      </c>
      <c r="G11" s="90">
        <v>26.816202000000001</v>
      </c>
      <c r="H11" s="90">
        <v>32.130969999999998</v>
      </c>
      <c r="I11" s="90">
        <v>37.13335</v>
      </c>
      <c r="J11" s="90">
        <v>42.159019000000001</v>
      </c>
      <c r="K11" s="90">
        <v>46.627991000000002</v>
      </c>
      <c r="L11" s="90">
        <v>50.547699000000001</v>
      </c>
      <c r="M11" s="90">
        <v>54.149554999999999</v>
      </c>
      <c r="N11" s="90">
        <v>57.090888999999997</v>
      </c>
      <c r="O11" s="90">
        <v>59.517040000000001</v>
      </c>
      <c r="P11" s="90">
        <v>61.383738999999998</v>
      </c>
      <c r="Q11" s="90">
        <v>62.664856</v>
      </c>
      <c r="R11" s="90">
        <v>63.242415999999999</v>
      </c>
      <c r="S11" s="90">
        <v>63.273555999999999</v>
      </c>
      <c r="T11" s="90">
        <v>63.057322999999997</v>
      </c>
      <c r="U11" s="90">
        <v>62.793090999999997</v>
      </c>
      <c r="V11" s="90">
        <v>62.500675000000001</v>
      </c>
      <c r="W11" s="90">
        <v>62.296805999999997</v>
      </c>
      <c r="X11" s="90">
        <v>62.140380999999998</v>
      </c>
      <c r="Y11" s="90">
        <v>61.844836999999998</v>
      </c>
      <c r="Z11" s="90">
        <v>61.709671</v>
      </c>
      <c r="AA11" s="90">
        <v>61.674309000000001</v>
      </c>
      <c r="AB11" s="90">
        <v>61.829365000000003</v>
      </c>
      <c r="AC11" s="90">
        <v>61.983013</v>
      </c>
      <c r="AD11" s="90">
        <v>62.036121000000001</v>
      </c>
      <c r="AE11" s="90">
        <v>62.008361999999998</v>
      </c>
      <c r="AF11" s="90">
        <v>62.196838</v>
      </c>
      <c r="AG11" s="90">
        <v>62.351837000000003</v>
      </c>
      <c r="AH11" s="90">
        <v>62.406750000000002</v>
      </c>
      <c r="AI11" s="90">
        <v>62.456977999999999</v>
      </c>
      <c r="AJ11" s="90">
        <v>62.507266999999999</v>
      </c>
      <c r="AK11" s="90">
        <v>62.578735000000002</v>
      </c>
      <c r="AL11" s="90">
        <v>62.668548999999999</v>
      </c>
      <c r="AM11" s="95">
        <v>3.5000000000000003E-2</v>
      </c>
    </row>
    <row r="12" spans="1:39">
      <c r="A12" s="90" t="s">
        <v>406</v>
      </c>
      <c r="B12" s="90" t="s">
        <v>407</v>
      </c>
      <c r="C12" s="90" t="s">
        <v>408</v>
      </c>
      <c r="D12" s="90" t="s">
        <v>394</v>
      </c>
      <c r="E12" s="90">
        <v>17.851991999999999</v>
      </c>
      <c r="F12" s="90">
        <v>21.003157000000002</v>
      </c>
      <c r="G12" s="90">
        <v>22.200807999999999</v>
      </c>
      <c r="H12" s="90">
        <v>20.495443000000002</v>
      </c>
      <c r="I12" s="90">
        <v>19.464409</v>
      </c>
      <c r="J12" s="90">
        <v>19.005817</v>
      </c>
      <c r="K12" s="90">
        <v>18.681004000000001</v>
      </c>
      <c r="L12" s="90">
        <v>18.449120000000001</v>
      </c>
      <c r="M12" s="90">
        <v>18.310960999999999</v>
      </c>
      <c r="N12" s="90">
        <v>18.124012</v>
      </c>
      <c r="O12" s="90">
        <v>17.911472</v>
      </c>
      <c r="P12" s="90">
        <v>17.832127</v>
      </c>
      <c r="Q12" s="90">
        <v>17.867757999999998</v>
      </c>
      <c r="R12" s="90">
        <v>17.754148000000001</v>
      </c>
      <c r="S12" s="90">
        <v>17.670218999999999</v>
      </c>
      <c r="T12" s="90">
        <v>17.711372000000001</v>
      </c>
      <c r="U12" s="90">
        <v>17.752244999999998</v>
      </c>
      <c r="V12" s="90">
        <v>17.771124</v>
      </c>
      <c r="W12" s="90">
        <v>17.802880999999999</v>
      </c>
      <c r="X12" s="90">
        <v>17.850382</v>
      </c>
      <c r="Y12" s="90">
        <v>17.921312</v>
      </c>
      <c r="Z12" s="90">
        <v>17.909510000000001</v>
      </c>
      <c r="AA12" s="90">
        <v>17.920290000000001</v>
      </c>
      <c r="AB12" s="90">
        <v>17.862019</v>
      </c>
      <c r="AC12" s="90">
        <v>17.81859</v>
      </c>
      <c r="AD12" s="90">
        <v>17.824528000000001</v>
      </c>
      <c r="AE12" s="90">
        <v>17.857890999999999</v>
      </c>
      <c r="AF12" s="90">
        <v>17.940718</v>
      </c>
      <c r="AG12" s="90">
        <v>18.01606</v>
      </c>
      <c r="AH12" s="90">
        <v>18.064108000000001</v>
      </c>
      <c r="AI12" s="90">
        <v>18.123429999999999</v>
      </c>
      <c r="AJ12" s="90">
        <v>18.189585000000001</v>
      </c>
      <c r="AK12" s="90">
        <v>18.256125999999998</v>
      </c>
      <c r="AL12" s="90">
        <v>18.307791000000002</v>
      </c>
      <c r="AM12" s="95">
        <v>-4.0000000000000001E-3</v>
      </c>
    </row>
    <row r="13" spans="1:39">
      <c r="A13" s="90" t="s">
        <v>409</v>
      </c>
      <c r="B13" s="90" t="s">
        <v>410</v>
      </c>
      <c r="C13" s="90" t="s">
        <v>411</v>
      </c>
      <c r="D13" s="90" t="s">
        <v>394</v>
      </c>
      <c r="E13" s="90">
        <v>17.851991999999999</v>
      </c>
      <c r="F13" s="90">
        <v>21.003157000000002</v>
      </c>
      <c r="G13" s="90">
        <v>23.201886999999999</v>
      </c>
      <c r="H13" s="90">
        <v>24.52318</v>
      </c>
      <c r="I13" s="90">
        <v>25.401313999999999</v>
      </c>
      <c r="J13" s="90">
        <v>26.710148</v>
      </c>
      <c r="K13" s="90">
        <v>27.931927000000002</v>
      </c>
      <c r="L13" s="90">
        <v>29.302112999999999</v>
      </c>
      <c r="M13" s="90">
        <v>30.709060999999998</v>
      </c>
      <c r="N13" s="90">
        <v>31.973987999999999</v>
      </c>
      <c r="O13" s="90">
        <v>32.930759000000002</v>
      </c>
      <c r="P13" s="90">
        <v>33.561646000000003</v>
      </c>
      <c r="Q13" s="90">
        <v>34.158138000000001</v>
      </c>
      <c r="R13" s="90">
        <v>34.228039000000003</v>
      </c>
      <c r="S13" s="90">
        <v>34.415092000000001</v>
      </c>
      <c r="T13" s="90">
        <v>34.568184000000002</v>
      </c>
      <c r="U13" s="90">
        <v>34.687278999999997</v>
      </c>
      <c r="V13" s="90">
        <v>34.890563999999998</v>
      </c>
      <c r="W13" s="90">
        <v>35.163902</v>
      </c>
      <c r="X13" s="90">
        <v>35.460659</v>
      </c>
      <c r="Y13" s="90">
        <v>35.690331</v>
      </c>
      <c r="Z13" s="90">
        <v>35.948768999999999</v>
      </c>
      <c r="AA13" s="90">
        <v>36.157649999999997</v>
      </c>
      <c r="AB13" s="90">
        <v>36.348166999999997</v>
      </c>
      <c r="AC13" s="90">
        <v>36.515518</v>
      </c>
      <c r="AD13" s="90">
        <v>36.561703000000001</v>
      </c>
      <c r="AE13" s="90">
        <v>36.587307000000003</v>
      </c>
      <c r="AF13" s="90">
        <v>36.644371</v>
      </c>
      <c r="AG13" s="90">
        <v>36.669837999999999</v>
      </c>
      <c r="AH13" s="90">
        <v>36.671557999999997</v>
      </c>
      <c r="AI13" s="90">
        <v>36.672229999999999</v>
      </c>
      <c r="AJ13" s="90">
        <v>36.616656999999996</v>
      </c>
      <c r="AK13" s="90">
        <v>36.470505000000003</v>
      </c>
      <c r="AL13" s="90">
        <v>36.306438</v>
      </c>
      <c r="AM13" s="95">
        <v>1.7000000000000001E-2</v>
      </c>
    </row>
    <row r="14" spans="1:39">
      <c r="A14" s="90" t="s">
        <v>412</v>
      </c>
      <c r="B14" s="90" t="s">
        <v>413</v>
      </c>
      <c r="C14" s="90" t="s">
        <v>414</v>
      </c>
      <c r="D14" s="90" t="s">
        <v>394</v>
      </c>
      <c r="E14" s="90">
        <v>17.851991999999999</v>
      </c>
      <c r="F14" s="90">
        <v>21.003157000000002</v>
      </c>
      <c r="G14" s="90">
        <v>23.648613000000001</v>
      </c>
      <c r="H14" s="90">
        <v>25.430364999999998</v>
      </c>
      <c r="I14" s="90">
        <v>26.72879</v>
      </c>
      <c r="J14" s="90">
        <v>28.001412999999999</v>
      </c>
      <c r="K14" s="90">
        <v>28.953733</v>
      </c>
      <c r="L14" s="90">
        <v>29.755966000000001</v>
      </c>
      <c r="M14" s="90">
        <v>30.480644000000002</v>
      </c>
      <c r="N14" s="90">
        <v>31.05987</v>
      </c>
      <c r="O14" s="90">
        <v>31.526904999999999</v>
      </c>
      <c r="P14" s="90">
        <v>32.016112999999997</v>
      </c>
      <c r="Q14" s="90">
        <v>32.524639000000001</v>
      </c>
      <c r="R14" s="90">
        <v>32.788787999999997</v>
      </c>
      <c r="S14" s="90">
        <v>32.999653000000002</v>
      </c>
      <c r="T14" s="90">
        <v>33.250244000000002</v>
      </c>
      <c r="U14" s="90">
        <v>33.549328000000003</v>
      </c>
      <c r="V14" s="90">
        <v>33.902405000000002</v>
      </c>
      <c r="W14" s="90">
        <v>34.237133</v>
      </c>
      <c r="X14" s="90">
        <v>34.548636999999999</v>
      </c>
      <c r="Y14" s="90">
        <v>34.857239</v>
      </c>
      <c r="Z14" s="90">
        <v>35.182068000000001</v>
      </c>
      <c r="AA14" s="90">
        <v>35.447074999999998</v>
      </c>
      <c r="AB14" s="90">
        <v>35.769092999999998</v>
      </c>
      <c r="AC14" s="90">
        <v>36.000256</v>
      </c>
      <c r="AD14" s="90">
        <v>36.249386000000001</v>
      </c>
      <c r="AE14" s="90">
        <v>36.463200000000001</v>
      </c>
      <c r="AF14" s="90">
        <v>36.556567999999999</v>
      </c>
      <c r="AG14" s="90">
        <v>36.676093999999999</v>
      </c>
      <c r="AH14" s="90">
        <v>36.798980999999998</v>
      </c>
      <c r="AI14" s="90">
        <v>36.952061</v>
      </c>
      <c r="AJ14" s="90">
        <v>37.111794000000003</v>
      </c>
      <c r="AK14" s="90">
        <v>37.197727</v>
      </c>
      <c r="AL14" s="90">
        <v>37.242237000000003</v>
      </c>
      <c r="AM14" s="95">
        <v>1.7999999999999999E-2</v>
      </c>
    </row>
    <row r="15" spans="1:39">
      <c r="A15" s="90" t="s">
        <v>415</v>
      </c>
      <c r="B15" s="90" t="s">
        <v>416</v>
      </c>
      <c r="C15" s="90" t="s">
        <v>417</v>
      </c>
      <c r="D15" s="90" t="s">
        <v>394</v>
      </c>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row>
    <row r="16" spans="1:39">
      <c r="A16" s="90" t="s">
        <v>263</v>
      </c>
      <c r="B16" s="90" t="s">
        <v>418</v>
      </c>
      <c r="C16" s="90" t="s">
        <v>419</v>
      </c>
      <c r="D16" s="90" t="s">
        <v>394</v>
      </c>
      <c r="E16" s="90">
        <v>18.591125000000002</v>
      </c>
      <c r="F16" s="90">
        <v>22.209574</v>
      </c>
      <c r="G16" s="90">
        <v>22.61862</v>
      </c>
      <c r="H16" s="90">
        <v>23.15081</v>
      </c>
      <c r="I16" s="90">
        <v>23.445747000000001</v>
      </c>
      <c r="J16" s="90">
        <v>23.637277999999998</v>
      </c>
      <c r="K16" s="90">
        <v>24.200952999999998</v>
      </c>
      <c r="L16" s="90">
        <v>25.194348999999999</v>
      </c>
      <c r="M16" s="90">
        <v>25.720345999999999</v>
      </c>
      <c r="N16" s="90">
        <v>26.141515999999999</v>
      </c>
      <c r="O16" s="90">
        <v>26.839119</v>
      </c>
      <c r="P16" s="90">
        <v>27.034019000000001</v>
      </c>
      <c r="Q16" s="90">
        <v>27.503865999999999</v>
      </c>
      <c r="R16" s="90">
        <v>27.707671999999999</v>
      </c>
      <c r="S16" s="90">
        <v>27.931259000000001</v>
      </c>
      <c r="T16" s="90">
        <v>28.236163999999999</v>
      </c>
      <c r="U16" s="90">
        <v>28.564406999999999</v>
      </c>
      <c r="V16" s="90">
        <v>28.637232000000001</v>
      </c>
      <c r="W16" s="90">
        <v>28.869236000000001</v>
      </c>
      <c r="X16" s="90">
        <v>29.240248000000001</v>
      </c>
      <c r="Y16" s="90">
        <v>29.147207000000002</v>
      </c>
      <c r="Z16" s="90">
        <v>29.317833</v>
      </c>
      <c r="AA16" s="90">
        <v>29.475826000000001</v>
      </c>
      <c r="AB16" s="90">
        <v>29.656288</v>
      </c>
      <c r="AC16" s="90">
        <v>29.697346</v>
      </c>
      <c r="AD16" s="90">
        <v>29.872146999999998</v>
      </c>
      <c r="AE16" s="90">
        <v>29.885083999999999</v>
      </c>
      <c r="AF16" s="90">
        <v>29.808869999999999</v>
      </c>
      <c r="AG16" s="90">
        <v>29.869741000000001</v>
      </c>
      <c r="AH16" s="90">
        <v>29.770029000000001</v>
      </c>
      <c r="AI16" s="90">
        <v>29.674028</v>
      </c>
      <c r="AJ16" s="90">
        <v>29.717331000000001</v>
      </c>
      <c r="AK16" s="90">
        <v>29.654074000000001</v>
      </c>
      <c r="AL16" s="90">
        <v>29.627223999999998</v>
      </c>
      <c r="AM16" s="95">
        <v>8.9999999999999993E-3</v>
      </c>
    </row>
    <row r="17" spans="1:39">
      <c r="A17" s="90" t="s">
        <v>397</v>
      </c>
      <c r="B17" s="90" t="s">
        <v>420</v>
      </c>
      <c r="C17" s="90" t="s">
        <v>421</v>
      </c>
      <c r="D17" s="90" t="s">
        <v>394</v>
      </c>
      <c r="E17" s="90">
        <v>18.592381</v>
      </c>
      <c r="F17" s="90">
        <v>22.211072999999999</v>
      </c>
      <c r="G17" s="90">
        <v>22.324665</v>
      </c>
      <c r="H17" s="90">
        <v>23.072430000000001</v>
      </c>
      <c r="I17" s="90">
        <v>23.296241999999999</v>
      </c>
      <c r="J17" s="90">
        <v>23.616071999999999</v>
      </c>
      <c r="K17" s="90">
        <v>24.10914</v>
      </c>
      <c r="L17" s="90">
        <v>25.122698</v>
      </c>
      <c r="M17" s="90">
        <v>25.762913000000001</v>
      </c>
      <c r="N17" s="90">
        <v>25.851381</v>
      </c>
      <c r="O17" s="90">
        <v>26.601927</v>
      </c>
      <c r="P17" s="90">
        <v>26.871984000000001</v>
      </c>
      <c r="Q17" s="90">
        <v>27.360111</v>
      </c>
      <c r="R17" s="90">
        <v>27.636966999999999</v>
      </c>
      <c r="S17" s="90">
        <v>27.882935</v>
      </c>
      <c r="T17" s="90">
        <v>28.208143</v>
      </c>
      <c r="U17" s="90">
        <v>28.463477999999999</v>
      </c>
      <c r="V17" s="90">
        <v>28.582117</v>
      </c>
      <c r="W17" s="90">
        <v>28.827217000000001</v>
      </c>
      <c r="X17" s="90">
        <v>29.190581999999999</v>
      </c>
      <c r="Y17" s="90">
        <v>29.183239</v>
      </c>
      <c r="Z17" s="90">
        <v>29.344988000000001</v>
      </c>
      <c r="AA17" s="90">
        <v>29.574224000000001</v>
      </c>
      <c r="AB17" s="90">
        <v>29.559868000000002</v>
      </c>
      <c r="AC17" s="90">
        <v>29.645872000000001</v>
      </c>
      <c r="AD17" s="90">
        <v>29.767609</v>
      </c>
      <c r="AE17" s="90">
        <v>29.866755000000001</v>
      </c>
      <c r="AF17" s="90">
        <v>29.925236000000002</v>
      </c>
      <c r="AG17" s="90">
        <v>30.102201000000001</v>
      </c>
      <c r="AH17" s="90">
        <v>30.091154</v>
      </c>
      <c r="AI17" s="90">
        <v>30.311658999999999</v>
      </c>
      <c r="AJ17" s="90">
        <v>30.294142000000001</v>
      </c>
      <c r="AK17" s="90">
        <v>30.214013999999999</v>
      </c>
      <c r="AL17" s="90">
        <v>30.238233999999999</v>
      </c>
      <c r="AM17" s="95">
        <v>0.01</v>
      </c>
    </row>
    <row r="18" spans="1:39">
      <c r="A18" s="90" t="s">
        <v>400</v>
      </c>
      <c r="B18" s="90" t="s">
        <v>422</v>
      </c>
      <c r="C18" s="90" t="s">
        <v>423</v>
      </c>
      <c r="D18" s="90" t="s">
        <v>394</v>
      </c>
      <c r="E18" s="90">
        <v>18.592381</v>
      </c>
      <c r="F18" s="90">
        <v>22.211072999999999</v>
      </c>
      <c r="G18" s="90">
        <v>22.335319999999999</v>
      </c>
      <c r="H18" s="90">
        <v>22.964493000000001</v>
      </c>
      <c r="I18" s="90">
        <v>22.913677</v>
      </c>
      <c r="J18" s="90">
        <v>23.426079000000001</v>
      </c>
      <c r="K18" s="90">
        <v>23.972227</v>
      </c>
      <c r="L18" s="90">
        <v>25.039791000000001</v>
      </c>
      <c r="M18" s="90">
        <v>25.556768000000002</v>
      </c>
      <c r="N18" s="90">
        <v>25.704046000000002</v>
      </c>
      <c r="O18" s="90">
        <v>26.373456999999998</v>
      </c>
      <c r="P18" s="90">
        <v>26.550232000000001</v>
      </c>
      <c r="Q18" s="90">
        <v>26.878381999999998</v>
      </c>
      <c r="R18" s="90">
        <v>27.094622000000001</v>
      </c>
      <c r="S18" s="90">
        <v>27.346772999999999</v>
      </c>
      <c r="T18" s="90">
        <v>27.56119</v>
      </c>
      <c r="U18" s="90">
        <v>27.967554</v>
      </c>
      <c r="V18" s="90">
        <v>27.799213000000002</v>
      </c>
      <c r="W18" s="90">
        <v>27.999531000000001</v>
      </c>
      <c r="X18" s="90">
        <v>28.409652999999999</v>
      </c>
      <c r="Y18" s="90">
        <v>28.300187999999999</v>
      </c>
      <c r="Z18" s="90">
        <v>28.438798999999999</v>
      </c>
      <c r="AA18" s="90">
        <v>28.586594000000002</v>
      </c>
      <c r="AB18" s="90">
        <v>28.793538999999999</v>
      </c>
      <c r="AC18" s="90">
        <v>28.882466999999998</v>
      </c>
      <c r="AD18" s="90">
        <v>29.067152</v>
      </c>
      <c r="AE18" s="90">
        <v>29.137062</v>
      </c>
      <c r="AF18" s="90">
        <v>29.122779999999999</v>
      </c>
      <c r="AG18" s="90">
        <v>29.138382</v>
      </c>
      <c r="AH18" s="90">
        <v>29.142219999999998</v>
      </c>
      <c r="AI18" s="90">
        <v>29.147424999999998</v>
      </c>
      <c r="AJ18" s="90">
        <v>29.118185</v>
      </c>
      <c r="AK18" s="90">
        <v>29.035332</v>
      </c>
      <c r="AL18" s="90">
        <v>29.028343</v>
      </c>
      <c r="AM18" s="95">
        <v>8.0000000000000002E-3</v>
      </c>
    </row>
    <row r="19" spans="1:39">
      <c r="A19" s="90" t="s">
        <v>403</v>
      </c>
      <c r="B19" s="90" t="s">
        <v>424</v>
      </c>
      <c r="C19" s="90" t="s">
        <v>425</v>
      </c>
      <c r="D19" s="90" t="s">
        <v>394</v>
      </c>
      <c r="E19" s="90">
        <v>18.591125000000002</v>
      </c>
      <c r="F19" s="90">
        <v>22.209574</v>
      </c>
      <c r="G19" s="90">
        <v>29.157675000000001</v>
      </c>
      <c r="H19" s="90">
        <v>31.880081000000001</v>
      </c>
      <c r="I19" s="90">
        <v>34.957512000000001</v>
      </c>
      <c r="J19" s="90">
        <v>37.130916999999997</v>
      </c>
      <c r="K19" s="90">
        <v>38.967948999999997</v>
      </c>
      <c r="L19" s="90">
        <v>40.097144999999998</v>
      </c>
      <c r="M19" s="90">
        <v>40.864094000000001</v>
      </c>
      <c r="N19" s="90">
        <v>41.423504000000001</v>
      </c>
      <c r="O19" s="90">
        <v>41.393520000000002</v>
      </c>
      <c r="P19" s="90">
        <v>41.446682000000003</v>
      </c>
      <c r="Q19" s="90">
        <v>42.170783999999998</v>
      </c>
      <c r="R19" s="90">
        <v>42.756568999999999</v>
      </c>
      <c r="S19" s="90">
        <v>42.983238</v>
      </c>
      <c r="T19" s="90">
        <v>43.443237000000003</v>
      </c>
      <c r="U19" s="90">
        <v>43.860492999999998</v>
      </c>
      <c r="V19" s="90">
        <v>44.335380999999998</v>
      </c>
      <c r="W19" s="90">
        <v>44.888069000000002</v>
      </c>
      <c r="X19" s="90">
        <v>45.221072999999997</v>
      </c>
      <c r="Y19" s="90">
        <v>45.308357000000001</v>
      </c>
      <c r="Z19" s="90">
        <v>45.63232</v>
      </c>
      <c r="AA19" s="90">
        <v>45.876590999999998</v>
      </c>
      <c r="AB19" s="90">
        <v>46.146816000000001</v>
      </c>
      <c r="AC19" s="90">
        <v>46.431530000000002</v>
      </c>
      <c r="AD19" s="90">
        <v>46.566066999999997</v>
      </c>
      <c r="AE19" s="90">
        <v>46.796219000000001</v>
      </c>
      <c r="AF19" s="90">
        <v>47.130702999999997</v>
      </c>
      <c r="AG19" s="90">
        <v>47.446724000000003</v>
      </c>
      <c r="AH19" s="90">
        <v>47.677582000000001</v>
      </c>
      <c r="AI19" s="90">
        <v>47.878506000000002</v>
      </c>
      <c r="AJ19" s="90">
        <v>48.078299999999999</v>
      </c>
      <c r="AK19" s="90">
        <v>48.314883999999999</v>
      </c>
      <c r="AL19" s="90">
        <v>48.558883999999999</v>
      </c>
      <c r="AM19" s="95">
        <v>2.5000000000000001E-2</v>
      </c>
    </row>
    <row r="20" spans="1:39">
      <c r="A20" s="90" t="s">
        <v>406</v>
      </c>
      <c r="B20" s="90" t="s">
        <v>426</v>
      </c>
      <c r="C20" s="90" t="s">
        <v>427</v>
      </c>
      <c r="D20" s="90" t="s">
        <v>394</v>
      </c>
      <c r="E20" s="90">
        <v>18.591125000000002</v>
      </c>
      <c r="F20" s="90">
        <v>22.209574</v>
      </c>
      <c r="G20" s="90">
        <v>20.507052999999999</v>
      </c>
      <c r="H20" s="90">
        <v>17.455290000000002</v>
      </c>
      <c r="I20" s="90">
        <v>17.770154999999999</v>
      </c>
      <c r="J20" s="90">
        <v>18.047062</v>
      </c>
      <c r="K20" s="90">
        <v>18.401865000000001</v>
      </c>
      <c r="L20" s="90">
        <v>18.747982</v>
      </c>
      <c r="M20" s="90">
        <v>18.824687999999998</v>
      </c>
      <c r="N20" s="90">
        <v>18.709479999999999</v>
      </c>
      <c r="O20" s="90">
        <v>18.819486999999999</v>
      </c>
      <c r="P20" s="90">
        <v>19.009653</v>
      </c>
      <c r="Q20" s="90">
        <v>19.009340000000002</v>
      </c>
      <c r="R20" s="90">
        <v>19.007624</v>
      </c>
      <c r="S20" s="90">
        <v>18.965702</v>
      </c>
      <c r="T20" s="90">
        <v>19.116167000000001</v>
      </c>
      <c r="U20" s="90">
        <v>19.176638000000001</v>
      </c>
      <c r="V20" s="90">
        <v>19.137283</v>
      </c>
      <c r="W20" s="90">
        <v>19.179935</v>
      </c>
      <c r="X20" s="90">
        <v>19.227854000000001</v>
      </c>
      <c r="Y20" s="90">
        <v>19.305254000000001</v>
      </c>
      <c r="Z20" s="90">
        <v>19.129242000000001</v>
      </c>
      <c r="AA20" s="90">
        <v>19.217178000000001</v>
      </c>
      <c r="AB20" s="90">
        <v>19.163900000000002</v>
      </c>
      <c r="AC20" s="90">
        <v>19.137702999999998</v>
      </c>
      <c r="AD20" s="90">
        <v>19.115562000000001</v>
      </c>
      <c r="AE20" s="90">
        <v>19.134857</v>
      </c>
      <c r="AF20" s="90">
        <v>19.125786000000002</v>
      </c>
      <c r="AG20" s="90">
        <v>19.080061000000001</v>
      </c>
      <c r="AH20" s="90">
        <v>18.944315</v>
      </c>
      <c r="AI20" s="90">
        <v>18.991185999999999</v>
      </c>
      <c r="AJ20" s="90">
        <v>19.051134000000001</v>
      </c>
      <c r="AK20" s="90">
        <v>19.086351000000001</v>
      </c>
      <c r="AL20" s="90">
        <v>19.128827999999999</v>
      </c>
      <c r="AM20" s="95">
        <v>-5.0000000000000001E-3</v>
      </c>
    </row>
    <row r="21" spans="1:39">
      <c r="A21" s="90" t="s">
        <v>409</v>
      </c>
      <c r="B21" s="90" t="s">
        <v>428</v>
      </c>
      <c r="C21" s="90" t="s">
        <v>429</v>
      </c>
      <c r="D21" s="90" t="s">
        <v>394</v>
      </c>
      <c r="E21" s="90">
        <v>18.591125000000002</v>
      </c>
      <c r="F21" s="90">
        <v>22.209574</v>
      </c>
      <c r="G21" s="90">
        <v>22.076286</v>
      </c>
      <c r="H21" s="90">
        <v>22.394044999999998</v>
      </c>
      <c r="I21" s="90">
        <v>22.427402000000001</v>
      </c>
      <c r="J21" s="90">
        <v>23.004328000000001</v>
      </c>
      <c r="K21" s="90">
        <v>23.548456000000002</v>
      </c>
      <c r="L21" s="90">
        <v>24.414047</v>
      </c>
      <c r="M21" s="90">
        <v>24.91769</v>
      </c>
      <c r="N21" s="90">
        <v>25.181650000000001</v>
      </c>
      <c r="O21" s="90">
        <v>25.491228</v>
      </c>
      <c r="P21" s="90">
        <v>25.42794</v>
      </c>
      <c r="Q21" s="90">
        <v>25.658902999999999</v>
      </c>
      <c r="R21" s="90">
        <v>25.910913000000001</v>
      </c>
      <c r="S21" s="90">
        <v>26.205819999999999</v>
      </c>
      <c r="T21" s="90">
        <v>26.230257000000002</v>
      </c>
      <c r="U21" s="90">
        <v>26.802932999999999</v>
      </c>
      <c r="V21" s="90">
        <v>26.955492</v>
      </c>
      <c r="W21" s="90">
        <v>26.921806</v>
      </c>
      <c r="X21" s="90">
        <v>27.091007000000001</v>
      </c>
      <c r="Y21" s="90">
        <v>27.014578</v>
      </c>
      <c r="Z21" s="90">
        <v>27.140529999999998</v>
      </c>
      <c r="AA21" s="90">
        <v>27.157191999999998</v>
      </c>
      <c r="AB21" s="90">
        <v>27.192178999999999</v>
      </c>
      <c r="AC21" s="90">
        <v>27.172325000000001</v>
      </c>
      <c r="AD21" s="90">
        <v>27.000505</v>
      </c>
      <c r="AE21" s="90">
        <v>27.092248999999999</v>
      </c>
      <c r="AF21" s="90">
        <v>26.993549000000002</v>
      </c>
      <c r="AG21" s="90">
        <v>26.984283000000001</v>
      </c>
      <c r="AH21" s="90">
        <v>26.912593999999999</v>
      </c>
      <c r="AI21" s="90">
        <v>26.972826000000001</v>
      </c>
      <c r="AJ21" s="90">
        <v>26.898679999999999</v>
      </c>
      <c r="AK21" s="90">
        <v>26.787724000000001</v>
      </c>
      <c r="AL21" s="90">
        <v>26.888905000000001</v>
      </c>
      <c r="AM21" s="95">
        <v>6.0000000000000001E-3</v>
      </c>
    </row>
    <row r="22" spans="1:39">
      <c r="A22" s="90" t="s">
        <v>412</v>
      </c>
      <c r="B22" s="90" t="s">
        <v>430</v>
      </c>
      <c r="C22" s="90" t="s">
        <v>431</v>
      </c>
      <c r="D22" s="90" t="s">
        <v>394</v>
      </c>
      <c r="E22" s="90">
        <v>18.591125000000002</v>
      </c>
      <c r="F22" s="90">
        <v>22.209574</v>
      </c>
      <c r="G22" s="90">
        <v>22.575106000000002</v>
      </c>
      <c r="H22" s="90">
        <v>23.334726</v>
      </c>
      <c r="I22" s="90">
        <v>23.656668</v>
      </c>
      <c r="J22" s="90">
        <v>24.275711000000001</v>
      </c>
      <c r="K22" s="90">
        <v>25.097534</v>
      </c>
      <c r="L22" s="90">
        <v>26.073574000000001</v>
      </c>
      <c r="M22" s="90">
        <v>26.776035</v>
      </c>
      <c r="N22" s="90">
        <v>27.218216000000002</v>
      </c>
      <c r="O22" s="90">
        <v>27.686257999999999</v>
      </c>
      <c r="P22" s="90">
        <v>28.232642999999999</v>
      </c>
      <c r="Q22" s="90">
        <v>28.826219999999999</v>
      </c>
      <c r="R22" s="90">
        <v>29.178802000000001</v>
      </c>
      <c r="S22" s="90">
        <v>29.589480999999999</v>
      </c>
      <c r="T22" s="90">
        <v>29.797909000000001</v>
      </c>
      <c r="U22" s="90">
        <v>30.246867999999999</v>
      </c>
      <c r="V22" s="90">
        <v>30.527626000000001</v>
      </c>
      <c r="W22" s="90">
        <v>30.804396000000001</v>
      </c>
      <c r="X22" s="90">
        <v>31.151499000000001</v>
      </c>
      <c r="Y22" s="90">
        <v>31.187463999999999</v>
      </c>
      <c r="Z22" s="90">
        <v>31.478760000000001</v>
      </c>
      <c r="AA22" s="90">
        <v>31.701239000000001</v>
      </c>
      <c r="AB22" s="90">
        <v>31.957577000000001</v>
      </c>
      <c r="AC22" s="90">
        <v>32.046021000000003</v>
      </c>
      <c r="AD22" s="90">
        <v>32.243740000000003</v>
      </c>
      <c r="AE22" s="90">
        <v>32.261898000000002</v>
      </c>
      <c r="AF22" s="90">
        <v>32.123089</v>
      </c>
      <c r="AG22" s="90">
        <v>32.276511999999997</v>
      </c>
      <c r="AH22" s="90">
        <v>32.226233999999998</v>
      </c>
      <c r="AI22" s="90">
        <v>32.197929000000002</v>
      </c>
      <c r="AJ22" s="90">
        <v>32.061233999999999</v>
      </c>
      <c r="AK22" s="90">
        <v>31.88777</v>
      </c>
      <c r="AL22" s="90">
        <v>31.861563</v>
      </c>
      <c r="AM22" s="95">
        <v>1.0999999999999999E-2</v>
      </c>
    </row>
    <row r="23" spans="1:39">
      <c r="A23" s="90" t="s">
        <v>123</v>
      </c>
      <c r="B23" s="90" t="s">
        <v>432</v>
      </c>
      <c r="C23" s="90" t="s">
        <v>433</v>
      </c>
      <c r="D23" s="90" t="s">
        <v>394</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row>
    <row r="24" spans="1:39">
      <c r="A24" s="90" t="s">
        <v>263</v>
      </c>
      <c r="B24" s="90" t="s">
        <v>434</v>
      </c>
      <c r="C24" s="90" t="s">
        <v>435</v>
      </c>
      <c r="D24" s="90" t="s">
        <v>394</v>
      </c>
      <c r="E24" s="90">
        <v>10.762053</v>
      </c>
      <c r="F24" s="90">
        <v>10.349462000000001</v>
      </c>
      <c r="G24" s="90">
        <v>10.308386</v>
      </c>
      <c r="H24" s="90">
        <v>10.587700999999999</v>
      </c>
      <c r="I24" s="90">
        <v>10.665958</v>
      </c>
      <c r="J24" s="90">
        <v>10.81503</v>
      </c>
      <c r="K24" s="90">
        <v>11.049813</v>
      </c>
      <c r="L24" s="90">
        <v>11.28673</v>
      </c>
      <c r="M24" s="90">
        <v>11.514371000000001</v>
      </c>
      <c r="N24" s="90">
        <v>11.63411</v>
      </c>
      <c r="O24" s="90">
        <v>11.699192</v>
      </c>
      <c r="P24" s="90">
        <v>11.786046000000001</v>
      </c>
      <c r="Q24" s="90">
        <v>12.120506000000001</v>
      </c>
      <c r="R24" s="90">
        <v>12.181336</v>
      </c>
      <c r="S24" s="90">
        <v>12.255589000000001</v>
      </c>
      <c r="T24" s="90">
        <v>12.368527</v>
      </c>
      <c r="U24" s="90">
        <v>12.473045000000001</v>
      </c>
      <c r="V24" s="90">
        <v>12.538551999999999</v>
      </c>
      <c r="W24" s="90">
        <v>12.603673000000001</v>
      </c>
      <c r="X24" s="90">
        <v>12.676019</v>
      </c>
      <c r="Y24" s="90">
        <v>12.750778</v>
      </c>
      <c r="Z24" s="90">
        <v>12.781488</v>
      </c>
      <c r="AA24" s="90">
        <v>12.826852000000001</v>
      </c>
      <c r="AB24" s="90">
        <v>12.890895</v>
      </c>
      <c r="AC24" s="90">
        <v>12.929836999999999</v>
      </c>
      <c r="AD24" s="90">
        <v>12.990046</v>
      </c>
      <c r="AE24" s="90">
        <v>13.067600000000001</v>
      </c>
      <c r="AF24" s="90">
        <v>13.141575</v>
      </c>
      <c r="AG24" s="90">
        <v>13.236176</v>
      </c>
      <c r="AH24" s="90">
        <v>13.316609</v>
      </c>
      <c r="AI24" s="90">
        <v>13.400805999999999</v>
      </c>
      <c r="AJ24" s="90">
        <v>13.505687</v>
      </c>
      <c r="AK24" s="90">
        <v>13.635227</v>
      </c>
      <c r="AL24" s="90">
        <v>13.725849999999999</v>
      </c>
      <c r="AM24" s="95">
        <v>8.9999999999999993E-3</v>
      </c>
    </row>
    <row r="25" spans="1:39">
      <c r="A25" s="90" t="s">
        <v>397</v>
      </c>
      <c r="B25" s="90" t="s">
        <v>436</v>
      </c>
      <c r="C25" s="90" t="s">
        <v>437</v>
      </c>
      <c r="D25" s="90" t="s">
        <v>394</v>
      </c>
      <c r="E25" s="90">
        <v>10.762779999999999</v>
      </c>
      <c r="F25" s="90">
        <v>10.350161</v>
      </c>
      <c r="G25" s="90">
        <v>10.317736999999999</v>
      </c>
      <c r="H25" s="90">
        <v>10.612394999999999</v>
      </c>
      <c r="I25" s="90">
        <v>10.718753</v>
      </c>
      <c r="J25" s="90">
        <v>10.879296999999999</v>
      </c>
      <c r="K25" s="90">
        <v>11.095105</v>
      </c>
      <c r="L25" s="90">
        <v>11.375534</v>
      </c>
      <c r="M25" s="90">
        <v>11.588267</v>
      </c>
      <c r="N25" s="90">
        <v>11.703808</v>
      </c>
      <c r="O25" s="90">
        <v>11.787976</v>
      </c>
      <c r="P25" s="90">
        <v>11.883352</v>
      </c>
      <c r="Q25" s="90">
        <v>12.233911000000001</v>
      </c>
      <c r="R25" s="90">
        <v>12.278669000000001</v>
      </c>
      <c r="S25" s="90">
        <v>12.351274</v>
      </c>
      <c r="T25" s="90">
        <v>12.457443</v>
      </c>
      <c r="U25" s="90">
        <v>12.56521</v>
      </c>
      <c r="V25" s="90">
        <v>12.632998000000001</v>
      </c>
      <c r="W25" s="90">
        <v>12.714034</v>
      </c>
      <c r="X25" s="90">
        <v>12.818163</v>
      </c>
      <c r="Y25" s="90">
        <v>12.883595</v>
      </c>
      <c r="Z25" s="90">
        <v>12.939439999999999</v>
      </c>
      <c r="AA25" s="90">
        <v>13.021786000000001</v>
      </c>
      <c r="AB25" s="90">
        <v>13.078317</v>
      </c>
      <c r="AC25" s="90">
        <v>13.150967</v>
      </c>
      <c r="AD25" s="90">
        <v>13.212223</v>
      </c>
      <c r="AE25" s="90">
        <v>13.285652000000001</v>
      </c>
      <c r="AF25" s="90">
        <v>13.379892999999999</v>
      </c>
      <c r="AG25" s="90">
        <v>13.492592999999999</v>
      </c>
      <c r="AH25" s="90">
        <v>13.594068999999999</v>
      </c>
      <c r="AI25" s="90">
        <v>13.693331000000001</v>
      </c>
      <c r="AJ25" s="90">
        <v>13.815234999999999</v>
      </c>
      <c r="AK25" s="90">
        <v>13.930047999999999</v>
      </c>
      <c r="AL25" s="90">
        <v>14.057974</v>
      </c>
      <c r="AM25" s="95">
        <v>0.01</v>
      </c>
    </row>
    <row r="26" spans="1:39">
      <c r="A26" s="90" t="s">
        <v>400</v>
      </c>
      <c r="B26" s="90" t="s">
        <v>438</v>
      </c>
      <c r="C26" s="90" t="s">
        <v>439</v>
      </c>
      <c r="D26" s="90" t="s">
        <v>394</v>
      </c>
      <c r="E26" s="90">
        <v>10.762779999999999</v>
      </c>
      <c r="F26" s="90">
        <v>10.350161</v>
      </c>
      <c r="G26" s="90">
        <v>10.34369</v>
      </c>
      <c r="H26" s="90">
        <v>10.6107</v>
      </c>
      <c r="I26" s="90">
        <v>10.691278000000001</v>
      </c>
      <c r="J26" s="90">
        <v>10.816938</v>
      </c>
      <c r="K26" s="90">
        <v>11.009917</v>
      </c>
      <c r="L26" s="90">
        <v>11.261549</v>
      </c>
      <c r="M26" s="90">
        <v>11.429527999999999</v>
      </c>
      <c r="N26" s="90">
        <v>11.566604999999999</v>
      </c>
      <c r="O26" s="90">
        <v>11.636106</v>
      </c>
      <c r="P26" s="90">
        <v>11.720101</v>
      </c>
      <c r="Q26" s="90">
        <v>11.788992</v>
      </c>
      <c r="R26" s="90">
        <v>12.102738</v>
      </c>
      <c r="S26" s="90">
        <v>12.143700000000001</v>
      </c>
      <c r="T26" s="90">
        <v>12.240437999999999</v>
      </c>
      <c r="U26" s="90">
        <v>12.366433000000001</v>
      </c>
      <c r="V26" s="90">
        <v>12.435634</v>
      </c>
      <c r="W26" s="90">
        <v>12.489477000000001</v>
      </c>
      <c r="X26" s="90">
        <v>12.562625000000001</v>
      </c>
      <c r="Y26" s="90">
        <v>12.648540000000001</v>
      </c>
      <c r="Z26" s="90">
        <v>12.686793</v>
      </c>
      <c r="AA26" s="90">
        <v>12.729832</v>
      </c>
      <c r="AB26" s="90">
        <v>12.783749</v>
      </c>
      <c r="AC26" s="90">
        <v>12.828378000000001</v>
      </c>
      <c r="AD26" s="90">
        <v>12.851786000000001</v>
      </c>
      <c r="AE26" s="90">
        <v>12.898484</v>
      </c>
      <c r="AF26" s="90">
        <v>12.991383000000001</v>
      </c>
      <c r="AG26" s="90">
        <v>13.062723999999999</v>
      </c>
      <c r="AH26" s="90">
        <v>13.132797</v>
      </c>
      <c r="AI26" s="90">
        <v>13.219887</v>
      </c>
      <c r="AJ26" s="90">
        <v>13.304071</v>
      </c>
      <c r="AK26" s="90">
        <v>13.416966</v>
      </c>
      <c r="AL26" s="90">
        <v>13.522065</v>
      </c>
      <c r="AM26" s="95">
        <v>8.0000000000000002E-3</v>
      </c>
    </row>
    <row r="27" spans="1:39">
      <c r="A27" s="90" t="s">
        <v>403</v>
      </c>
      <c r="B27" s="90" t="s">
        <v>440</v>
      </c>
      <c r="C27" s="90" t="s">
        <v>441</v>
      </c>
      <c r="D27" s="90" t="s">
        <v>394</v>
      </c>
      <c r="E27" s="90">
        <v>10.762053</v>
      </c>
      <c r="F27" s="90">
        <v>10.349462000000001</v>
      </c>
      <c r="G27" s="90">
        <v>10.368444</v>
      </c>
      <c r="H27" s="90">
        <v>10.648726</v>
      </c>
      <c r="I27" s="90">
        <v>10.692080000000001</v>
      </c>
      <c r="J27" s="90">
        <v>10.779133</v>
      </c>
      <c r="K27" s="90">
        <v>10.936578000000001</v>
      </c>
      <c r="L27" s="90">
        <v>11.158053000000001</v>
      </c>
      <c r="M27" s="90">
        <v>11.385119</v>
      </c>
      <c r="N27" s="90">
        <v>11.556907000000001</v>
      </c>
      <c r="O27" s="90">
        <v>11.730998</v>
      </c>
      <c r="P27" s="90">
        <v>11.829777999999999</v>
      </c>
      <c r="Q27" s="90">
        <v>12.212738999999999</v>
      </c>
      <c r="R27" s="90">
        <v>12.321308999999999</v>
      </c>
      <c r="S27" s="90">
        <v>12.504624</v>
      </c>
      <c r="T27" s="90">
        <v>12.613401</v>
      </c>
      <c r="U27" s="90">
        <v>12.738827000000001</v>
      </c>
      <c r="V27" s="90">
        <v>12.814731</v>
      </c>
      <c r="W27" s="90">
        <v>12.891949</v>
      </c>
      <c r="X27" s="90">
        <v>12.954103</v>
      </c>
      <c r="Y27" s="90">
        <v>13.028909000000001</v>
      </c>
      <c r="Z27" s="90">
        <v>13.084770000000001</v>
      </c>
      <c r="AA27" s="90">
        <v>13.129911</v>
      </c>
      <c r="AB27" s="90">
        <v>13.247393000000001</v>
      </c>
      <c r="AC27" s="90">
        <v>13.390313000000001</v>
      </c>
      <c r="AD27" s="90">
        <v>13.468684</v>
      </c>
      <c r="AE27" s="90">
        <v>13.529318</v>
      </c>
      <c r="AF27" s="90">
        <v>13.614945000000001</v>
      </c>
      <c r="AG27" s="90">
        <v>13.725659</v>
      </c>
      <c r="AH27" s="90">
        <v>13.81382</v>
      </c>
      <c r="AI27" s="90">
        <v>13.878232000000001</v>
      </c>
      <c r="AJ27" s="90">
        <v>13.963615000000001</v>
      </c>
      <c r="AK27" s="90">
        <v>14.071388000000001</v>
      </c>
      <c r="AL27" s="90">
        <v>14.139504000000001</v>
      </c>
      <c r="AM27" s="95">
        <v>0.01</v>
      </c>
    </row>
    <row r="28" spans="1:39">
      <c r="A28" s="90" t="s">
        <v>406</v>
      </c>
      <c r="B28" s="90" t="s">
        <v>442</v>
      </c>
      <c r="C28" s="90" t="s">
        <v>443</v>
      </c>
      <c r="D28" s="90" t="s">
        <v>394</v>
      </c>
      <c r="E28" s="90">
        <v>10.762053</v>
      </c>
      <c r="F28" s="90">
        <v>10.349462000000001</v>
      </c>
      <c r="G28" s="90">
        <v>10.300369</v>
      </c>
      <c r="H28" s="90">
        <v>10.543009</v>
      </c>
      <c r="I28" s="90">
        <v>10.673615</v>
      </c>
      <c r="J28" s="90">
        <v>10.836107999999999</v>
      </c>
      <c r="K28" s="90">
        <v>11.040236999999999</v>
      </c>
      <c r="L28" s="90">
        <v>11.289695</v>
      </c>
      <c r="M28" s="90">
        <v>11.461549</v>
      </c>
      <c r="N28" s="90">
        <v>11.579333999999999</v>
      </c>
      <c r="O28" s="90">
        <v>11.643603000000001</v>
      </c>
      <c r="P28" s="90">
        <v>11.685579000000001</v>
      </c>
      <c r="Q28" s="90">
        <v>12.051914</v>
      </c>
      <c r="R28" s="90">
        <v>12.089952</v>
      </c>
      <c r="S28" s="90">
        <v>12.206099999999999</v>
      </c>
      <c r="T28" s="90">
        <v>12.304772</v>
      </c>
      <c r="U28" s="90">
        <v>12.381643</v>
      </c>
      <c r="V28" s="90">
        <v>12.446709</v>
      </c>
      <c r="W28" s="90">
        <v>12.540533</v>
      </c>
      <c r="X28" s="90">
        <v>12.606531</v>
      </c>
      <c r="Y28" s="90">
        <v>12.696453</v>
      </c>
      <c r="Z28" s="90">
        <v>12.739280000000001</v>
      </c>
      <c r="AA28" s="90">
        <v>12.791274</v>
      </c>
      <c r="AB28" s="90">
        <v>12.841716999999999</v>
      </c>
      <c r="AC28" s="90">
        <v>12.906936999999999</v>
      </c>
      <c r="AD28" s="90">
        <v>12.987636</v>
      </c>
      <c r="AE28" s="90">
        <v>13.048347</v>
      </c>
      <c r="AF28" s="90">
        <v>13.140409</v>
      </c>
      <c r="AG28" s="90">
        <v>13.238355</v>
      </c>
      <c r="AH28" s="90">
        <v>13.331223</v>
      </c>
      <c r="AI28" s="90">
        <v>13.435724</v>
      </c>
      <c r="AJ28" s="90">
        <v>13.500149</v>
      </c>
      <c r="AK28" s="90">
        <v>13.585546000000001</v>
      </c>
      <c r="AL28" s="90">
        <v>13.681403</v>
      </c>
      <c r="AM28" s="95">
        <v>8.9999999999999993E-3</v>
      </c>
    </row>
    <row r="29" spans="1:39">
      <c r="A29" s="90" t="s">
        <v>409</v>
      </c>
      <c r="B29" s="90" t="s">
        <v>444</v>
      </c>
      <c r="C29" s="90" t="s">
        <v>445</v>
      </c>
      <c r="D29" s="90" t="s">
        <v>394</v>
      </c>
      <c r="E29" s="90">
        <v>10.762053</v>
      </c>
      <c r="F29" s="90">
        <v>10.349462000000001</v>
      </c>
      <c r="G29" s="90">
        <v>10.163492</v>
      </c>
      <c r="H29" s="90">
        <v>10.340175</v>
      </c>
      <c r="I29" s="90">
        <v>10.364255999999999</v>
      </c>
      <c r="J29" s="90">
        <v>10.456077000000001</v>
      </c>
      <c r="K29" s="90">
        <v>10.631555000000001</v>
      </c>
      <c r="L29" s="90">
        <v>10.831909</v>
      </c>
      <c r="M29" s="90">
        <v>11.001104</v>
      </c>
      <c r="N29" s="90">
        <v>11.110094999999999</v>
      </c>
      <c r="O29" s="90">
        <v>11.183496</v>
      </c>
      <c r="P29" s="90">
        <v>11.220791999999999</v>
      </c>
      <c r="Q29" s="90">
        <v>11.554219</v>
      </c>
      <c r="R29" s="90">
        <v>11.579992000000001</v>
      </c>
      <c r="S29" s="90">
        <v>11.666936</v>
      </c>
      <c r="T29" s="90">
        <v>11.711974</v>
      </c>
      <c r="U29" s="90">
        <v>11.788653</v>
      </c>
      <c r="V29" s="90">
        <v>11.840123</v>
      </c>
      <c r="W29" s="90">
        <v>11.898799</v>
      </c>
      <c r="X29" s="90">
        <v>11.927958</v>
      </c>
      <c r="Y29" s="90">
        <v>11.980532</v>
      </c>
      <c r="Z29" s="90">
        <v>12.024217999999999</v>
      </c>
      <c r="AA29" s="90">
        <v>12.060781</v>
      </c>
      <c r="AB29" s="90">
        <v>12.077394</v>
      </c>
      <c r="AC29" s="90">
        <v>12.116334</v>
      </c>
      <c r="AD29" s="90">
        <v>12.146936</v>
      </c>
      <c r="AE29" s="90">
        <v>12.183160000000001</v>
      </c>
      <c r="AF29" s="90">
        <v>12.2377</v>
      </c>
      <c r="AG29" s="90">
        <v>12.295648999999999</v>
      </c>
      <c r="AH29" s="90">
        <v>12.336867</v>
      </c>
      <c r="AI29" s="90">
        <v>12.387157999999999</v>
      </c>
      <c r="AJ29" s="90">
        <v>12.427422999999999</v>
      </c>
      <c r="AK29" s="90">
        <v>12.477909</v>
      </c>
      <c r="AL29" s="90">
        <v>12.534131</v>
      </c>
      <c r="AM29" s="95">
        <v>6.0000000000000001E-3</v>
      </c>
    </row>
    <row r="30" spans="1:39">
      <c r="A30" s="90" t="s">
        <v>412</v>
      </c>
      <c r="B30" s="90" t="s">
        <v>446</v>
      </c>
      <c r="C30" s="90" t="s">
        <v>447</v>
      </c>
      <c r="D30" s="90" t="s">
        <v>394</v>
      </c>
      <c r="E30" s="90">
        <v>10.762053</v>
      </c>
      <c r="F30" s="90">
        <v>10.349462000000001</v>
      </c>
      <c r="G30" s="90">
        <v>10.593310000000001</v>
      </c>
      <c r="H30" s="90">
        <v>11.060159000000001</v>
      </c>
      <c r="I30" s="90">
        <v>11.306066</v>
      </c>
      <c r="J30" s="90">
        <v>11.491656000000001</v>
      </c>
      <c r="K30" s="90">
        <v>11.776356</v>
      </c>
      <c r="L30" s="90">
        <v>12.125597000000001</v>
      </c>
      <c r="M30" s="90">
        <v>12.376754999999999</v>
      </c>
      <c r="N30" s="90">
        <v>12.724349999999999</v>
      </c>
      <c r="O30" s="90">
        <v>12.899213</v>
      </c>
      <c r="P30" s="90">
        <v>13.136089999999999</v>
      </c>
      <c r="Q30" s="90">
        <v>13.574368</v>
      </c>
      <c r="R30" s="90">
        <v>13.692780000000001</v>
      </c>
      <c r="S30" s="90">
        <v>13.769909999999999</v>
      </c>
      <c r="T30" s="90">
        <v>13.958819999999999</v>
      </c>
      <c r="U30" s="90">
        <v>14.103723</v>
      </c>
      <c r="V30" s="90">
        <v>14.264752</v>
      </c>
      <c r="W30" s="90">
        <v>14.388641</v>
      </c>
      <c r="X30" s="90">
        <v>14.514970999999999</v>
      </c>
      <c r="Y30" s="90">
        <v>14.657023000000001</v>
      </c>
      <c r="Z30" s="90">
        <v>14.768744</v>
      </c>
      <c r="AA30" s="90">
        <v>14.814753</v>
      </c>
      <c r="AB30" s="90">
        <v>14.982407</v>
      </c>
      <c r="AC30" s="90">
        <v>15.087444</v>
      </c>
      <c r="AD30" s="90">
        <v>15.229704999999999</v>
      </c>
      <c r="AE30" s="90">
        <v>15.394005</v>
      </c>
      <c r="AF30" s="90">
        <v>15.400389000000001</v>
      </c>
      <c r="AG30" s="90">
        <v>15.528451</v>
      </c>
      <c r="AH30" s="90">
        <v>15.705655999999999</v>
      </c>
      <c r="AI30" s="90">
        <v>15.945717</v>
      </c>
      <c r="AJ30" s="90">
        <v>16.168053</v>
      </c>
      <c r="AK30" s="90">
        <v>16.34638</v>
      </c>
      <c r="AL30" s="90">
        <v>16.565956</v>
      </c>
      <c r="AM30" s="95">
        <v>1.4999999999999999E-2</v>
      </c>
    </row>
    <row r="31" spans="1:39">
      <c r="A31" s="90" t="s">
        <v>92</v>
      </c>
      <c r="B31" s="90" t="s">
        <v>448</v>
      </c>
      <c r="C31" s="90" t="s">
        <v>449</v>
      </c>
      <c r="D31" s="90" t="s">
        <v>394</v>
      </c>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row>
    <row r="32" spans="1:39">
      <c r="A32" s="90" t="s">
        <v>263</v>
      </c>
      <c r="B32" s="90" t="s">
        <v>450</v>
      </c>
      <c r="C32" s="90" t="s">
        <v>451</v>
      </c>
      <c r="D32" s="90" t="s">
        <v>394</v>
      </c>
      <c r="E32" s="90">
        <v>38.488106000000002</v>
      </c>
      <c r="F32" s="90">
        <v>36.633426999999998</v>
      </c>
      <c r="G32" s="90">
        <v>36.262298999999999</v>
      </c>
      <c r="H32" s="90">
        <v>36.259982999999998</v>
      </c>
      <c r="I32" s="90">
        <v>36.111263000000001</v>
      </c>
      <c r="J32" s="90">
        <v>36.213172999999998</v>
      </c>
      <c r="K32" s="90">
        <v>36.413792000000001</v>
      </c>
      <c r="L32" s="90">
        <v>36.779381000000001</v>
      </c>
      <c r="M32" s="90">
        <v>37.243701999999999</v>
      </c>
      <c r="N32" s="90">
        <v>37.598320000000001</v>
      </c>
      <c r="O32" s="90">
        <v>37.735236999999998</v>
      </c>
      <c r="P32" s="90">
        <v>37.899704</v>
      </c>
      <c r="Q32" s="90">
        <v>37.947296000000001</v>
      </c>
      <c r="R32" s="90">
        <v>38.082180000000001</v>
      </c>
      <c r="S32" s="90">
        <v>38.186596000000002</v>
      </c>
      <c r="T32" s="90">
        <v>38.398513999999999</v>
      </c>
      <c r="U32" s="90">
        <v>38.522705000000002</v>
      </c>
      <c r="V32" s="90">
        <v>38.597900000000003</v>
      </c>
      <c r="W32" s="90">
        <v>38.626060000000003</v>
      </c>
      <c r="X32" s="90">
        <v>38.690536000000002</v>
      </c>
      <c r="Y32" s="90">
        <v>38.784931</v>
      </c>
      <c r="Z32" s="90">
        <v>38.775821999999998</v>
      </c>
      <c r="AA32" s="90">
        <v>38.722588000000002</v>
      </c>
      <c r="AB32" s="90">
        <v>38.576571999999999</v>
      </c>
      <c r="AC32" s="90">
        <v>38.678516000000002</v>
      </c>
      <c r="AD32" s="90">
        <v>38.591090999999999</v>
      </c>
      <c r="AE32" s="90">
        <v>38.546447999999998</v>
      </c>
      <c r="AF32" s="90">
        <v>38.507652</v>
      </c>
      <c r="AG32" s="90">
        <v>38.540691000000002</v>
      </c>
      <c r="AH32" s="90">
        <v>38.607036999999998</v>
      </c>
      <c r="AI32" s="90">
        <v>38.672012000000002</v>
      </c>
      <c r="AJ32" s="90">
        <v>38.735863000000002</v>
      </c>
      <c r="AK32" s="90">
        <v>38.737144000000001</v>
      </c>
      <c r="AL32" s="90">
        <v>38.679893</v>
      </c>
      <c r="AM32" s="95">
        <v>2E-3</v>
      </c>
    </row>
    <row r="33" spans="1:39">
      <c r="A33" s="90" t="s">
        <v>397</v>
      </c>
      <c r="B33" s="90" t="s">
        <v>452</v>
      </c>
      <c r="C33" s="90" t="s">
        <v>453</v>
      </c>
      <c r="D33" s="90" t="s">
        <v>394</v>
      </c>
      <c r="E33" s="90">
        <v>38.490704000000001</v>
      </c>
      <c r="F33" s="90">
        <v>36.635406000000003</v>
      </c>
      <c r="G33" s="90">
        <v>36.295726999999999</v>
      </c>
      <c r="H33" s="90">
        <v>36.428345</v>
      </c>
      <c r="I33" s="90">
        <v>36.360256</v>
      </c>
      <c r="J33" s="90">
        <v>36.541106999999997</v>
      </c>
      <c r="K33" s="90">
        <v>36.848742999999999</v>
      </c>
      <c r="L33" s="90">
        <v>37.156139000000003</v>
      </c>
      <c r="M33" s="90">
        <v>37.669013999999997</v>
      </c>
      <c r="N33" s="90">
        <v>38.026229999999998</v>
      </c>
      <c r="O33" s="90">
        <v>38.187313000000003</v>
      </c>
      <c r="P33" s="90">
        <v>38.219439999999999</v>
      </c>
      <c r="Q33" s="90">
        <v>38.375587000000003</v>
      </c>
      <c r="R33" s="90">
        <v>38.445430999999999</v>
      </c>
      <c r="S33" s="90">
        <v>38.584578999999998</v>
      </c>
      <c r="T33" s="90">
        <v>38.730258999999997</v>
      </c>
      <c r="U33" s="90">
        <v>38.964225999999996</v>
      </c>
      <c r="V33" s="90">
        <v>38.992095999999997</v>
      </c>
      <c r="W33" s="90">
        <v>38.967865000000003</v>
      </c>
      <c r="X33" s="90">
        <v>39.191284000000003</v>
      </c>
      <c r="Y33" s="90">
        <v>39.108032000000001</v>
      </c>
      <c r="Z33" s="90">
        <v>39.139420000000001</v>
      </c>
      <c r="AA33" s="90">
        <v>39.081088999999999</v>
      </c>
      <c r="AB33" s="90">
        <v>39.278678999999997</v>
      </c>
      <c r="AC33" s="90">
        <v>39.341290000000001</v>
      </c>
      <c r="AD33" s="90">
        <v>39.305892999999998</v>
      </c>
      <c r="AE33" s="90">
        <v>39.280642999999998</v>
      </c>
      <c r="AF33" s="90">
        <v>39.346989000000001</v>
      </c>
      <c r="AG33" s="90">
        <v>39.383674999999997</v>
      </c>
      <c r="AH33" s="90">
        <v>39.508419000000004</v>
      </c>
      <c r="AI33" s="90">
        <v>39.563724999999998</v>
      </c>
      <c r="AJ33" s="90">
        <v>39.730601999999998</v>
      </c>
      <c r="AK33" s="90">
        <v>39.824725999999998</v>
      </c>
      <c r="AL33" s="90">
        <v>39.865543000000002</v>
      </c>
      <c r="AM33" s="95">
        <v>3.0000000000000001E-3</v>
      </c>
    </row>
    <row r="34" spans="1:39">
      <c r="A34" s="90" t="s">
        <v>400</v>
      </c>
      <c r="B34" s="90" t="s">
        <v>454</v>
      </c>
      <c r="C34" s="90" t="s">
        <v>455</v>
      </c>
      <c r="D34" s="90" t="s">
        <v>394</v>
      </c>
      <c r="E34" s="90">
        <v>38.490704000000001</v>
      </c>
      <c r="F34" s="90">
        <v>36.635578000000002</v>
      </c>
      <c r="G34" s="90">
        <v>36.463234</v>
      </c>
      <c r="H34" s="90">
        <v>36.322502</v>
      </c>
      <c r="I34" s="90">
        <v>35.952274000000003</v>
      </c>
      <c r="J34" s="90">
        <v>36.109310000000001</v>
      </c>
      <c r="K34" s="90">
        <v>36.188983999999998</v>
      </c>
      <c r="L34" s="90">
        <v>36.652943</v>
      </c>
      <c r="M34" s="90">
        <v>37.018597</v>
      </c>
      <c r="N34" s="90">
        <v>37.493343000000003</v>
      </c>
      <c r="O34" s="90">
        <v>37.557777000000002</v>
      </c>
      <c r="P34" s="90">
        <v>37.603405000000002</v>
      </c>
      <c r="Q34" s="90">
        <v>37.479210000000002</v>
      </c>
      <c r="R34" s="90">
        <v>37.489505999999999</v>
      </c>
      <c r="S34" s="90">
        <v>37.509765999999999</v>
      </c>
      <c r="T34" s="90">
        <v>37.598571999999997</v>
      </c>
      <c r="U34" s="90">
        <v>37.767814999999999</v>
      </c>
      <c r="V34" s="90">
        <v>37.619205000000001</v>
      </c>
      <c r="W34" s="90">
        <v>37.699429000000002</v>
      </c>
      <c r="X34" s="90">
        <v>37.549145000000003</v>
      </c>
      <c r="Y34" s="90">
        <v>37.624583999999999</v>
      </c>
      <c r="Z34" s="90">
        <v>37.418014999999997</v>
      </c>
      <c r="AA34" s="90">
        <v>37.319656000000002</v>
      </c>
      <c r="AB34" s="90">
        <v>37.304043</v>
      </c>
      <c r="AC34" s="90">
        <v>37.339573000000001</v>
      </c>
      <c r="AD34" s="90">
        <v>37.170971000000002</v>
      </c>
      <c r="AE34" s="90">
        <v>36.964866999999998</v>
      </c>
      <c r="AF34" s="90">
        <v>37.095393999999999</v>
      </c>
      <c r="AG34" s="90">
        <v>37.046256999999997</v>
      </c>
      <c r="AH34" s="90">
        <v>37.255671999999997</v>
      </c>
      <c r="AI34" s="90">
        <v>37.276299000000002</v>
      </c>
      <c r="AJ34" s="90">
        <v>37.230701000000003</v>
      </c>
      <c r="AK34" s="90">
        <v>37.277358999999997</v>
      </c>
      <c r="AL34" s="90">
        <v>37.275185</v>
      </c>
      <c r="AM34" s="95">
        <v>1E-3</v>
      </c>
    </row>
    <row r="35" spans="1:39">
      <c r="A35" s="90" t="s">
        <v>403</v>
      </c>
      <c r="B35" s="90" t="s">
        <v>456</v>
      </c>
      <c r="C35" s="90" t="s">
        <v>457</v>
      </c>
      <c r="D35" s="90" t="s">
        <v>394</v>
      </c>
      <c r="E35" s="90">
        <v>38.488106000000002</v>
      </c>
      <c r="F35" s="90">
        <v>36.631923999999998</v>
      </c>
      <c r="G35" s="90">
        <v>36.616737000000001</v>
      </c>
      <c r="H35" s="90">
        <v>36.889285999999998</v>
      </c>
      <c r="I35" s="90">
        <v>36.850895000000001</v>
      </c>
      <c r="J35" s="90">
        <v>36.780875999999999</v>
      </c>
      <c r="K35" s="90">
        <v>36.617564999999999</v>
      </c>
      <c r="L35" s="90">
        <v>36.298667999999999</v>
      </c>
      <c r="M35" s="90">
        <v>36.242607</v>
      </c>
      <c r="N35" s="90">
        <v>36.184593</v>
      </c>
      <c r="O35" s="90">
        <v>36.117171999999997</v>
      </c>
      <c r="P35" s="90">
        <v>36.132140999999997</v>
      </c>
      <c r="Q35" s="90">
        <v>36.333182999999998</v>
      </c>
      <c r="R35" s="90">
        <v>36.588219000000002</v>
      </c>
      <c r="S35" s="90">
        <v>36.842731000000001</v>
      </c>
      <c r="T35" s="90">
        <v>37.307879999999997</v>
      </c>
      <c r="U35" s="90">
        <v>37.590229000000001</v>
      </c>
      <c r="V35" s="90">
        <v>37.673321000000001</v>
      </c>
      <c r="W35" s="90">
        <v>37.870167000000002</v>
      </c>
      <c r="X35" s="90">
        <v>37.933211999999997</v>
      </c>
      <c r="Y35" s="90">
        <v>38.198157999999999</v>
      </c>
      <c r="Z35" s="90">
        <v>38.343060000000001</v>
      </c>
      <c r="AA35" s="90">
        <v>38.433028999999998</v>
      </c>
      <c r="AB35" s="90">
        <v>38.647365999999998</v>
      </c>
      <c r="AC35" s="90">
        <v>38.841793000000003</v>
      </c>
      <c r="AD35" s="90">
        <v>39.067928000000002</v>
      </c>
      <c r="AE35" s="90">
        <v>39.128342000000004</v>
      </c>
      <c r="AF35" s="90">
        <v>39.313473000000002</v>
      </c>
      <c r="AG35" s="90">
        <v>39.541114999999998</v>
      </c>
      <c r="AH35" s="90">
        <v>39.789265</v>
      </c>
      <c r="AI35" s="90">
        <v>39.936146000000001</v>
      </c>
      <c r="AJ35" s="90">
        <v>40.053837000000001</v>
      </c>
      <c r="AK35" s="90">
        <v>40.150466999999999</v>
      </c>
      <c r="AL35" s="90">
        <v>40.215038</v>
      </c>
      <c r="AM35" s="95">
        <v>3.0000000000000001E-3</v>
      </c>
    </row>
    <row r="36" spans="1:39">
      <c r="A36" s="90" t="s">
        <v>406</v>
      </c>
      <c r="B36" s="90" t="s">
        <v>458</v>
      </c>
      <c r="C36" s="90" t="s">
        <v>459</v>
      </c>
      <c r="D36" s="90" t="s">
        <v>394</v>
      </c>
      <c r="E36" s="90">
        <v>38.488106000000002</v>
      </c>
      <c r="F36" s="90">
        <v>36.626323999999997</v>
      </c>
      <c r="G36" s="90">
        <v>36.198959000000002</v>
      </c>
      <c r="H36" s="90">
        <v>36.008792999999997</v>
      </c>
      <c r="I36" s="90">
        <v>35.798862</v>
      </c>
      <c r="J36" s="90">
        <v>35.971541999999999</v>
      </c>
      <c r="K36" s="90">
        <v>36.435490000000001</v>
      </c>
      <c r="L36" s="90">
        <v>36.831684000000003</v>
      </c>
      <c r="M36" s="90">
        <v>37.331741000000001</v>
      </c>
      <c r="N36" s="90">
        <v>37.739994000000003</v>
      </c>
      <c r="O36" s="90">
        <v>37.974670000000003</v>
      </c>
      <c r="P36" s="90">
        <v>38.13147</v>
      </c>
      <c r="Q36" s="90">
        <v>38.368518999999999</v>
      </c>
      <c r="R36" s="90">
        <v>38.453415</v>
      </c>
      <c r="S36" s="90">
        <v>38.715187</v>
      </c>
      <c r="T36" s="90">
        <v>38.960200999999998</v>
      </c>
      <c r="U36" s="90">
        <v>39.142422000000003</v>
      </c>
      <c r="V36" s="90">
        <v>39.215221</v>
      </c>
      <c r="W36" s="90">
        <v>39.172504000000004</v>
      </c>
      <c r="X36" s="90">
        <v>39.270527000000001</v>
      </c>
      <c r="Y36" s="90">
        <v>39.366790999999999</v>
      </c>
      <c r="Z36" s="90">
        <v>39.244556000000003</v>
      </c>
      <c r="AA36" s="90">
        <v>39.249538000000001</v>
      </c>
      <c r="AB36" s="90">
        <v>39.045836999999999</v>
      </c>
      <c r="AC36" s="90">
        <v>39.076534000000002</v>
      </c>
      <c r="AD36" s="90">
        <v>39.00573</v>
      </c>
      <c r="AE36" s="90">
        <v>38.855034000000003</v>
      </c>
      <c r="AF36" s="90">
        <v>38.723678999999997</v>
      </c>
      <c r="AG36" s="90">
        <v>38.838200000000001</v>
      </c>
      <c r="AH36" s="90">
        <v>38.795177000000002</v>
      </c>
      <c r="AI36" s="90">
        <v>38.780140000000003</v>
      </c>
      <c r="AJ36" s="90">
        <v>38.734741</v>
      </c>
      <c r="AK36" s="90">
        <v>38.584327999999999</v>
      </c>
      <c r="AL36" s="90">
        <v>38.382275</v>
      </c>
      <c r="AM36" s="95">
        <v>1E-3</v>
      </c>
    </row>
    <row r="37" spans="1:39">
      <c r="A37" s="90" t="s">
        <v>409</v>
      </c>
      <c r="B37" s="90" t="s">
        <v>460</v>
      </c>
      <c r="C37" s="90" t="s">
        <v>461</v>
      </c>
      <c r="D37" s="90" t="s">
        <v>394</v>
      </c>
      <c r="E37" s="90">
        <v>38.488106000000002</v>
      </c>
      <c r="F37" s="90">
        <v>36.636496999999999</v>
      </c>
      <c r="G37" s="90">
        <v>36.227097000000001</v>
      </c>
      <c r="H37" s="90">
        <v>36.121498000000003</v>
      </c>
      <c r="I37" s="90">
        <v>35.609993000000003</v>
      </c>
      <c r="J37" s="90">
        <v>35.592495</v>
      </c>
      <c r="K37" s="90">
        <v>35.663395000000001</v>
      </c>
      <c r="L37" s="90">
        <v>35.916130000000003</v>
      </c>
      <c r="M37" s="90">
        <v>36.273155000000003</v>
      </c>
      <c r="N37" s="90">
        <v>36.576045999999998</v>
      </c>
      <c r="O37" s="90">
        <v>36.691189000000001</v>
      </c>
      <c r="P37" s="90">
        <v>36.682713</v>
      </c>
      <c r="Q37" s="90">
        <v>36.708728999999998</v>
      </c>
      <c r="R37" s="90">
        <v>36.737419000000003</v>
      </c>
      <c r="S37" s="90">
        <v>36.886584999999997</v>
      </c>
      <c r="T37" s="90">
        <v>36.888134000000001</v>
      </c>
      <c r="U37" s="90">
        <v>37.141334999999998</v>
      </c>
      <c r="V37" s="90">
        <v>36.918433999999998</v>
      </c>
      <c r="W37" s="90">
        <v>37.037613</v>
      </c>
      <c r="X37" s="90">
        <v>37.004199999999997</v>
      </c>
      <c r="Y37" s="90">
        <v>36.753436999999998</v>
      </c>
      <c r="Z37" s="90">
        <v>36.756965999999998</v>
      </c>
      <c r="AA37" s="90">
        <v>36.633212999999998</v>
      </c>
      <c r="AB37" s="90">
        <v>36.423045999999999</v>
      </c>
      <c r="AC37" s="90">
        <v>36.523952000000001</v>
      </c>
      <c r="AD37" s="90">
        <v>36.285846999999997</v>
      </c>
      <c r="AE37" s="90">
        <v>36.085464000000002</v>
      </c>
      <c r="AF37" s="90">
        <v>36.287258000000001</v>
      </c>
      <c r="AG37" s="90">
        <v>36.263638</v>
      </c>
      <c r="AH37" s="90">
        <v>36.278126</v>
      </c>
      <c r="AI37" s="90">
        <v>36.273617000000002</v>
      </c>
      <c r="AJ37" s="90">
        <v>36.204841999999999</v>
      </c>
      <c r="AK37" s="90">
        <v>35.987586999999998</v>
      </c>
      <c r="AL37" s="90">
        <v>35.964255999999999</v>
      </c>
      <c r="AM37" s="95">
        <v>-1E-3</v>
      </c>
    </row>
    <row r="38" spans="1:39">
      <c r="A38" s="90" t="s">
        <v>412</v>
      </c>
      <c r="B38" s="90" t="s">
        <v>462</v>
      </c>
      <c r="C38" s="90" t="s">
        <v>463</v>
      </c>
      <c r="D38" s="90" t="s">
        <v>394</v>
      </c>
      <c r="E38" s="90">
        <v>38.488106000000002</v>
      </c>
      <c r="F38" s="90">
        <v>36.636761</v>
      </c>
      <c r="G38" s="90">
        <v>36.302585999999998</v>
      </c>
      <c r="H38" s="90">
        <v>36.769722000000002</v>
      </c>
      <c r="I38" s="90">
        <v>36.994114000000003</v>
      </c>
      <c r="J38" s="90">
        <v>37.274658000000002</v>
      </c>
      <c r="K38" s="90">
        <v>37.680461999999999</v>
      </c>
      <c r="L38" s="90">
        <v>38.222645</v>
      </c>
      <c r="M38" s="90">
        <v>38.807507000000001</v>
      </c>
      <c r="N38" s="90">
        <v>39.301105</v>
      </c>
      <c r="O38" s="90">
        <v>39.810836999999999</v>
      </c>
      <c r="P38" s="90">
        <v>40.139187</v>
      </c>
      <c r="Q38" s="90">
        <v>40.464531000000001</v>
      </c>
      <c r="R38" s="90">
        <v>40.826920000000001</v>
      </c>
      <c r="S38" s="90">
        <v>41.099074999999999</v>
      </c>
      <c r="T38" s="90">
        <v>41.268287999999998</v>
      </c>
      <c r="U38" s="90">
        <v>41.550742999999997</v>
      </c>
      <c r="V38" s="90">
        <v>41.738987000000002</v>
      </c>
      <c r="W38" s="90">
        <v>41.931145000000001</v>
      </c>
      <c r="X38" s="90">
        <v>42.038100999999997</v>
      </c>
      <c r="Y38" s="90">
        <v>42.048457999999997</v>
      </c>
      <c r="Z38" s="90">
        <v>42.252192999999998</v>
      </c>
      <c r="AA38" s="90">
        <v>42.204020999999997</v>
      </c>
      <c r="AB38" s="90">
        <v>42.188763000000002</v>
      </c>
      <c r="AC38" s="90">
        <v>42.236567999999998</v>
      </c>
      <c r="AD38" s="90">
        <v>42.301043999999997</v>
      </c>
      <c r="AE38" s="90">
        <v>42.232455999999999</v>
      </c>
      <c r="AF38" s="90">
        <v>42.271056999999999</v>
      </c>
      <c r="AG38" s="90">
        <v>42.353340000000003</v>
      </c>
      <c r="AH38" s="90">
        <v>42.482433</v>
      </c>
      <c r="AI38" s="90">
        <v>42.584648000000001</v>
      </c>
      <c r="AJ38" s="90">
        <v>42.924919000000003</v>
      </c>
      <c r="AK38" s="90">
        <v>42.846733</v>
      </c>
      <c r="AL38" s="90">
        <v>42.750056999999998</v>
      </c>
      <c r="AM38" s="95">
        <v>5.0000000000000001E-3</v>
      </c>
    </row>
    <row r="39" spans="1:39">
      <c r="A39" s="38" t="s">
        <v>84</v>
      </c>
      <c r="B39" s="90"/>
      <c r="C39" s="90" t="s">
        <v>464</v>
      </c>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row>
    <row r="40" spans="1:39">
      <c r="A40" s="90" t="s">
        <v>391</v>
      </c>
      <c r="B40" s="90" t="s">
        <v>465</v>
      </c>
      <c r="C40" s="90" t="s">
        <v>466</v>
      </c>
      <c r="D40" s="90" t="s">
        <v>394</v>
      </c>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row>
    <row r="41" spans="1:39">
      <c r="A41" s="90" t="s">
        <v>263</v>
      </c>
      <c r="B41" s="90" t="s">
        <v>467</v>
      </c>
      <c r="C41" s="90" t="s">
        <v>468</v>
      </c>
      <c r="D41" s="90" t="s">
        <v>394</v>
      </c>
      <c r="E41" s="90">
        <v>15.959046000000001</v>
      </c>
      <c r="F41" s="90">
        <v>18.188956999999998</v>
      </c>
      <c r="G41" s="90">
        <v>19.210678000000001</v>
      </c>
      <c r="H41" s="90">
        <v>19.338408999999999</v>
      </c>
      <c r="I41" s="90">
        <v>19.6614</v>
      </c>
      <c r="J41" s="90">
        <v>20.217510000000001</v>
      </c>
      <c r="K41" s="90">
        <v>20.614308999999999</v>
      </c>
      <c r="L41" s="90">
        <v>21.146528</v>
      </c>
      <c r="M41" s="90">
        <v>21.707816999999999</v>
      </c>
      <c r="N41" s="90">
        <v>22.143961000000001</v>
      </c>
      <c r="O41" s="90">
        <v>22.441953999999999</v>
      </c>
      <c r="P41" s="90">
        <v>22.649398999999999</v>
      </c>
      <c r="Q41" s="90">
        <v>22.961438999999999</v>
      </c>
      <c r="R41" s="90">
        <v>23.013670000000001</v>
      </c>
      <c r="S41" s="90">
        <v>23.085844000000002</v>
      </c>
      <c r="T41" s="90">
        <v>23.248446999999999</v>
      </c>
      <c r="U41" s="90">
        <v>23.447693000000001</v>
      </c>
      <c r="V41" s="90">
        <v>23.634193</v>
      </c>
      <c r="W41" s="90">
        <v>23.791270999999998</v>
      </c>
      <c r="X41" s="90">
        <v>23.962547000000001</v>
      </c>
      <c r="Y41" s="90">
        <v>24.074074</v>
      </c>
      <c r="Z41" s="90">
        <v>24.153725000000001</v>
      </c>
      <c r="AA41" s="90">
        <v>24.239432999999998</v>
      </c>
      <c r="AB41" s="90">
        <v>24.319403000000001</v>
      </c>
      <c r="AC41" s="90">
        <v>24.356562</v>
      </c>
      <c r="AD41" s="90">
        <v>24.424195999999998</v>
      </c>
      <c r="AE41" s="90">
        <v>24.501367999999999</v>
      </c>
      <c r="AF41" s="90">
        <v>24.572127999999999</v>
      </c>
      <c r="AG41" s="90">
        <v>24.610067000000001</v>
      </c>
      <c r="AH41" s="90">
        <v>24.620560000000001</v>
      </c>
      <c r="AI41" s="90">
        <v>24.621880999999998</v>
      </c>
      <c r="AJ41" s="90">
        <v>24.6189</v>
      </c>
      <c r="AK41" s="90">
        <v>24.574491999999999</v>
      </c>
      <c r="AL41" s="90">
        <v>24.486260999999999</v>
      </c>
      <c r="AM41" s="95">
        <v>8.9999999999999993E-3</v>
      </c>
    </row>
    <row r="42" spans="1:39">
      <c r="A42" s="90" t="s">
        <v>397</v>
      </c>
      <c r="B42" s="90" t="s">
        <v>469</v>
      </c>
      <c r="C42" s="90" t="s">
        <v>470</v>
      </c>
      <c r="D42" s="90" t="s">
        <v>394</v>
      </c>
      <c r="E42" s="90">
        <v>15.960127</v>
      </c>
      <c r="F42" s="90">
        <v>18.189561999999999</v>
      </c>
      <c r="G42" s="90">
        <v>19.072327000000001</v>
      </c>
      <c r="H42" s="90">
        <v>19.304604999999999</v>
      </c>
      <c r="I42" s="90">
        <v>19.647741</v>
      </c>
      <c r="J42" s="90">
        <v>20.225003999999998</v>
      </c>
      <c r="K42" s="90">
        <v>20.647518000000002</v>
      </c>
      <c r="L42" s="90">
        <v>21.280439000000001</v>
      </c>
      <c r="M42" s="90">
        <v>21.907330000000002</v>
      </c>
      <c r="N42" s="90">
        <v>22.228591999999999</v>
      </c>
      <c r="O42" s="90">
        <v>22.513956</v>
      </c>
      <c r="P42" s="90">
        <v>22.700227999999999</v>
      </c>
      <c r="Q42" s="90">
        <v>23.007048000000001</v>
      </c>
      <c r="R42" s="90">
        <v>23.065253999999999</v>
      </c>
      <c r="S42" s="90">
        <v>23.156556999999999</v>
      </c>
      <c r="T42" s="90">
        <v>23.295444</v>
      </c>
      <c r="U42" s="90">
        <v>23.479320999999999</v>
      </c>
      <c r="V42" s="90">
        <v>23.657598</v>
      </c>
      <c r="W42" s="90">
        <v>23.844836999999998</v>
      </c>
      <c r="X42" s="90">
        <v>24.059882999999999</v>
      </c>
      <c r="Y42" s="90">
        <v>24.153147000000001</v>
      </c>
      <c r="Z42" s="90">
        <v>24.267596999999999</v>
      </c>
      <c r="AA42" s="90">
        <v>24.391773000000001</v>
      </c>
      <c r="AB42" s="90">
        <v>24.508088999999998</v>
      </c>
      <c r="AC42" s="90">
        <v>24.575581</v>
      </c>
      <c r="AD42" s="90">
        <v>24.647907</v>
      </c>
      <c r="AE42" s="90">
        <v>24.692489999999999</v>
      </c>
      <c r="AF42" s="90">
        <v>24.786090999999999</v>
      </c>
      <c r="AG42" s="90">
        <v>24.838712999999998</v>
      </c>
      <c r="AH42" s="90">
        <v>24.848824</v>
      </c>
      <c r="AI42" s="90">
        <v>24.879218999999999</v>
      </c>
      <c r="AJ42" s="90">
        <v>24.866641999999999</v>
      </c>
      <c r="AK42" s="90">
        <v>24.920759</v>
      </c>
      <c r="AL42" s="90">
        <v>24.911282</v>
      </c>
      <c r="AM42" s="95">
        <v>0.01</v>
      </c>
    </row>
    <row r="43" spans="1:39">
      <c r="A43" s="90" t="s">
        <v>400</v>
      </c>
      <c r="B43" s="90" t="s">
        <v>471</v>
      </c>
      <c r="C43" s="90" t="s">
        <v>472</v>
      </c>
      <c r="D43" s="90" t="s">
        <v>394</v>
      </c>
      <c r="E43" s="90">
        <v>15.960127</v>
      </c>
      <c r="F43" s="90">
        <v>18.189561999999999</v>
      </c>
      <c r="G43" s="90">
        <v>19.081897999999999</v>
      </c>
      <c r="H43" s="90">
        <v>19.240155999999999</v>
      </c>
      <c r="I43" s="90">
        <v>19.524650999999999</v>
      </c>
      <c r="J43" s="90">
        <v>20.115559000000001</v>
      </c>
      <c r="K43" s="90">
        <v>20.521584000000001</v>
      </c>
      <c r="L43" s="90">
        <v>21.194517000000001</v>
      </c>
      <c r="M43" s="90">
        <v>21.882712999999999</v>
      </c>
      <c r="N43" s="90">
        <v>22.204567000000001</v>
      </c>
      <c r="O43" s="90">
        <v>22.514524000000002</v>
      </c>
      <c r="P43" s="90">
        <v>22.698457999999999</v>
      </c>
      <c r="Q43" s="90">
        <v>22.791509999999999</v>
      </c>
      <c r="R43" s="90">
        <v>23.032506999999999</v>
      </c>
      <c r="S43" s="90">
        <v>23.048200999999999</v>
      </c>
      <c r="T43" s="90">
        <v>23.169207</v>
      </c>
      <c r="U43" s="90">
        <v>23.338706999999999</v>
      </c>
      <c r="V43" s="90">
        <v>23.493765</v>
      </c>
      <c r="W43" s="90">
        <v>23.632057</v>
      </c>
      <c r="X43" s="90">
        <v>23.785153999999999</v>
      </c>
      <c r="Y43" s="90">
        <v>23.907322000000001</v>
      </c>
      <c r="Z43" s="90">
        <v>23.971678000000001</v>
      </c>
      <c r="AA43" s="90">
        <v>24.026347999999999</v>
      </c>
      <c r="AB43" s="90">
        <v>24.098267</v>
      </c>
      <c r="AC43" s="90">
        <v>24.112477999999999</v>
      </c>
      <c r="AD43" s="90">
        <v>24.107642999999999</v>
      </c>
      <c r="AE43" s="90">
        <v>24.142863999999999</v>
      </c>
      <c r="AF43" s="90">
        <v>24.212275000000002</v>
      </c>
      <c r="AG43" s="90">
        <v>24.234289</v>
      </c>
      <c r="AH43" s="90">
        <v>24.234009</v>
      </c>
      <c r="AI43" s="90">
        <v>24.220108</v>
      </c>
      <c r="AJ43" s="90">
        <v>24.190083999999999</v>
      </c>
      <c r="AK43" s="90">
        <v>24.124020000000002</v>
      </c>
      <c r="AL43" s="90">
        <v>24.041599000000001</v>
      </c>
      <c r="AM43" s="95">
        <v>8.9999999999999993E-3</v>
      </c>
    </row>
    <row r="44" spans="1:39">
      <c r="A44" s="90" t="s">
        <v>403</v>
      </c>
      <c r="B44" s="90" t="s">
        <v>473</v>
      </c>
      <c r="C44" s="90" t="s">
        <v>474</v>
      </c>
      <c r="D44" s="90" t="s">
        <v>394</v>
      </c>
      <c r="E44" s="90">
        <v>15.959046000000001</v>
      </c>
      <c r="F44" s="90">
        <v>18.188956999999998</v>
      </c>
      <c r="G44" s="90">
        <v>23.806545</v>
      </c>
      <c r="H44" s="90">
        <v>26.853653000000001</v>
      </c>
      <c r="I44" s="90">
        <v>29.298544</v>
      </c>
      <c r="J44" s="90">
        <v>31.910184999999998</v>
      </c>
      <c r="K44" s="90">
        <v>33.886924999999998</v>
      </c>
      <c r="L44" s="90">
        <v>35.512492999999999</v>
      </c>
      <c r="M44" s="90">
        <v>37.109661000000003</v>
      </c>
      <c r="N44" s="90">
        <v>38.207962000000002</v>
      </c>
      <c r="O44" s="90">
        <v>39.089652999999998</v>
      </c>
      <c r="P44" s="90">
        <v>39.677197</v>
      </c>
      <c r="Q44" s="90">
        <v>40.104385000000001</v>
      </c>
      <c r="R44" s="90">
        <v>40.009914000000002</v>
      </c>
      <c r="S44" s="90">
        <v>39.681804999999997</v>
      </c>
      <c r="T44" s="90">
        <v>39.365192</v>
      </c>
      <c r="U44" s="90">
        <v>39.152355</v>
      </c>
      <c r="V44" s="90">
        <v>38.963859999999997</v>
      </c>
      <c r="W44" s="90">
        <v>38.888736999999999</v>
      </c>
      <c r="X44" s="90">
        <v>38.835602000000002</v>
      </c>
      <c r="Y44" s="90">
        <v>38.61853</v>
      </c>
      <c r="Z44" s="90">
        <v>38.606780999999998</v>
      </c>
      <c r="AA44" s="90">
        <v>38.650233999999998</v>
      </c>
      <c r="AB44" s="90">
        <v>38.838481999999999</v>
      </c>
      <c r="AC44" s="90">
        <v>38.944930999999997</v>
      </c>
      <c r="AD44" s="90">
        <v>38.931266999999998</v>
      </c>
      <c r="AE44" s="90">
        <v>38.863956000000002</v>
      </c>
      <c r="AF44" s="90">
        <v>39.055076999999997</v>
      </c>
      <c r="AG44" s="90">
        <v>39.142952000000001</v>
      </c>
      <c r="AH44" s="90">
        <v>39.123401999999999</v>
      </c>
      <c r="AI44" s="90">
        <v>39.136226999999998</v>
      </c>
      <c r="AJ44" s="90">
        <v>39.157921000000002</v>
      </c>
      <c r="AK44" s="90">
        <v>39.202990999999997</v>
      </c>
      <c r="AL44" s="90">
        <v>39.259777</v>
      </c>
      <c r="AM44" s="95">
        <v>2.4E-2</v>
      </c>
    </row>
    <row r="45" spans="1:39">
      <c r="A45" s="90" t="s">
        <v>406</v>
      </c>
      <c r="B45" s="90" t="s">
        <v>475</v>
      </c>
      <c r="C45" s="90" t="s">
        <v>476</v>
      </c>
      <c r="D45" s="90" t="s">
        <v>394</v>
      </c>
      <c r="E45" s="90">
        <v>15.959046000000001</v>
      </c>
      <c r="F45" s="90">
        <v>18.188956999999998</v>
      </c>
      <c r="G45" s="90">
        <v>17.538651000000002</v>
      </c>
      <c r="H45" s="90">
        <v>14.465591999999999</v>
      </c>
      <c r="I45" s="90">
        <v>13.716127999999999</v>
      </c>
      <c r="J45" s="90">
        <v>13.697863</v>
      </c>
      <c r="K45" s="90">
        <v>13.630953</v>
      </c>
      <c r="L45" s="90">
        <v>13.568930999999999</v>
      </c>
      <c r="M45" s="90">
        <v>13.554124</v>
      </c>
      <c r="N45" s="90">
        <v>13.425615000000001</v>
      </c>
      <c r="O45" s="90">
        <v>13.273224000000001</v>
      </c>
      <c r="P45" s="90">
        <v>13.293229999999999</v>
      </c>
      <c r="Q45" s="90">
        <v>13.400658</v>
      </c>
      <c r="R45" s="90">
        <v>13.328243000000001</v>
      </c>
      <c r="S45" s="90">
        <v>13.290072</v>
      </c>
      <c r="T45" s="90">
        <v>13.401403999999999</v>
      </c>
      <c r="U45" s="90">
        <v>13.448143999999999</v>
      </c>
      <c r="V45" s="90">
        <v>13.451981999999999</v>
      </c>
      <c r="W45" s="90">
        <v>13.477289000000001</v>
      </c>
      <c r="X45" s="90">
        <v>13.517772000000001</v>
      </c>
      <c r="Y45" s="90">
        <v>13.579026000000001</v>
      </c>
      <c r="Z45" s="90">
        <v>13.526605</v>
      </c>
      <c r="AA45" s="90">
        <v>13.534723</v>
      </c>
      <c r="AB45" s="90">
        <v>13.457027</v>
      </c>
      <c r="AC45" s="90">
        <v>13.427250000000001</v>
      </c>
      <c r="AD45" s="90">
        <v>13.458595000000001</v>
      </c>
      <c r="AE45" s="90">
        <v>13.502407</v>
      </c>
      <c r="AF45" s="90">
        <v>13.590071999999999</v>
      </c>
      <c r="AG45" s="90">
        <v>13.641603999999999</v>
      </c>
      <c r="AH45" s="90">
        <v>13.656734</v>
      </c>
      <c r="AI45" s="90">
        <v>13.69675</v>
      </c>
      <c r="AJ45" s="90">
        <v>13.74297</v>
      </c>
      <c r="AK45" s="90">
        <v>13.786114</v>
      </c>
      <c r="AL45" s="90">
        <v>13.810148999999999</v>
      </c>
      <c r="AM45" s="95">
        <v>-8.9999999999999993E-3</v>
      </c>
    </row>
    <row r="46" spans="1:39">
      <c r="A46" s="90" t="s">
        <v>409</v>
      </c>
      <c r="B46" s="90" t="s">
        <v>477</v>
      </c>
      <c r="C46" s="90" t="s">
        <v>478</v>
      </c>
      <c r="D46" s="90" t="s">
        <v>394</v>
      </c>
      <c r="E46" s="90">
        <v>15.959046000000001</v>
      </c>
      <c r="F46" s="90">
        <v>18.188956999999998</v>
      </c>
      <c r="G46" s="90">
        <v>18.835812000000001</v>
      </c>
      <c r="H46" s="90">
        <v>18.852173000000001</v>
      </c>
      <c r="I46" s="90">
        <v>18.908477999999999</v>
      </c>
      <c r="J46" s="90">
        <v>19.830916999999999</v>
      </c>
      <c r="K46" s="90">
        <v>20.537852999999998</v>
      </c>
      <c r="L46" s="90">
        <v>21.427697999999999</v>
      </c>
      <c r="M46" s="90">
        <v>22.292717</v>
      </c>
      <c r="N46" s="90">
        <v>22.954737000000002</v>
      </c>
      <c r="O46" s="90">
        <v>23.313220999999999</v>
      </c>
      <c r="P46" s="90">
        <v>23.449010999999999</v>
      </c>
      <c r="Q46" s="90">
        <v>23.790232</v>
      </c>
      <c r="R46" s="90">
        <v>23.580576000000001</v>
      </c>
      <c r="S46" s="90">
        <v>23.700534999999999</v>
      </c>
      <c r="T46" s="90">
        <v>23.782297</v>
      </c>
      <c r="U46" s="90">
        <v>23.826847000000001</v>
      </c>
      <c r="V46" s="90">
        <v>23.983277999999999</v>
      </c>
      <c r="W46" s="90">
        <v>24.189502999999998</v>
      </c>
      <c r="X46" s="90">
        <v>24.385280999999999</v>
      </c>
      <c r="Y46" s="90">
        <v>24.488983000000001</v>
      </c>
      <c r="Z46" s="90">
        <v>24.646488000000002</v>
      </c>
      <c r="AA46" s="90">
        <v>24.743652000000001</v>
      </c>
      <c r="AB46" s="90">
        <v>24.838612000000001</v>
      </c>
      <c r="AC46" s="90">
        <v>24.919712000000001</v>
      </c>
      <c r="AD46" s="90">
        <v>24.877127000000002</v>
      </c>
      <c r="AE46" s="90">
        <v>24.862742999999998</v>
      </c>
      <c r="AF46" s="90">
        <v>24.903738000000001</v>
      </c>
      <c r="AG46" s="90">
        <v>24.902304000000001</v>
      </c>
      <c r="AH46" s="90">
        <v>24.885273000000002</v>
      </c>
      <c r="AI46" s="90">
        <v>24.879604</v>
      </c>
      <c r="AJ46" s="90">
        <v>24.815488999999999</v>
      </c>
      <c r="AK46" s="90">
        <v>24.675156000000001</v>
      </c>
      <c r="AL46" s="90">
        <v>24.555529</v>
      </c>
      <c r="AM46" s="95">
        <v>8.9999999999999993E-3</v>
      </c>
    </row>
    <row r="47" spans="1:39">
      <c r="A47" s="90" t="s">
        <v>412</v>
      </c>
      <c r="B47" s="90" t="s">
        <v>479</v>
      </c>
      <c r="C47" s="90" t="s">
        <v>480</v>
      </c>
      <c r="D47" s="90" t="s">
        <v>394</v>
      </c>
      <c r="E47" s="90">
        <v>15.959046000000001</v>
      </c>
      <c r="F47" s="90">
        <v>18.188956999999998</v>
      </c>
      <c r="G47" s="90">
        <v>19.425965999999999</v>
      </c>
      <c r="H47" s="90">
        <v>19.775064</v>
      </c>
      <c r="I47" s="90">
        <v>20.053629000000001</v>
      </c>
      <c r="J47" s="90">
        <v>20.664239999999999</v>
      </c>
      <c r="K47" s="90">
        <v>20.998449000000001</v>
      </c>
      <c r="L47" s="90">
        <v>21.325928000000001</v>
      </c>
      <c r="M47" s="90">
        <v>21.670491999999999</v>
      </c>
      <c r="N47" s="90">
        <v>21.907896000000001</v>
      </c>
      <c r="O47" s="90">
        <v>22.093138</v>
      </c>
      <c r="P47" s="90">
        <v>22.368834</v>
      </c>
      <c r="Q47" s="90">
        <v>22.744092999999999</v>
      </c>
      <c r="R47" s="90">
        <v>22.82621</v>
      </c>
      <c r="S47" s="90">
        <v>22.901921999999999</v>
      </c>
      <c r="T47" s="90">
        <v>23.066845000000001</v>
      </c>
      <c r="U47" s="90">
        <v>23.277177999999999</v>
      </c>
      <c r="V47" s="90">
        <v>23.520496000000001</v>
      </c>
      <c r="W47" s="90">
        <v>23.714088</v>
      </c>
      <c r="X47" s="90">
        <v>23.881557000000001</v>
      </c>
      <c r="Y47" s="90">
        <v>24.055271000000001</v>
      </c>
      <c r="Z47" s="90">
        <v>24.249995999999999</v>
      </c>
      <c r="AA47" s="90">
        <v>24.372768000000001</v>
      </c>
      <c r="AB47" s="90">
        <v>24.582207</v>
      </c>
      <c r="AC47" s="90">
        <v>24.671568000000001</v>
      </c>
      <c r="AD47" s="90">
        <v>24.812401000000001</v>
      </c>
      <c r="AE47" s="90">
        <v>24.91535</v>
      </c>
      <c r="AF47" s="90">
        <v>24.900209</v>
      </c>
      <c r="AG47" s="90">
        <v>24.964447</v>
      </c>
      <c r="AH47" s="90">
        <v>25.035039999999999</v>
      </c>
      <c r="AI47" s="90">
        <v>25.138127999999998</v>
      </c>
      <c r="AJ47" s="90">
        <v>25.236834000000002</v>
      </c>
      <c r="AK47" s="90">
        <v>25.248975999999999</v>
      </c>
      <c r="AL47" s="90">
        <v>25.243072999999999</v>
      </c>
      <c r="AM47" s="95">
        <v>0.01</v>
      </c>
    </row>
    <row r="48" spans="1:39">
      <c r="A48" s="90" t="s">
        <v>415</v>
      </c>
      <c r="B48" s="90" t="s">
        <v>481</v>
      </c>
      <c r="C48" s="90" t="s">
        <v>482</v>
      </c>
      <c r="D48" s="90" t="s">
        <v>394</v>
      </c>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row>
    <row r="49" spans="1:39">
      <c r="A49" s="90" t="s">
        <v>263</v>
      </c>
      <c r="B49" s="90" t="s">
        <v>483</v>
      </c>
      <c r="C49" s="90" t="s">
        <v>484</v>
      </c>
      <c r="D49" s="90" t="s">
        <v>394</v>
      </c>
      <c r="E49" s="90">
        <v>18.644584999999999</v>
      </c>
      <c r="F49" s="90">
        <v>22.280404999999998</v>
      </c>
      <c r="G49" s="90">
        <v>22.725206</v>
      </c>
      <c r="H49" s="90">
        <v>22.275009000000001</v>
      </c>
      <c r="I49" s="90">
        <v>21.603639999999999</v>
      </c>
      <c r="J49" s="90">
        <v>20.817148</v>
      </c>
      <c r="K49" s="90">
        <v>20.410924999999999</v>
      </c>
      <c r="L49" s="90">
        <v>20.433827999999998</v>
      </c>
      <c r="M49" s="90">
        <v>20.957571000000002</v>
      </c>
      <c r="N49" s="90">
        <v>21.378405000000001</v>
      </c>
      <c r="O49" s="90">
        <v>22.065083000000001</v>
      </c>
      <c r="P49" s="90">
        <v>22.269238999999999</v>
      </c>
      <c r="Q49" s="90">
        <v>23.032864</v>
      </c>
      <c r="R49" s="90">
        <v>23.216749</v>
      </c>
      <c r="S49" s="90">
        <v>23.475693</v>
      </c>
      <c r="T49" s="90">
        <v>23.782392999999999</v>
      </c>
      <c r="U49" s="90">
        <v>24.081028</v>
      </c>
      <c r="V49" s="90">
        <v>24.154964</v>
      </c>
      <c r="W49" s="90">
        <v>24.390478000000002</v>
      </c>
      <c r="X49" s="90">
        <v>24.743936999999999</v>
      </c>
      <c r="Y49" s="90">
        <v>24.665592</v>
      </c>
      <c r="Z49" s="90">
        <v>24.835287000000001</v>
      </c>
      <c r="AA49" s="90">
        <v>24.992104000000001</v>
      </c>
      <c r="AB49" s="90">
        <v>25.145159</v>
      </c>
      <c r="AC49" s="90">
        <v>25.184843000000001</v>
      </c>
      <c r="AD49" s="90">
        <v>25.369177000000001</v>
      </c>
      <c r="AE49" s="90">
        <v>25.378827999999999</v>
      </c>
      <c r="AF49" s="90">
        <v>25.288364000000001</v>
      </c>
      <c r="AG49" s="90">
        <v>25.338854000000001</v>
      </c>
      <c r="AH49" s="90">
        <v>25.244297</v>
      </c>
      <c r="AI49" s="90">
        <v>25.142015000000001</v>
      </c>
      <c r="AJ49" s="90">
        <v>25.180775000000001</v>
      </c>
      <c r="AK49" s="90">
        <v>25.116019999999999</v>
      </c>
      <c r="AL49" s="90">
        <v>25.087949999999999</v>
      </c>
      <c r="AM49" s="95">
        <v>4.0000000000000001E-3</v>
      </c>
    </row>
    <row r="50" spans="1:39">
      <c r="A50" s="90" t="s">
        <v>397</v>
      </c>
      <c r="B50" s="90" t="s">
        <v>485</v>
      </c>
      <c r="C50" s="90" t="s">
        <v>486</v>
      </c>
      <c r="D50" s="90" t="s">
        <v>394</v>
      </c>
      <c r="E50" s="90">
        <v>18.645844</v>
      </c>
      <c r="F50" s="90">
        <v>22.28191</v>
      </c>
      <c r="G50" s="90">
        <v>22.431736000000001</v>
      </c>
      <c r="H50" s="90">
        <v>22.200662999999999</v>
      </c>
      <c r="I50" s="90">
        <v>21.456012999999999</v>
      </c>
      <c r="J50" s="90">
        <v>20.797550000000001</v>
      </c>
      <c r="K50" s="90">
        <v>20.322247000000001</v>
      </c>
      <c r="L50" s="90">
        <v>20.368309</v>
      </c>
      <c r="M50" s="90">
        <v>21.00704</v>
      </c>
      <c r="N50" s="90">
        <v>21.091937999999999</v>
      </c>
      <c r="O50" s="90">
        <v>21.835422999999999</v>
      </c>
      <c r="P50" s="90">
        <v>22.110120999999999</v>
      </c>
      <c r="Q50" s="90">
        <v>22.888249999999999</v>
      </c>
      <c r="R50" s="90">
        <v>23.134598</v>
      </c>
      <c r="S50" s="90">
        <v>23.429811000000001</v>
      </c>
      <c r="T50" s="90">
        <v>23.735023000000002</v>
      </c>
      <c r="U50" s="90">
        <v>23.986267000000002</v>
      </c>
      <c r="V50" s="90">
        <v>24.101089000000002</v>
      </c>
      <c r="W50" s="90">
        <v>24.342554</v>
      </c>
      <c r="X50" s="90">
        <v>24.705397000000001</v>
      </c>
      <c r="Y50" s="90">
        <v>24.696370999999999</v>
      </c>
      <c r="Z50" s="90">
        <v>24.853698999999999</v>
      </c>
      <c r="AA50" s="90">
        <v>25.076889000000001</v>
      </c>
      <c r="AB50" s="90">
        <v>25.060389000000001</v>
      </c>
      <c r="AC50" s="90">
        <v>25.14612</v>
      </c>
      <c r="AD50" s="90">
        <v>25.267392999999998</v>
      </c>
      <c r="AE50" s="90">
        <v>25.368735999999998</v>
      </c>
      <c r="AF50" s="90">
        <v>25.420003999999999</v>
      </c>
      <c r="AG50" s="90">
        <v>25.601171000000001</v>
      </c>
      <c r="AH50" s="90">
        <v>25.593668000000001</v>
      </c>
      <c r="AI50" s="90">
        <v>25.79487</v>
      </c>
      <c r="AJ50" s="90">
        <v>25.792555</v>
      </c>
      <c r="AK50" s="90">
        <v>25.708735000000001</v>
      </c>
      <c r="AL50" s="90">
        <v>25.734030000000001</v>
      </c>
      <c r="AM50" s="95">
        <v>5.0000000000000001E-3</v>
      </c>
    </row>
    <row r="51" spans="1:39">
      <c r="A51" s="90" t="s">
        <v>400</v>
      </c>
      <c r="B51" s="90" t="s">
        <v>487</v>
      </c>
      <c r="C51" s="90" t="s">
        <v>488</v>
      </c>
      <c r="D51" s="90" t="s">
        <v>394</v>
      </c>
      <c r="E51" s="90">
        <v>18.645844</v>
      </c>
      <c r="F51" s="90">
        <v>22.28191</v>
      </c>
      <c r="G51" s="90">
        <v>22.442502999999999</v>
      </c>
      <c r="H51" s="90">
        <v>22.089317000000001</v>
      </c>
      <c r="I51" s="90">
        <v>21.064323000000002</v>
      </c>
      <c r="J51" s="90">
        <v>20.606745</v>
      </c>
      <c r="K51" s="90">
        <v>20.181035999999999</v>
      </c>
      <c r="L51" s="90">
        <v>20.282074000000001</v>
      </c>
      <c r="M51" s="90">
        <v>20.798628000000001</v>
      </c>
      <c r="N51" s="90">
        <v>20.942253000000001</v>
      </c>
      <c r="O51" s="90">
        <v>21.603458</v>
      </c>
      <c r="P51" s="90">
        <v>21.793126999999998</v>
      </c>
      <c r="Q51" s="90">
        <v>22.135104999999999</v>
      </c>
      <c r="R51" s="90">
        <v>22.614851000000002</v>
      </c>
      <c r="S51" s="90">
        <v>22.847201999999999</v>
      </c>
      <c r="T51" s="90">
        <v>23.072651</v>
      </c>
      <c r="U51" s="90">
        <v>23.485762000000001</v>
      </c>
      <c r="V51" s="90">
        <v>23.326231</v>
      </c>
      <c r="W51" s="90">
        <v>23.522017000000002</v>
      </c>
      <c r="X51" s="90">
        <v>23.917954999999999</v>
      </c>
      <c r="Y51" s="90">
        <v>23.820012999999999</v>
      </c>
      <c r="Z51" s="90">
        <v>23.957149999999999</v>
      </c>
      <c r="AA51" s="90">
        <v>24.103701000000001</v>
      </c>
      <c r="AB51" s="90">
        <v>24.281390999999999</v>
      </c>
      <c r="AC51" s="90">
        <v>24.369450000000001</v>
      </c>
      <c r="AD51" s="90">
        <v>24.570323999999999</v>
      </c>
      <c r="AE51" s="90">
        <v>24.618127999999999</v>
      </c>
      <c r="AF51" s="90">
        <v>24.593975</v>
      </c>
      <c r="AG51" s="90">
        <v>24.607378000000001</v>
      </c>
      <c r="AH51" s="90">
        <v>24.607741999999998</v>
      </c>
      <c r="AI51" s="90">
        <v>24.610817000000001</v>
      </c>
      <c r="AJ51" s="90">
        <v>24.579176</v>
      </c>
      <c r="AK51" s="90">
        <v>24.516079000000001</v>
      </c>
      <c r="AL51" s="90">
        <v>24.505652999999999</v>
      </c>
      <c r="AM51" s="95">
        <v>3.0000000000000001E-3</v>
      </c>
    </row>
    <row r="52" spans="1:39">
      <c r="A52" s="90" t="s">
        <v>403</v>
      </c>
      <c r="B52" s="90" t="s">
        <v>489</v>
      </c>
      <c r="C52" s="90" t="s">
        <v>490</v>
      </c>
      <c r="D52" s="90" t="s">
        <v>394</v>
      </c>
      <c r="E52" s="90">
        <v>18.644584999999999</v>
      </c>
      <c r="F52" s="90">
        <v>22.280404999999998</v>
      </c>
      <c r="G52" s="90">
        <v>29.269666999999998</v>
      </c>
      <c r="H52" s="90">
        <v>31.013577999999999</v>
      </c>
      <c r="I52" s="90">
        <v>33.129181000000003</v>
      </c>
      <c r="J52" s="90">
        <v>34.353496999999997</v>
      </c>
      <c r="K52" s="90">
        <v>35.209988000000003</v>
      </c>
      <c r="L52" s="90">
        <v>35.373610999999997</v>
      </c>
      <c r="M52" s="90">
        <v>36.139332000000003</v>
      </c>
      <c r="N52" s="90">
        <v>36.677382999999999</v>
      </c>
      <c r="O52" s="90">
        <v>36.644160999999997</v>
      </c>
      <c r="P52" s="90">
        <v>36.689624999999999</v>
      </c>
      <c r="Q52" s="90">
        <v>37.689166999999998</v>
      </c>
      <c r="R52" s="90">
        <v>38.267166000000003</v>
      </c>
      <c r="S52" s="90">
        <v>38.527617999999997</v>
      </c>
      <c r="T52" s="90">
        <v>38.983677</v>
      </c>
      <c r="U52" s="90">
        <v>39.395119000000001</v>
      </c>
      <c r="V52" s="90">
        <v>39.867077000000002</v>
      </c>
      <c r="W52" s="90">
        <v>40.415970000000002</v>
      </c>
      <c r="X52" s="90">
        <v>40.747154000000002</v>
      </c>
      <c r="Y52" s="90">
        <v>40.831645999999999</v>
      </c>
      <c r="Z52" s="90">
        <v>41.150883</v>
      </c>
      <c r="AA52" s="90">
        <v>41.391700999999998</v>
      </c>
      <c r="AB52" s="90">
        <v>41.659832000000002</v>
      </c>
      <c r="AC52" s="90">
        <v>41.939971999999997</v>
      </c>
      <c r="AD52" s="90">
        <v>42.070914999999999</v>
      </c>
      <c r="AE52" s="90">
        <v>42.298060999999997</v>
      </c>
      <c r="AF52" s="90">
        <v>42.628487</v>
      </c>
      <c r="AG52" s="90">
        <v>42.940674000000001</v>
      </c>
      <c r="AH52" s="90">
        <v>43.167965000000002</v>
      </c>
      <c r="AI52" s="90">
        <v>43.365214999999999</v>
      </c>
      <c r="AJ52" s="90">
        <v>43.561549999999997</v>
      </c>
      <c r="AK52" s="90">
        <v>43.795501999999999</v>
      </c>
      <c r="AL52" s="90">
        <v>44.036411000000001</v>
      </c>
      <c r="AM52" s="95">
        <v>2.1999999999999999E-2</v>
      </c>
    </row>
    <row r="53" spans="1:39">
      <c r="A53" s="90" t="s">
        <v>406</v>
      </c>
      <c r="B53" s="90" t="s">
        <v>491</v>
      </c>
      <c r="C53" s="90" t="s">
        <v>492</v>
      </c>
      <c r="D53" s="90" t="s">
        <v>394</v>
      </c>
      <c r="E53" s="90">
        <v>18.644584999999999</v>
      </c>
      <c r="F53" s="90">
        <v>22.280404999999998</v>
      </c>
      <c r="G53" s="90">
        <v>20.615248000000001</v>
      </c>
      <c r="H53" s="90">
        <v>16.578598</v>
      </c>
      <c r="I53" s="90">
        <v>15.923029</v>
      </c>
      <c r="J53" s="90">
        <v>15.236096</v>
      </c>
      <c r="K53" s="90">
        <v>14.619552000000001</v>
      </c>
      <c r="L53" s="90">
        <v>13.995706999999999</v>
      </c>
      <c r="M53" s="90">
        <v>14.067994000000001</v>
      </c>
      <c r="N53" s="90">
        <v>13.949368</v>
      </c>
      <c r="O53" s="90">
        <v>14.054731</v>
      </c>
      <c r="P53" s="90">
        <v>14.245914000000001</v>
      </c>
      <c r="Q53" s="90">
        <v>14.525155</v>
      </c>
      <c r="R53" s="90">
        <v>14.515670999999999</v>
      </c>
      <c r="S53" s="90">
        <v>14.511112000000001</v>
      </c>
      <c r="T53" s="90">
        <v>14.662322</v>
      </c>
      <c r="U53" s="90">
        <v>14.720478999999999</v>
      </c>
      <c r="V53" s="90">
        <v>14.675791</v>
      </c>
      <c r="W53" s="90">
        <v>14.722217000000001</v>
      </c>
      <c r="X53" s="90">
        <v>14.768274999999999</v>
      </c>
      <c r="Y53" s="90">
        <v>14.837044000000001</v>
      </c>
      <c r="Z53" s="90">
        <v>14.660114999999999</v>
      </c>
      <c r="AA53" s="90">
        <v>14.744637000000001</v>
      </c>
      <c r="AB53" s="90">
        <v>14.701364999999999</v>
      </c>
      <c r="AC53" s="90">
        <v>14.672518999999999</v>
      </c>
      <c r="AD53" s="90">
        <v>14.652016</v>
      </c>
      <c r="AE53" s="90">
        <v>14.670966999999999</v>
      </c>
      <c r="AF53" s="90">
        <v>14.672841999999999</v>
      </c>
      <c r="AG53" s="90">
        <v>14.622164</v>
      </c>
      <c r="AH53" s="90">
        <v>14.490878</v>
      </c>
      <c r="AI53" s="90">
        <v>14.533483</v>
      </c>
      <c r="AJ53" s="90">
        <v>14.594315999999999</v>
      </c>
      <c r="AK53" s="90">
        <v>14.626979</v>
      </c>
      <c r="AL53" s="90">
        <v>14.666786</v>
      </c>
      <c r="AM53" s="95">
        <v>-1.2999999999999999E-2</v>
      </c>
    </row>
    <row r="54" spans="1:39">
      <c r="A54" s="90" t="s">
        <v>409</v>
      </c>
      <c r="B54" s="90" t="s">
        <v>493</v>
      </c>
      <c r="C54" s="90" t="s">
        <v>494</v>
      </c>
      <c r="D54" s="90" t="s">
        <v>394</v>
      </c>
      <c r="E54" s="90">
        <v>18.644584999999999</v>
      </c>
      <c r="F54" s="90">
        <v>22.280404999999998</v>
      </c>
      <c r="G54" s="90">
        <v>22.185438000000001</v>
      </c>
      <c r="H54" s="90">
        <v>21.514976999999998</v>
      </c>
      <c r="I54" s="90">
        <v>20.574356000000002</v>
      </c>
      <c r="J54" s="90">
        <v>20.182559999999999</v>
      </c>
      <c r="K54" s="90">
        <v>19.755621000000001</v>
      </c>
      <c r="L54" s="90">
        <v>19.647618999999999</v>
      </c>
      <c r="M54" s="90">
        <v>20.149448</v>
      </c>
      <c r="N54" s="90">
        <v>20.413843</v>
      </c>
      <c r="O54" s="90">
        <v>20.719018999999999</v>
      </c>
      <c r="P54" s="90">
        <v>20.665694999999999</v>
      </c>
      <c r="Q54" s="90">
        <v>21.174901999999999</v>
      </c>
      <c r="R54" s="90">
        <v>21.436567</v>
      </c>
      <c r="S54" s="90">
        <v>21.744879000000001</v>
      </c>
      <c r="T54" s="90">
        <v>21.789482</v>
      </c>
      <c r="U54" s="90">
        <v>22.360046000000001</v>
      </c>
      <c r="V54" s="90">
        <v>22.513559000000001</v>
      </c>
      <c r="W54" s="90">
        <v>22.471475999999999</v>
      </c>
      <c r="X54" s="90">
        <v>22.634943</v>
      </c>
      <c r="Y54" s="90">
        <v>22.564399999999999</v>
      </c>
      <c r="Z54" s="90">
        <v>22.688559000000001</v>
      </c>
      <c r="AA54" s="90">
        <v>22.703109999999999</v>
      </c>
      <c r="AB54" s="90">
        <v>22.724287</v>
      </c>
      <c r="AC54" s="90">
        <v>22.706806</v>
      </c>
      <c r="AD54" s="90">
        <v>22.523287</v>
      </c>
      <c r="AE54" s="90">
        <v>22.616849999999999</v>
      </c>
      <c r="AF54" s="90">
        <v>22.508081000000001</v>
      </c>
      <c r="AG54" s="90">
        <v>22.492100000000001</v>
      </c>
      <c r="AH54" s="90">
        <v>22.420061</v>
      </c>
      <c r="AI54" s="90">
        <v>22.472656000000001</v>
      </c>
      <c r="AJ54" s="90">
        <v>22.385401000000002</v>
      </c>
      <c r="AK54" s="90">
        <v>22.261295</v>
      </c>
      <c r="AL54" s="90">
        <v>22.357051999999999</v>
      </c>
      <c r="AM54" s="95">
        <v>0</v>
      </c>
    </row>
    <row r="55" spans="1:39">
      <c r="A55" s="90" t="s">
        <v>412</v>
      </c>
      <c r="B55" s="90" t="s">
        <v>495</v>
      </c>
      <c r="C55" s="90" t="s">
        <v>496</v>
      </c>
      <c r="D55" s="90" t="s">
        <v>394</v>
      </c>
      <c r="E55" s="90">
        <v>18.644584999999999</v>
      </c>
      <c r="F55" s="90">
        <v>22.280404999999998</v>
      </c>
      <c r="G55" s="90">
        <v>22.681360000000002</v>
      </c>
      <c r="H55" s="90">
        <v>22.456209000000001</v>
      </c>
      <c r="I55" s="90">
        <v>21.819664</v>
      </c>
      <c r="J55" s="90">
        <v>21.468669999999999</v>
      </c>
      <c r="K55" s="90">
        <v>21.322268999999999</v>
      </c>
      <c r="L55" s="90">
        <v>21.320744999999999</v>
      </c>
      <c r="M55" s="90">
        <v>22.026593999999999</v>
      </c>
      <c r="N55" s="90">
        <v>22.458019</v>
      </c>
      <c r="O55" s="90">
        <v>22.918167</v>
      </c>
      <c r="P55" s="90">
        <v>23.45965</v>
      </c>
      <c r="Q55" s="90">
        <v>24.351572000000001</v>
      </c>
      <c r="R55" s="90">
        <v>24.689577</v>
      </c>
      <c r="S55" s="90">
        <v>25.101395</v>
      </c>
      <c r="T55" s="90">
        <v>25.346741000000002</v>
      </c>
      <c r="U55" s="90">
        <v>25.781700000000001</v>
      </c>
      <c r="V55" s="90">
        <v>26.062207999999998</v>
      </c>
      <c r="W55" s="90">
        <v>26.336199000000001</v>
      </c>
      <c r="X55" s="90">
        <v>26.687121999999999</v>
      </c>
      <c r="Y55" s="90">
        <v>26.712368000000001</v>
      </c>
      <c r="Z55" s="90">
        <v>27.003617999999999</v>
      </c>
      <c r="AA55" s="90">
        <v>27.231373000000001</v>
      </c>
      <c r="AB55" s="90">
        <v>27.480122000000001</v>
      </c>
      <c r="AC55" s="90">
        <v>27.567433999999999</v>
      </c>
      <c r="AD55" s="90">
        <v>27.759943</v>
      </c>
      <c r="AE55" s="90">
        <v>27.77216</v>
      </c>
      <c r="AF55" s="90">
        <v>27.634125000000001</v>
      </c>
      <c r="AG55" s="90">
        <v>27.788124</v>
      </c>
      <c r="AH55" s="90">
        <v>27.730042999999998</v>
      </c>
      <c r="AI55" s="90">
        <v>27.699311999999999</v>
      </c>
      <c r="AJ55" s="90">
        <v>27.558893000000001</v>
      </c>
      <c r="AK55" s="90">
        <v>27.383859999999999</v>
      </c>
      <c r="AL55" s="90">
        <v>27.35078</v>
      </c>
      <c r="AM55" s="95">
        <v>6.0000000000000001E-3</v>
      </c>
    </row>
    <row r="56" spans="1:39">
      <c r="A56" s="90" t="s">
        <v>497</v>
      </c>
      <c r="B56" s="90" t="s">
        <v>498</v>
      </c>
      <c r="C56" s="90" t="s">
        <v>499</v>
      </c>
      <c r="D56" s="90" t="s">
        <v>394</v>
      </c>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row>
    <row r="57" spans="1:39">
      <c r="A57" s="90" t="s">
        <v>263</v>
      </c>
      <c r="B57" s="90" t="s">
        <v>500</v>
      </c>
      <c r="C57" s="90" t="s">
        <v>501</v>
      </c>
      <c r="D57" s="90" t="s">
        <v>394</v>
      </c>
      <c r="E57" s="90">
        <v>7.1971360000000004</v>
      </c>
      <c r="F57" s="90">
        <v>9.1115860000000009</v>
      </c>
      <c r="G57" s="90">
        <v>7.1063109999999998</v>
      </c>
      <c r="H57" s="90">
        <v>7.9711590000000001</v>
      </c>
      <c r="I57" s="90">
        <v>8.6377199999999998</v>
      </c>
      <c r="J57" s="90">
        <v>9.1246340000000004</v>
      </c>
      <c r="K57" s="90">
        <v>9.9844480000000004</v>
      </c>
      <c r="L57" s="90">
        <v>11.003679</v>
      </c>
      <c r="M57" s="90">
        <v>11.225566000000001</v>
      </c>
      <c r="N57" s="90">
        <v>11.615656</v>
      </c>
      <c r="O57" s="90">
        <v>12.135197</v>
      </c>
      <c r="P57" s="90">
        <v>12.331656000000001</v>
      </c>
      <c r="Q57" s="90">
        <v>12.732517</v>
      </c>
      <c r="R57" s="90">
        <v>12.839161000000001</v>
      </c>
      <c r="S57" s="90">
        <v>13.047855</v>
      </c>
      <c r="T57" s="90">
        <v>13.29711</v>
      </c>
      <c r="U57" s="90">
        <v>13.377981999999999</v>
      </c>
      <c r="V57" s="90">
        <v>13.523300000000001</v>
      </c>
      <c r="W57" s="90">
        <v>13.667638</v>
      </c>
      <c r="X57" s="90">
        <v>13.912653000000001</v>
      </c>
      <c r="Y57" s="90">
        <v>14.038328999999999</v>
      </c>
      <c r="Z57" s="90">
        <v>14.095665</v>
      </c>
      <c r="AA57" s="90">
        <v>14.246784</v>
      </c>
      <c r="AB57" s="90">
        <v>14.360436</v>
      </c>
      <c r="AC57" s="90">
        <v>14.455023000000001</v>
      </c>
      <c r="AD57" s="90">
        <v>14.676252</v>
      </c>
      <c r="AE57" s="90">
        <v>14.718348000000001</v>
      </c>
      <c r="AF57" s="90">
        <v>14.716013</v>
      </c>
      <c r="AG57" s="90">
        <v>14.802880999999999</v>
      </c>
      <c r="AH57" s="90">
        <v>14.811135</v>
      </c>
      <c r="AI57" s="90">
        <v>14.843029</v>
      </c>
      <c r="AJ57" s="90">
        <v>14.865582</v>
      </c>
      <c r="AK57" s="90">
        <v>14.836874</v>
      </c>
      <c r="AL57" s="90">
        <v>14.844374999999999</v>
      </c>
      <c r="AM57" s="95">
        <v>1.4999999999999999E-2</v>
      </c>
    </row>
    <row r="58" spans="1:39">
      <c r="A58" s="90" t="s">
        <v>397</v>
      </c>
      <c r="B58" s="90" t="s">
        <v>502</v>
      </c>
      <c r="C58" s="90" t="s">
        <v>503</v>
      </c>
      <c r="D58" s="90" t="s">
        <v>394</v>
      </c>
      <c r="E58" s="90">
        <v>7.197622</v>
      </c>
      <c r="F58" s="90">
        <v>9.1122019999999999</v>
      </c>
      <c r="G58" s="90">
        <v>6.9004989999999999</v>
      </c>
      <c r="H58" s="90">
        <v>7.9076180000000003</v>
      </c>
      <c r="I58" s="90">
        <v>8.5463730000000009</v>
      </c>
      <c r="J58" s="90">
        <v>9.0876979999999996</v>
      </c>
      <c r="K58" s="90">
        <v>9.9092450000000003</v>
      </c>
      <c r="L58" s="90">
        <v>11.052236000000001</v>
      </c>
      <c r="M58" s="90">
        <v>11.317427</v>
      </c>
      <c r="N58" s="90">
        <v>11.468876</v>
      </c>
      <c r="O58" s="90">
        <v>12.057836999999999</v>
      </c>
      <c r="P58" s="90">
        <v>12.288567</v>
      </c>
      <c r="Q58" s="90">
        <v>12.707121000000001</v>
      </c>
      <c r="R58" s="90">
        <v>12.850621</v>
      </c>
      <c r="S58" s="90">
        <v>13.072583</v>
      </c>
      <c r="T58" s="90">
        <v>13.318754999999999</v>
      </c>
      <c r="U58" s="90">
        <v>13.394864</v>
      </c>
      <c r="V58" s="90">
        <v>13.632071</v>
      </c>
      <c r="W58" s="90">
        <v>13.826765999999999</v>
      </c>
      <c r="X58" s="90">
        <v>14.017809</v>
      </c>
      <c r="Y58" s="90">
        <v>14.121683000000001</v>
      </c>
      <c r="Z58" s="90">
        <v>14.236991</v>
      </c>
      <c r="AA58" s="90">
        <v>14.474570999999999</v>
      </c>
      <c r="AB58" s="90">
        <v>14.569101</v>
      </c>
      <c r="AC58" s="90">
        <v>14.710214000000001</v>
      </c>
      <c r="AD58" s="90">
        <v>14.901887</v>
      </c>
      <c r="AE58" s="90">
        <v>14.996722</v>
      </c>
      <c r="AF58" s="90">
        <v>15.015172</v>
      </c>
      <c r="AG58" s="90">
        <v>15.060627</v>
      </c>
      <c r="AH58" s="90">
        <v>15.03345</v>
      </c>
      <c r="AI58" s="90">
        <v>15.216896</v>
      </c>
      <c r="AJ58" s="90">
        <v>15.203621999999999</v>
      </c>
      <c r="AK58" s="90">
        <v>14.985251999999999</v>
      </c>
      <c r="AL58" s="90">
        <v>14.941121000000001</v>
      </c>
      <c r="AM58" s="95">
        <v>1.6E-2</v>
      </c>
    </row>
    <row r="59" spans="1:39">
      <c r="A59" s="90" t="s">
        <v>400</v>
      </c>
      <c r="B59" s="90" t="s">
        <v>504</v>
      </c>
      <c r="C59" s="90" t="s">
        <v>505</v>
      </c>
      <c r="D59" s="90" t="s">
        <v>394</v>
      </c>
      <c r="E59" s="90">
        <v>7.197622</v>
      </c>
      <c r="F59" s="90">
        <v>9.1122019999999999</v>
      </c>
      <c r="G59" s="90">
        <v>6.9072690000000003</v>
      </c>
      <c r="H59" s="90">
        <v>7.8048359999999999</v>
      </c>
      <c r="I59" s="90">
        <v>8.2510259999999995</v>
      </c>
      <c r="J59" s="90">
        <v>8.9843240000000009</v>
      </c>
      <c r="K59" s="90">
        <v>9.7533010000000004</v>
      </c>
      <c r="L59" s="90">
        <v>10.930183</v>
      </c>
      <c r="M59" s="90">
        <v>11.106633</v>
      </c>
      <c r="N59" s="90">
        <v>11.306006</v>
      </c>
      <c r="O59" s="90">
        <v>11.847754</v>
      </c>
      <c r="P59" s="90">
        <v>12.045506</v>
      </c>
      <c r="Q59" s="90">
        <v>12.382529999999999</v>
      </c>
      <c r="R59" s="90">
        <v>12.499382000000001</v>
      </c>
      <c r="S59" s="90">
        <v>12.680904999999999</v>
      </c>
      <c r="T59" s="90">
        <v>12.926964999999999</v>
      </c>
      <c r="U59" s="90">
        <v>13.115556</v>
      </c>
      <c r="V59" s="90">
        <v>13.08583</v>
      </c>
      <c r="W59" s="90">
        <v>13.226863</v>
      </c>
      <c r="X59" s="90">
        <v>13.483437</v>
      </c>
      <c r="Y59" s="90">
        <v>13.663409</v>
      </c>
      <c r="Z59" s="90">
        <v>13.720302</v>
      </c>
      <c r="AA59" s="90">
        <v>13.861055</v>
      </c>
      <c r="AB59" s="90">
        <v>13.904901000000001</v>
      </c>
      <c r="AC59" s="90">
        <v>13.984463</v>
      </c>
      <c r="AD59" s="90">
        <v>14.167681999999999</v>
      </c>
      <c r="AE59" s="90">
        <v>14.190941</v>
      </c>
      <c r="AF59" s="90">
        <v>14.170223</v>
      </c>
      <c r="AG59" s="90">
        <v>14.206674</v>
      </c>
      <c r="AH59" s="90">
        <v>14.230384000000001</v>
      </c>
      <c r="AI59" s="90">
        <v>14.234762999999999</v>
      </c>
      <c r="AJ59" s="90">
        <v>14.226884999999999</v>
      </c>
      <c r="AK59" s="90">
        <v>14.242912</v>
      </c>
      <c r="AL59" s="90">
        <v>14.226502999999999</v>
      </c>
      <c r="AM59" s="95">
        <v>1.4E-2</v>
      </c>
    </row>
    <row r="60" spans="1:39">
      <c r="A60" s="90" t="s">
        <v>403</v>
      </c>
      <c r="B60" s="90" t="s">
        <v>506</v>
      </c>
      <c r="C60" s="90" t="s">
        <v>507</v>
      </c>
      <c r="D60" s="90" t="s">
        <v>394</v>
      </c>
      <c r="E60" s="90">
        <v>7.1971360000000004</v>
      </c>
      <c r="F60" s="90">
        <v>9.1115860000000009</v>
      </c>
      <c r="G60" s="90">
        <v>11.933076</v>
      </c>
      <c r="H60" s="90">
        <v>13.78584</v>
      </c>
      <c r="I60" s="90">
        <v>16.917023</v>
      </c>
      <c r="J60" s="90">
        <v>19.348161999999999</v>
      </c>
      <c r="K60" s="90">
        <v>21.476600999999999</v>
      </c>
      <c r="L60" s="90">
        <v>23.171983999999998</v>
      </c>
      <c r="M60" s="90">
        <v>23.827549000000001</v>
      </c>
      <c r="N60" s="90">
        <v>24.875906000000001</v>
      </c>
      <c r="O60" s="90">
        <v>24.924226999999998</v>
      </c>
      <c r="P60" s="90">
        <v>25.057648</v>
      </c>
      <c r="Q60" s="90">
        <v>25.671323999999998</v>
      </c>
      <c r="R60" s="90">
        <v>26.071598000000002</v>
      </c>
      <c r="S60" s="90">
        <v>26.356332999999999</v>
      </c>
      <c r="T60" s="90">
        <v>26.637239000000001</v>
      </c>
      <c r="U60" s="90">
        <v>26.931115999999999</v>
      </c>
      <c r="V60" s="90">
        <v>27.258358000000001</v>
      </c>
      <c r="W60" s="90">
        <v>27.507359000000001</v>
      </c>
      <c r="X60" s="90">
        <v>27.687080000000002</v>
      </c>
      <c r="Y60" s="90">
        <v>27.908218000000002</v>
      </c>
      <c r="Z60" s="90">
        <v>27.988486999999999</v>
      </c>
      <c r="AA60" s="90">
        <v>28.188112</v>
      </c>
      <c r="AB60" s="90">
        <v>28.404678000000001</v>
      </c>
      <c r="AC60" s="90">
        <v>28.639187</v>
      </c>
      <c r="AD60" s="90">
        <v>28.769323</v>
      </c>
      <c r="AE60" s="90">
        <v>28.95919</v>
      </c>
      <c r="AF60" s="90">
        <v>29.25206</v>
      </c>
      <c r="AG60" s="90">
        <v>29.472111000000002</v>
      </c>
      <c r="AH60" s="90">
        <v>29.671880999999999</v>
      </c>
      <c r="AI60" s="90">
        <v>29.732880000000002</v>
      </c>
      <c r="AJ60" s="90">
        <v>30.013155000000001</v>
      </c>
      <c r="AK60" s="90">
        <v>30.253481000000001</v>
      </c>
      <c r="AL60" s="90">
        <v>31.13814</v>
      </c>
      <c r="AM60" s="95">
        <v>3.9E-2</v>
      </c>
    </row>
    <row r="61" spans="1:39">
      <c r="A61" s="90" t="s">
        <v>406</v>
      </c>
      <c r="B61" s="90" t="s">
        <v>508</v>
      </c>
      <c r="C61" s="90" t="s">
        <v>509</v>
      </c>
      <c r="D61" s="90" t="s">
        <v>394</v>
      </c>
      <c r="E61" s="90">
        <v>7.1971360000000004</v>
      </c>
      <c r="F61" s="90">
        <v>9.1115860000000009</v>
      </c>
      <c r="G61" s="90">
        <v>5.5509919999999999</v>
      </c>
      <c r="H61" s="90">
        <v>3.8468040000000001</v>
      </c>
      <c r="I61" s="90">
        <v>4.5095049999999999</v>
      </c>
      <c r="J61" s="90">
        <v>4.9212100000000003</v>
      </c>
      <c r="K61" s="90">
        <v>5.5634779999999999</v>
      </c>
      <c r="L61" s="90">
        <v>6.1779339999999996</v>
      </c>
      <c r="M61" s="90">
        <v>6.1538769999999996</v>
      </c>
      <c r="N61" s="90">
        <v>6.1278680000000003</v>
      </c>
      <c r="O61" s="90">
        <v>6.273644</v>
      </c>
      <c r="P61" s="90">
        <v>6.3187110000000004</v>
      </c>
      <c r="Q61" s="90">
        <v>6.2465909999999996</v>
      </c>
      <c r="R61" s="90">
        <v>6.2751890000000001</v>
      </c>
      <c r="S61" s="90">
        <v>6.3140999999999998</v>
      </c>
      <c r="T61" s="90">
        <v>6.4089929999999997</v>
      </c>
      <c r="U61" s="90">
        <v>6.461576</v>
      </c>
      <c r="V61" s="90">
        <v>6.4395480000000003</v>
      </c>
      <c r="W61" s="90">
        <v>6.4577850000000003</v>
      </c>
      <c r="X61" s="90">
        <v>6.484426</v>
      </c>
      <c r="Y61" s="90">
        <v>6.600447</v>
      </c>
      <c r="Z61" s="90">
        <v>6.4900460000000004</v>
      </c>
      <c r="AA61" s="90">
        <v>6.5758210000000004</v>
      </c>
      <c r="AB61" s="90">
        <v>6.5243589999999996</v>
      </c>
      <c r="AC61" s="90">
        <v>6.6139799999999997</v>
      </c>
      <c r="AD61" s="90">
        <v>6.5613260000000002</v>
      </c>
      <c r="AE61" s="90">
        <v>6.6071460000000002</v>
      </c>
      <c r="AF61" s="90">
        <v>6.6611710000000004</v>
      </c>
      <c r="AG61" s="90">
        <v>6.8128679999999999</v>
      </c>
      <c r="AH61" s="90">
        <v>6.8015280000000002</v>
      </c>
      <c r="AI61" s="90">
        <v>6.9161099999999998</v>
      </c>
      <c r="AJ61" s="90">
        <v>7.0180020000000001</v>
      </c>
      <c r="AK61" s="90">
        <v>7.0840100000000001</v>
      </c>
      <c r="AL61" s="90">
        <v>7.1083299999999996</v>
      </c>
      <c r="AM61" s="95">
        <v>-8.0000000000000002E-3</v>
      </c>
    </row>
    <row r="62" spans="1:39">
      <c r="A62" s="90" t="s">
        <v>409</v>
      </c>
      <c r="B62" s="90" t="s">
        <v>510</v>
      </c>
      <c r="C62" s="90" t="s">
        <v>511</v>
      </c>
      <c r="D62" s="90" t="s">
        <v>394</v>
      </c>
      <c r="E62" s="90">
        <v>7.1971360000000004</v>
      </c>
      <c r="F62" s="90">
        <v>9.1115860000000009</v>
      </c>
      <c r="G62" s="90">
        <v>6.7073429999999998</v>
      </c>
      <c r="H62" s="90">
        <v>7.4233880000000001</v>
      </c>
      <c r="I62" s="90">
        <v>7.8222579999999997</v>
      </c>
      <c r="J62" s="90">
        <v>8.6116530000000004</v>
      </c>
      <c r="K62" s="90">
        <v>9.4083199999999998</v>
      </c>
      <c r="L62" s="90">
        <v>10.445029999999999</v>
      </c>
      <c r="M62" s="90">
        <v>10.630125</v>
      </c>
      <c r="N62" s="90">
        <v>10.863333000000001</v>
      </c>
      <c r="O62" s="90">
        <v>11.154920000000001</v>
      </c>
      <c r="P62" s="90">
        <v>11.099152999999999</v>
      </c>
      <c r="Q62" s="90">
        <v>11.317394</v>
      </c>
      <c r="R62" s="90">
        <v>11.543422</v>
      </c>
      <c r="S62" s="90">
        <v>11.701981999999999</v>
      </c>
      <c r="T62" s="90">
        <v>11.820209</v>
      </c>
      <c r="U62" s="90">
        <v>12.217461999999999</v>
      </c>
      <c r="V62" s="90">
        <v>12.342381</v>
      </c>
      <c r="W62" s="90">
        <v>12.290438999999999</v>
      </c>
      <c r="X62" s="90">
        <v>12.396008</v>
      </c>
      <c r="Y62" s="90">
        <v>12.513572</v>
      </c>
      <c r="Z62" s="90">
        <v>12.629352000000001</v>
      </c>
      <c r="AA62" s="90">
        <v>12.682290999999999</v>
      </c>
      <c r="AB62" s="90">
        <v>12.709250000000001</v>
      </c>
      <c r="AC62" s="90">
        <v>12.728108000000001</v>
      </c>
      <c r="AD62" s="90">
        <v>12.649837</v>
      </c>
      <c r="AE62" s="90">
        <v>12.758850000000001</v>
      </c>
      <c r="AF62" s="90">
        <v>12.809424</v>
      </c>
      <c r="AG62" s="90">
        <v>12.904233</v>
      </c>
      <c r="AH62" s="90">
        <v>12.946300000000001</v>
      </c>
      <c r="AI62" s="90">
        <v>12.997331000000001</v>
      </c>
      <c r="AJ62" s="90">
        <v>12.995564999999999</v>
      </c>
      <c r="AK62" s="90">
        <v>12.952042</v>
      </c>
      <c r="AL62" s="90">
        <v>13.002312</v>
      </c>
      <c r="AM62" s="95">
        <v>1.0999999999999999E-2</v>
      </c>
    </row>
    <row r="63" spans="1:39">
      <c r="A63" s="90" t="s">
        <v>412</v>
      </c>
      <c r="B63" s="90" t="s">
        <v>512</v>
      </c>
      <c r="C63" s="90" t="s">
        <v>513</v>
      </c>
      <c r="D63" s="90" t="s">
        <v>394</v>
      </c>
      <c r="E63" s="90">
        <v>7.1971360000000004</v>
      </c>
      <c r="F63" s="90">
        <v>9.1115860000000009</v>
      </c>
      <c r="G63" s="90">
        <v>7.1197689999999998</v>
      </c>
      <c r="H63" s="90">
        <v>7.9115330000000004</v>
      </c>
      <c r="I63" s="90">
        <v>8.7897210000000001</v>
      </c>
      <c r="J63" s="90">
        <v>9.6423369999999995</v>
      </c>
      <c r="K63" s="90">
        <v>10.562424</v>
      </c>
      <c r="L63" s="90">
        <v>11.576817999999999</v>
      </c>
      <c r="M63" s="90">
        <v>12.011087</v>
      </c>
      <c r="N63" s="90">
        <v>12.264701000000001</v>
      </c>
      <c r="O63" s="90">
        <v>12.728001000000001</v>
      </c>
      <c r="P63" s="90">
        <v>13.034279</v>
      </c>
      <c r="Q63" s="90">
        <v>13.677076</v>
      </c>
      <c r="R63" s="90">
        <v>14.184620000000001</v>
      </c>
      <c r="S63" s="90">
        <v>16.426974999999999</v>
      </c>
      <c r="T63" s="90">
        <v>16.609843999999999</v>
      </c>
      <c r="U63" s="90">
        <v>16.896823999999999</v>
      </c>
      <c r="V63" s="90">
        <v>17.152819000000001</v>
      </c>
      <c r="W63" s="90">
        <v>17.345945</v>
      </c>
      <c r="X63" s="90">
        <v>17.573129999999999</v>
      </c>
      <c r="Y63" s="90">
        <v>17.713802000000001</v>
      </c>
      <c r="Z63" s="90">
        <v>17.922768000000001</v>
      </c>
      <c r="AA63" s="90">
        <v>18.016209</v>
      </c>
      <c r="AB63" s="90">
        <v>18.288992</v>
      </c>
      <c r="AC63" s="90">
        <v>18.307328999999999</v>
      </c>
      <c r="AD63" s="90">
        <v>18.651292999999999</v>
      </c>
      <c r="AE63" s="90">
        <v>18.669823000000001</v>
      </c>
      <c r="AF63" s="90">
        <v>16.457405000000001</v>
      </c>
      <c r="AG63" s="90">
        <v>16.418220999999999</v>
      </c>
      <c r="AH63" s="90">
        <v>16.318504000000001</v>
      </c>
      <c r="AI63" s="90">
        <v>16.272541</v>
      </c>
      <c r="AJ63" s="90">
        <v>16.270985</v>
      </c>
      <c r="AK63" s="90">
        <v>16.232498</v>
      </c>
      <c r="AL63" s="90">
        <v>16.208393000000001</v>
      </c>
      <c r="AM63" s="95">
        <v>1.7999999999999999E-2</v>
      </c>
    </row>
    <row r="64" spans="1:39">
      <c r="A64" s="90" t="s">
        <v>123</v>
      </c>
      <c r="B64" s="90" t="s">
        <v>514</v>
      </c>
      <c r="C64" s="90" t="s">
        <v>515</v>
      </c>
      <c r="D64" s="90" t="s">
        <v>394</v>
      </c>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row>
    <row r="65" spans="1:39">
      <c r="A65" s="90" t="s">
        <v>263</v>
      </c>
      <c r="B65" s="90" t="s">
        <v>516</v>
      </c>
      <c r="C65" s="90" t="s">
        <v>517</v>
      </c>
      <c r="D65" s="90" t="s">
        <v>394</v>
      </c>
      <c r="E65" s="90">
        <v>7.8142310000000004</v>
      </c>
      <c r="F65" s="90">
        <v>7.7051670000000003</v>
      </c>
      <c r="G65" s="90">
        <v>7.6449470000000002</v>
      </c>
      <c r="H65" s="90">
        <v>7.8359730000000001</v>
      </c>
      <c r="I65" s="90">
        <v>7.9456769999999999</v>
      </c>
      <c r="J65" s="90">
        <v>8.1237069999999996</v>
      </c>
      <c r="K65" s="90">
        <v>8.3852989999999998</v>
      </c>
      <c r="L65" s="90">
        <v>8.6505030000000005</v>
      </c>
      <c r="M65" s="90">
        <v>8.8299850000000006</v>
      </c>
      <c r="N65" s="90">
        <v>8.9054120000000001</v>
      </c>
      <c r="O65" s="90">
        <v>8.9320950000000003</v>
      </c>
      <c r="P65" s="90">
        <v>8.9842089999999999</v>
      </c>
      <c r="Q65" s="90">
        <v>9.2375410000000002</v>
      </c>
      <c r="R65" s="90">
        <v>9.2636719999999997</v>
      </c>
      <c r="S65" s="90">
        <v>9.3010129999999993</v>
      </c>
      <c r="T65" s="90">
        <v>9.3854050000000004</v>
      </c>
      <c r="U65" s="90">
        <v>9.4610579999999995</v>
      </c>
      <c r="V65" s="90">
        <v>9.4995279999999998</v>
      </c>
      <c r="W65" s="90">
        <v>9.5391910000000006</v>
      </c>
      <c r="X65" s="90">
        <v>9.5877499999999998</v>
      </c>
      <c r="Y65" s="90">
        <v>9.6394699999999993</v>
      </c>
      <c r="Z65" s="90">
        <v>9.6487599999999993</v>
      </c>
      <c r="AA65" s="90">
        <v>9.674137</v>
      </c>
      <c r="AB65" s="90">
        <v>9.7191089999999996</v>
      </c>
      <c r="AC65" s="90">
        <v>9.7399050000000003</v>
      </c>
      <c r="AD65" s="90">
        <v>9.782349</v>
      </c>
      <c r="AE65" s="90">
        <v>9.8417080000000006</v>
      </c>
      <c r="AF65" s="90">
        <v>9.8977369999999993</v>
      </c>
      <c r="AG65" s="90">
        <v>9.9742730000000002</v>
      </c>
      <c r="AH65" s="90">
        <v>10.037468000000001</v>
      </c>
      <c r="AI65" s="90">
        <v>10.104244</v>
      </c>
      <c r="AJ65" s="90">
        <v>10.191965</v>
      </c>
      <c r="AK65" s="90">
        <v>10.303789999999999</v>
      </c>
      <c r="AL65" s="90">
        <v>10.377399</v>
      </c>
      <c r="AM65" s="95">
        <v>8.9999999999999993E-3</v>
      </c>
    </row>
    <row r="66" spans="1:39">
      <c r="A66" s="90" t="s">
        <v>397</v>
      </c>
      <c r="B66" s="90" t="s">
        <v>518</v>
      </c>
      <c r="C66" s="90" t="s">
        <v>519</v>
      </c>
      <c r="D66" s="90" t="s">
        <v>394</v>
      </c>
      <c r="E66" s="90">
        <v>7.8147580000000003</v>
      </c>
      <c r="F66" s="90">
        <v>7.7056880000000003</v>
      </c>
      <c r="G66" s="90">
        <v>7.651993</v>
      </c>
      <c r="H66" s="90">
        <v>7.8558909999999997</v>
      </c>
      <c r="I66" s="90">
        <v>7.9898639999999999</v>
      </c>
      <c r="J66" s="90">
        <v>8.1775249999999993</v>
      </c>
      <c r="K66" s="90">
        <v>8.4204120000000007</v>
      </c>
      <c r="L66" s="90">
        <v>8.7285299999999992</v>
      </c>
      <c r="M66" s="90">
        <v>8.893281</v>
      </c>
      <c r="N66" s="90">
        <v>8.9651630000000004</v>
      </c>
      <c r="O66" s="90">
        <v>9.0107730000000004</v>
      </c>
      <c r="P66" s="90">
        <v>9.071472</v>
      </c>
      <c r="Q66" s="90">
        <v>9.3410089999999997</v>
      </c>
      <c r="R66" s="90">
        <v>9.3511050000000004</v>
      </c>
      <c r="S66" s="90">
        <v>9.3876249999999999</v>
      </c>
      <c r="T66" s="90">
        <v>9.4661240000000006</v>
      </c>
      <c r="U66" s="90">
        <v>9.5458149999999993</v>
      </c>
      <c r="V66" s="90">
        <v>9.5875129999999995</v>
      </c>
      <c r="W66" s="90">
        <v>9.6439129999999995</v>
      </c>
      <c r="X66" s="90">
        <v>9.7251609999999999</v>
      </c>
      <c r="Y66" s="90">
        <v>9.7687249999999999</v>
      </c>
      <c r="Z66" s="90">
        <v>9.8044250000000002</v>
      </c>
      <c r="AA66" s="90">
        <v>9.8673269999999995</v>
      </c>
      <c r="AB66" s="90">
        <v>9.9053529999999999</v>
      </c>
      <c r="AC66" s="90">
        <v>9.9602710000000005</v>
      </c>
      <c r="AD66" s="90">
        <v>10.005191</v>
      </c>
      <c r="AE66" s="90">
        <v>10.062203999999999</v>
      </c>
      <c r="AF66" s="90">
        <v>10.139977</v>
      </c>
      <c r="AG66" s="90">
        <v>10.236072999999999</v>
      </c>
      <c r="AH66" s="90">
        <v>10.321515</v>
      </c>
      <c r="AI66" s="90">
        <v>10.404807999999999</v>
      </c>
      <c r="AJ66" s="90">
        <v>10.51127</v>
      </c>
      <c r="AK66" s="90">
        <v>10.611499999999999</v>
      </c>
      <c r="AL66" s="90">
        <v>10.724055999999999</v>
      </c>
      <c r="AM66" s="95">
        <v>0.01</v>
      </c>
    </row>
    <row r="67" spans="1:39">
      <c r="A67" s="90" t="s">
        <v>400</v>
      </c>
      <c r="B67" s="90" t="s">
        <v>520</v>
      </c>
      <c r="C67" s="90" t="s">
        <v>521</v>
      </c>
      <c r="D67" s="90" t="s">
        <v>394</v>
      </c>
      <c r="E67" s="90">
        <v>7.8147580000000003</v>
      </c>
      <c r="F67" s="90">
        <v>7.7056880000000003</v>
      </c>
      <c r="G67" s="90">
        <v>7.6764099999999997</v>
      </c>
      <c r="H67" s="90">
        <v>7.8573659999999999</v>
      </c>
      <c r="I67" s="90">
        <v>7.9696680000000004</v>
      </c>
      <c r="J67" s="90">
        <v>8.1258579999999991</v>
      </c>
      <c r="K67" s="90">
        <v>8.3471679999999999</v>
      </c>
      <c r="L67" s="90">
        <v>8.626773</v>
      </c>
      <c r="M67" s="90">
        <v>8.7484570000000001</v>
      </c>
      <c r="N67" s="90">
        <v>8.841958</v>
      </c>
      <c r="O67" s="90">
        <v>8.8727509999999992</v>
      </c>
      <c r="P67" s="90">
        <v>8.9208339999999993</v>
      </c>
      <c r="Q67" s="90">
        <v>8.9558789999999995</v>
      </c>
      <c r="R67" s="90">
        <v>9.1927179999999993</v>
      </c>
      <c r="S67" s="90">
        <v>9.2001989999999996</v>
      </c>
      <c r="T67" s="90">
        <v>9.265663</v>
      </c>
      <c r="U67" s="90">
        <v>9.3553669999999993</v>
      </c>
      <c r="V67" s="90">
        <v>9.3957090000000001</v>
      </c>
      <c r="W67" s="90">
        <v>9.4224910000000008</v>
      </c>
      <c r="X67" s="90">
        <v>9.4700830000000007</v>
      </c>
      <c r="Y67" s="90">
        <v>9.5311430000000001</v>
      </c>
      <c r="Z67" s="90">
        <v>9.5458669999999994</v>
      </c>
      <c r="AA67" s="90">
        <v>9.5667849999999994</v>
      </c>
      <c r="AB67" s="90">
        <v>9.599653</v>
      </c>
      <c r="AC67" s="90">
        <v>9.6238270000000004</v>
      </c>
      <c r="AD67" s="90">
        <v>9.6278439999999996</v>
      </c>
      <c r="AE67" s="90">
        <v>9.6550969999999996</v>
      </c>
      <c r="AF67" s="90">
        <v>9.7277360000000002</v>
      </c>
      <c r="AG67" s="90">
        <v>9.7785399999999996</v>
      </c>
      <c r="AH67" s="90">
        <v>9.8296469999999996</v>
      </c>
      <c r="AI67" s="90">
        <v>9.8969120000000004</v>
      </c>
      <c r="AJ67" s="90">
        <v>9.9613960000000006</v>
      </c>
      <c r="AK67" s="90">
        <v>10.054463999999999</v>
      </c>
      <c r="AL67" s="90">
        <v>10.139856</v>
      </c>
      <c r="AM67" s="95">
        <v>8.9999999999999993E-3</v>
      </c>
    </row>
    <row r="68" spans="1:39">
      <c r="A68" s="90" t="s">
        <v>403</v>
      </c>
      <c r="B68" s="90" t="s">
        <v>522</v>
      </c>
      <c r="C68" s="90" t="s">
        <v>523</v>
      </c>
      <c r="D68" s="90" t="s">
        <v>394</v>
      </c>
      <c r="E68" s="90">
        <v>7.8142310000000004</v>
      </c>
      <c r="F68" s="90">
        <v>7.7051670000000003</v>
      </c>
      <c r="G68" s="90">
        <v>7.6970140000000002</v>
      </c>
      <c r="H68" s="90">
        <v>7.8887919999999996</v>
      </c>
      <c r="I68" s="90">
        <v>7.9635980000000002</v>
      </c>
      <c r="J68" s="90">
        <v>8.0831239999999998</v>
      </c>
      <c r="K68" s="90">
        <v>8.2701720000000005</v>
      </c>
      <c r="L68" s="90">
        <v>8.5196760000000005</v>
      </c>
      <c r="M68" s="90">
        <v>8.6987900000000007</v>
      </c>
      <c r="N68" s="90">
        <v>8.8252369999999996</v>
      </c>
      <c r="O68" s="90">
        <v>8.9579369999999994</v>
      </c>
      <c r="P68" s="90">
        <v>9.0193569999999994</v>
      </c>
      <c r="Q68" s="90">
        <v>9.3170000000000002</v>
      </c>
      <c r="R68" s="90">
        <v>9.3883740000000007</v>
      </c>
      <c r="S68" s="90">
        <v>9.5308569999999992</v>
      </c>
      <c r="T68" s="90">
        <v>9.6092510000000004</v>
      </c>
      <c r="U68" s="90">
        <v>9.7050199999999993</v>
      </c>
      <c r="V68" s="90">
        <v>9.7534010000000002</v>
      </c>
      <c r="W68" s="90">
        <v>9.8046179999999996</v>
      </c>
      <c r="X68" s="90">
        <v>9.8429850000000005</v>
      </c>
      <c r="Y68" s="90">
        <v>9.8945260000000008</v>
      </c>
      <c r="Z68" s="90">
        <v>9.9281819999999996</v>
      </c>
      <c r="AA68" s="90">
        <v>9.9519680000000008</v>
      </c>
      <c r="AB68" s="90">
        <v>10.049144</v>
      </c>
      <c r="AC68" s="90">
        <v>10.170082000000001</v>
      </c>
      <c r="AD68" s="90">
        <v>10.227788</v>
      </c>
      <c r="AE68" s="90">
        <v>10.268798</v>
      </c>
      <c r="AF68" s="90">
        <v>10.334804</v>
      </c>
      <c r="AG68" s="90">
        <v>10.425813</v>
      </c>
      <c r="AH68" s="90">
        <v>10.495137</v>
      </c>
      <c r="AI68" s="90">
        <v>10.541627</v>
      </c>
      <c r="AJ68" s="90">
        <v>10.609168</v>
      </c>
      <c r="AK68" s="90">
        <v>10.700168</v>
      </c>
      <c r="AL68" s="90">
        <v>10.751640999999999</v>
      </c>
      <c r="AM68" s="95">
        <v>0.01</v>
      </c>
    </row>
    <row r="69" spans="1:39">
      <c r="A69" s="90" t="s">
        <v>406</v>
      </c>
      <c r="B69" s="90" t="s">
        <v>524</v>
      </c>
      <c r="C69" s="90" t="s">
        <v>525</v>
      </c>
      <c r="D69" s="90" t="s">
        <v>394</v>
      </c>
      <c r="E69" s="90">
        <v>7.8142310000000004</v>
      </c>
      <c r="F69" s="90">
        <v>7.7051670000000003</v>
      </c>
      <c r="G69" s="90">
        <v>7.6383020000000004</v>
      </c>
      <c r="H69" s="90">
        <v>7.7960950000000002</v>
      </c>
      <c r="I69" s="90">
        <v>7.9553399999999996</v>
      </c>
      <c r="J69" s="90">
        <v>8.1461109999999994</v>
      </c>
      <c r="K69" s="90">
        <v>8.3782019999999999</v>
      </c>
      <c r="L69" s="90">
        <v>8.6564320000000006</v>
      </c>
      <c r="M69" s="90">
        <v>8.7819149999999997</v>
      </c>
      <c r="N69" s="90">
        <v>8.8570820000000001</v>
      </c>
      <c r="O69" s="90">
        <v>8.8837089999999996</v>
      </c>
      <c r="P69" s="90">
        <v>8.8922609999999995</v>
      </c>
      <c r="Q69" s="90">
        <v>9.1788349999999994</v>
      </c>
      <c r="R69" s="90">
        <v>9.1825159999999997</v>
      </c>
      <c r="S69" s="90">
        <v>9.2618399999999994</v>
      </c>
      <c r="T69" s="90">
        <v>9.3322079999999996</v>
      </c>
      <c r="U69" s="90">
        <v>9.3811929999999997</v>
      </c>
      <c r="V69" s="90">
        <v>9.4201770000000007</v>
      </c>
      <c r="W69" s="90">
        <v>9.4887770000000007</v>
      </c>
      <c r="X69" s="90">
        <v>9.5313309999999998</v>
      </c>
      <c r="Y69" s="90">
        <v>9.5980439999999998</v>
      </c>
      <c r="Z69" s="90">
        <v>9.6192340000000005</v>
      </c>
      <c r="AA69" s="90">
        <v>9.6507959999999997</v>
      </c>
      <c r="AB69" s="90">
        <v>9.6820509999999995</v>
      </c>
      <c r="AC69" s="90">
        <v>9.7284290000000002</v>
      </c>
      <c r="AD69" s="90">
        <v>9.7906479999999991</v>
      </c>
      <c r="AE69" s="90">
        <v>9.8330710000000003</v>
      </c>
      <c r="AF69" s="90">
        <v>9.9071160000000003</v>
      </c>
      <c r="AG69" s="90">
        <v>9.9868860000000002</v>
      </c>
      <c r="AH69" s="90">
        <v>10.062309000000001</v>
      </c>
      <c r="AI69" s="90">
        <v>10.149554999999999</v>
      </c>
      <c r="AJ69" s="90">
        <v>10.197480000000001</v>
      </c>
      <c r="AK69" s="90">
        <v>10.266176</v>
      </c>
      <c r="AL69" s="90">
        <v>10.345166000000001</v>
      </c>
      <c r="AM69" s="95">
        <v>8.9999999999999993E-3</v>
      </c>
    </row>
    <row r="70" spans="1:39">
      <c r="A70" s="90" t="s">
        <v>409</v>
      </c>
      <c r="B70" s="90" t="s">
        <v>526</v>
      </c>
      <c r="C70" s="90" t="s">
        <v>527</v>
      </c>
      <c r="D70" s="90" t="s">
        <v>394</v>
      </c>
      <c r="E70" s="90">
        <v>7.8142310000000004</v>
      </c>
      <c r="F70" s="90">
        <v>7.7051670000000003</v>
      </c>
      <c r="G70" s="90">
        <v>7.5124000000000004</v>
      </c>
      <c r="H70" s="90">
        <v>7.609076</v>
      </c>
      <c r="I70" s="90">
        <v>7.6668719999999997</v>
      </c>
      <c r="J70" s="90">
        <v>7.7886379999999997</v>
      </c>
      <c r="K70" s="90">
        <v>7.9897179999999999</v>
      </c>
      <c r="L70" s="90">
        <v>8.2148610000000009</v>
      </c>
      <c r="M70" s="90">
        <v>8.3377409999999994</v>
      </c>
      <c r="N70" s="90">
        <v>8.4039909999999995</v>
      </c>
      <c r="O70" s="90">
        <v>8.4394819999999999</v>
      </c>
      <c r="P70" s="90">
        <v>8.4429479999999995</v>
      </c>
      <c r="Q70" s="90">
        <v>8.6975099999999994</v>
      </c>
      <c r="R70" s="90">
        <v>8.689864</v>
      </c>
      <c r="S70" s="90">
        <v>8.7409359999999996</v>
      </c>
      <c r="T70" s="90">
        <v>8.7594200000000004</v>
      </c>
      <c r="U70" s="90">
        <v>8.8091360000000005</v>
      </c>
      <c r="V70" s="90">
        <v>8.8358340000000002</v>
      </c>
      <c r="W70" s="90">
        <v>8.8705189999999998</v>
      </c>
      <c r="X70" s="90">
        <v>8.8769790000000004</v>
      </c>
      <c r="Y70" s="90">
        <v>8.9079329999999999</v>
      </c>
      <c r="Z70" s="90">
        <v>8.9314560000000007</v>
      </c>
      <c r="AA70" s="90">
        <v>8.9483280000000001</v>
      </c>
      <c r="AB70" s="90">
        <v>8.9466210000000004</v>
      </c>
      <c r="AC70" s="90">
        <v>8.9685190000000006</v>
      </c>
      <c r="AD70" s="90">
        <v>8.9825850000000003</v>
      </c>
      <c r="AE70" s="90">
        <v>9.0020539999999993</v>
      </c>
      <c r="AF70" s="90">
        <v>9.0409900000000007</v>
      </c>
      <c r="AG70" s="90">
        <v>9.0825589999999998</v>
      </c>
      <c r="AH70" s="90">
        <v>9.1079340000000002</v>
      </c>
      <c r="AI70" s="90">
        <v>9.1423690000000004</v>
      </c>
      <c r="AJ70" s="90">
        <v>9.16784</v>
      </c>
      <c r="AK70" s="90">
        <v>9.2033579999999997</v>
      </c>
      <c r="AL70" s="90">
        <v>9.2447890000000008</v>
      </c>
      <c r="AM70" s="95">
        <v>6.0000000000000001E-3</v>
      </c>
    </row>
    <row r="71" spans="1:39">
      <c r="A71" s="90" t="s">
        <v>412</v>
      </c>
      <c r="B71" s="90" t="s">
        <v>528</v>
      </c>
      <c r="C71" s="90" t="s">
        <v>529</v>
      </c>
      <c r="D71" s="90" t="s">
        <v>394</v>
      </c>
      <c r="E71" s="90">
        <v>7.8142310000000004</v>
      </c>
      <c r="F71" s="90">
        <v>7.7051670000000003</v>
      </c>
      <c r="G71" s="90">
        <v>7.9051479999999996</v>
      </c>
      <c r="H71" s="90">
        <v>8.2703129999999998</v>
      </c>
      <c r="I71" s="90">
        <v>8.5387540000000008</v>
      </c>
      <c r="J71" s="90">
        <v>8.7563139999999997</v>
      </c>
      <c r="K71" s="90">
        <v>9.0731649999999995</v>
      </c>
      <c r="L71" s="90">
        <v>9.4559379999999997</v>
      </c>
      <c r="M71" s="90">
        <v>9.6577739999999999</v>
      </c>
      <c r="N71" s="90">
        <v>9.9576930000000008</v>
      </c>
      <c r="O71" s="90">
        <v>10.089238</v>
      </c>
      <c r="P71" s="90">
        <v>10.286735</v>
      </c>
      <c r="Q71" s="90">
        <v>10.638604000000001</v>
      </c>
      <c r="R71" s="90">
        <v>10.719279999999999</v>
      </c>
      <c r="S71" s="90">
        <v>10.764006</v>
      </c>
      <c r="T71" s="90">
        <v>10.915835</v>
      </c>
      <c r="U71" s="90">
        <v>11.029665</v>
      </c>
      <c r="V71" s="90">
        <v>11.160498</v>
      </c>
      <c r="W71" s="90">
        <v>11.255796</v>
      </c>
      <c r="X71" s="90">
        <v>11.355422000000001</v>
      </c>
      <c r="Y71" s="90">
        <v>11.470763</v>
      </c>
      <c r="Z71" s="90">
        <v>11.556995000000001</v>
      </c>
      <c r="AA71" s="90">
        <v>11.57917</v>
      </c>
      <c r="AB71" s="90">
        <v>11.723858</v>
      </c>
      <c r="AC71" s="90">
        <v>11.806355</v>
      </c>
      <c r="AD71" s="90">
        <v>11.926062999999999</v>
      </c>
      <c r="AE71" s="90">
        <v>12.066107000000001</v>
      </c>
      <c r="AF71" s="90">
        <v>12.052828</v>
      </c>
      <c r="AG71" s="90">
        <v>12.161227</v>
      </c>
      <c r="AH71" s="90">
        <v>12.318517</v>
      </c>
      <c r="AI71" s="90">
        <v>12.536054</v>
      </c>
      <c r="AJ71" s="90">
        <v>12.736841</v>
      </c>
      <c r="AK71" s="90">
        <v>12.892207000000001</v>
      </c>
      <c r="AL71" s="90">
        <v>13.090513</v>
      </c>
      <c r="AM71" s="95">
        <v>1.7000000000000001E-2</v>
      </c>
    </row>
    <row r="72" spans="1:39">
      <c r="A72" s="90" t="s">
        <v>92</v>
      </c>
      <c r="B72" s="90" t="s">
        <v>530</v>
      </c>
      <c r="C72" s="90" t="s">
        <v>531</v>
      </c>
      <c r="D72" s="90" t="s">
        <v>394</v>
      </c>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row>
    <row r="73" spans="1:39">
      <c r="A73" s="90" t="s">
        <v>263</v>
      </c>
      <c r="B73" s="90" t="s">
        <v>532</v>
      </c>
      <c r="C73" s="90" t="s">
        <v>533</v>
      </c>
      <c r="D73" s="90" t="s">
        <v>394</v>
      </c>
      <c r="E73" s="90">
        <v>32.504447999999996</v>
      </c>
      <c r="F73" s="90">
        <v>31.756233000000002</v>
      </c>
      <c r="G73" s="90">
        <v>31.498425999999998</v>
      </c>
      <c r="H73" s="90">
        <v>30.646571999999999</v>
      </c>
      <c r="I73" s="90">
        <v>30.232493999999999</v>
      </c>
      <c r="J73" s="90">
        <v>30.240819999999999</v>
      </c>
      <c r="K73" s="90">
        <v>30.242937000000001</v>
      </c>
      <c r="L73" s="90">
        <v>30.472518999999998</v>
      </c>
      <c r="M73" s="90">
        <v>30.834257000000001</v>
      </c>
      <c r="N73" s="90">
        <v>31.029245</v>
      </c>
      <c r="O73" s="90">
        <v>31.025385</v>
      </c>
      <c r="P73" s="90">
        <v>31.067132999999998</v>
      </c>
      <c r="Q73" s="90">
        <v>30.996099000000001</v>
      </c>
      <c r="R73" s="90">
        <v>31.074831</v>
      </c>
      <c r="S73" s="90">
        <v>31.091024000000001</v>
      </c>
      <c r="T73" s="90">
        <v>31.218472999999999</v>
      </c>
      <c r="U73" s="90">
        <v>31.246531000000001</v>
      </c>
      <c r="V73" s="90">
        <v>31.258299000000001</v>
      </c>
      <c r="W73" s="90">
        <v>31.232683000000002</v>
      </c>
      <c r="X73" s="90">
        <v>31.266838</v>
      </c>
      <c r="Y73" s="90">
        <v>31.298508000000002</v>
      </c>
      <c r="Z73" s="90">
        <v>31.240503</v>
      </c>
      <c r="AA73" s="90">
        <v>31.132947999999999</v>
      </c>
      <c r="AB73" s="90">
        <v>30.938320000000001</v>
      </c>
      <c r="AC73" s="90">
        <v>31.002241000000001</v>
      </c>
      <c r="AD73" s="90">
        <v>30.879759</v>
      </c>
      <c r="AE73" s="90">
        <v>30.825565000000001</v>
      </c>
      <c r="AF73" s="90">
        <v>30.744913</v>
      </c>
      <c r="AG73" s="90">
        <v>30.716418999999998</v>
      </c>
      <c r="AH73" s="90">
        <v>30.698740000000001</v>
      </c>
      <c r="AI73" s="90">
        <v>30.691092999999999</v>
      </c>
      <c r="AJ73" s="90">
        <v>30.693128999999999</v>
      </c>
      <c r="AK73" s="90">
        <v>30.650694000000001</v>
      </c>
      <c r="AL73" s="90">
        <v>30.547052000000001</v>
      </c>
      <c r="AM73" s="95">
        <v>-1E-3</v>
      </c>
    </row>
    <row r="74" spans="1:39">
      <c r="A74" s="90" t="s">
        <v>397</v>
      </c>
      <c r="B74" s="90" t="s">
        <v>534</v>
      </c>
      <c r="C74" s="90" t="s">
        <v>535</v>
      </c>
      <c r="D74" s="90" t="s">
        <v>394</v>
      </c>
      <c r="E74" s="90">
        <v>32.506644999999999</v>
      </c>
      <c r="F74" s="90">
        <v>31.761527999999998</v>
      </c>
      <c r="G74" s="90">
        <v>31.523682000000001</v>
      </c>
      <c r="H74" s="90">
        <v>30.796993000000001</v>
      </c>
      <c r="I74" s="90">
        <v>30.454176</v>
      </c>
      <c r="J74" s="90">
        <v>30.535012999999999</v>
      </c>
      <c r="K74" s="90">
        <v>30.679762</v>
      </c>
      <c r="L74" s="90">
        <v>30.809685000000002</v>
      </c>
      <c r="M74" s="90">
        <v>31.225995999999999</v>
      </c>
      <c r="N74" s="90">
        <v>31.442463</v>
      </c>
      <c r="O74" s="90">
        <v>31.460702999999999</v>
      </c>
      <c r="P74" s="90">
        <v>31.365051000000001</v>
      </c>
      <c r="Q74" s="90">
        <v>31.391663000000001</v>
      </c>
      <c r="R74" s="90">
        <v>31.383410999999999</v>
      </c>
      <c r="S74" s="90">
        <v>31.442242</v>
      </c>
      <c r="T74" s="90">
        <v>31.469477000000001</v>
      </c>
      <c r="U74" s="90">
        <v>31.615053</v>
      </c>
      <c r="V74" s="90">
        <v>31.558197</v>
      </c>
      <c r="W74" s="90">
        <v>31.464656999999999</v>
      </c>
      <c r="X74" s="90">
        <v>31.658192</v>
      </c>
      <c r="Y74" s="90">
        <v>31.519629999999999</v>
      </c>
      <c r="Z74" s="90">
        <v>31.480889999999999</v>
      </c>
      <c r="AA74" s="90">
        <v>31.339195</v>
      </c>
      <c r="AB74" s="90">
        <v>31.471598</v>
      </c>
      <c r="AC74" s="90">
        <v>31.489236999999999</v>
      </c>
      <c r="AD74" s="90">
        <v>31.394112</v>
      </c>
      <c r="AE74" s="90">
        <v>31.335224</v>
      </c>
      <c r="AF74" s="90">
        <v>31.325329</v>
      </c>
      <c r="AG74" s="90">
        <v>31.273111</v>
      </c>
      <c r="AH74" s="90">
        <v>31.285285999999999</v>
      </c>
      <c r="AI74" s="90">
        <v>31.247021</v>
      </c>
      <c r="AJ74" s="90">
        <v>31.288414</v>
      </c>
      <c r="AK74" s="90">
        <v>31.290915999999999</v>
      </c>
      <c r="AL74" s="90">
        <v>31.231843999999999</v>
      </c>
      <c r="AM74" s="95">
        <v>-1E-3</v>
      </c>
    </row>
    <row r="75" spans="1:39">
      <c r="A75" s="90" t="s">
        <v>400</v>
      </c>
      <c r="B75" s="90" t="s">
        <v>536</v>
      </c>
      <c r="C75" s="90" t="s">
        <v>537</v>
      </c>
      <c r="D75" s="90" t="s">
        <v>394</v>
      </c>
      <c r="E75" s="90">
        <v>32.506644999999999</v>
      </c>
      <c r="F75" s="90">
        <v>31.761433</v>
      </c>
      <c r="G75" s="90">
        <v>31.674237999999999</v>
      </c>
      <c r="H75" s="90">
        <v>30.664476000000001</v>
      </c>
      <c r="I75" s="90">
        <v>30.027283000000001</v>
      </c>
      <c r="J75" s="90">
        <v>30.068657000000002</v>
      </c>
      <c r="K75" s="90">
        <v>29.978387999999999</v>
      </c>
      <c r="L75" s="90">
        <v>30.295836999999999</v>
      </c>
      <c r="M75" s="90">
        <v>30.588927999999999</v>
      </c>
      <c r="N75" s="90">
        <v>30.883794999999999</v>
      </c>
      <c r="O75" s="90">
        <v>30.850221999999999</v>
      </c>
      <c r="P75" s="90">
        <v>30.799969000000001</v>
      </c>
      <c r="Q75" s="90">
        <v>30.572527000000001</v>
      </c>
      <c r="R75" s="90">
        <v>30.564287</v>
      </c>
      <c r="S75" s="90">
        <v>30.521114000000001</v>
      </c>
      <c r="T75" s="90">
        <v>30.555406999999999</v>
      </c>
      <c r="U75" s="90">
        <v>30.707861000000001</v>
      </c>
      <c r="V75" s="90">
        <v>30.502998000000002</v>
      </c>
      <c r="W75" s="90">
        <v>30.582457000000002</v>
      </c>
      <c r="X75" s="90">
        <v>30.430319000000001</v>
      </c>
      <c r="Y75" s="90">
        <v>30.498487000000001</v>
      </c>
      <c r="Z75" s="90">
        <v>30.266031000000002</v>
      </c>
      <c r="AA75" s="90">
        <v>30.150407999999999</v>
      </c>
      <c r="AB75" s="90">
        <v>30.117688999999999</v>
      </c>
      <c r="AC75" s="90">
        <v>30.142192999999999</v>
      </c>
      <c r="AD75" s="90">
        <v>29.951861999999998</v>
      </c>
      <c r="AE75" s="90">
        <v>29.724926</v>
      </c>
      <c r="AF75" s="90">
        <v>29.848011</v>
      </c>
      <c r="AG75" s="90">
        <v>29.737991000000001</v>
      </c>
      <c r="AH75" s="90">
        <v>29.891247</v>
      </c>
      <c r="AI75" s="90">
        <v>29.85988</v>
      </c>
      <c r="AJ75" s="90">
        <v>29.793099999999999</v>
      </c>
      <c r="AK75" s="90">
        <v>29.819672000000001</v>
      </c>
      <c r="AL75" s="90">
        <v>29.797874</v>
      </c>
      <c r="AM75" s="95">
        <v>-2E-3</v>
      </c>
    </row>
    <row r="76" spans="1:39">
      <c r="A76" s="90" t="s">
        <v>403</v>
      </c>
      <c r="B76" s="90" t="s">
        <v>538</v>
      </c>
      <c r="C76" s="90" t="s">
        <v>539</v>
      </c>
      <c r="D76" s="90" t="s">
        <v>394</v>
      </c>
      <c r="E76" s="90">
        <v>32.504447999999996</v>
      </c>
      <c r="F76" s="90">
        <v>31.752541999999998</v>
      </c>
      <c r="G76" s="90">
        <v>31.798891000000001</v>
      </c>
      <c r="H76" s="90">
        <v>31.14472</v>
      </c>
      <c r="I76" s="90">
        <v>30.701794</v>
      </c>
      <c r="J76" s="90">
        <v>30.549475000000001</v>
      </c>
      <c r="K76" s="90">
        <v>30.331039000000001</v>
      </c>
      <c r="L76" s="90">
        <v>29.97345</v>
      </c>
      <c r="M76" s="90">
        <v>29.971599999999999</v>
      </c>
      <c r="N76" s="90">
        <v>29.876698000000001</v>
      </c>
      <c r="O76" s="90">
        <v>29.755400000000002</v>
      </c>
      <c r="P76" s="90">
        <v>29.681661999999999</v>
      </c>
      <c r="Q76" s="90">
        <v>29.757839000000001</v>
      </c>
      <c r="R76" s="90">
        <v>29.920173999999999</v>
      </c>
      <c r="S76" s="90">
        <v>30.035204</v>
      </c>
      <c r="T76" s="90">
        <v>30.393457000000001</v>
      </c>
      <c r="U76" s="90">
        <v>30.554006999999999</v>
      </c>
      <c r="V76" s="90">
        <v>30.522226</v>
      </c>
      <c r="W76" s="90">
        <v>30.615196000000001</v>
      </c>
      <c r="X76" s="90">
        <v>30.600683</v>
      </c>
      <c r="Y76" s="90">
        <v>30.789099</v>
      </c>
      <c r="Z76" s="90">
        <v>30.831278000000001</v>
      </c>
      <c r="AA76" s="90">
        <v>30.802379999999999</v>
      </c>
      <c r="AB76" s="90">
        <v>30.916325000000001</v>
      </c>
      <c r="AC76" s="90">
        <v>30.995152999999998</v>
      </c>
      <c r="AD76" s="90">
        <v>31.139710999999998</v>
      </c>
      <c r="AE76" s="90">
        <v>31.107631999999999</v>
      </c>
      <c r="AF76" s="90">
        <v>31.163143000000002</v>
      </c>
      <c r="AG76" s="90">
        <v>31.263746000000001</v>
      </c>
      <c r="AH76" s="90">
        <v>31.366807999999999</v>
      </c>
      <c r="AI76" s="90">
        <v>31.379861999999999</v>
      </c>
      <c r="AJ76" s="90">
        <v>31.381498000000001</v>
      </c>
      <c r="AK76" s="90">
        <v>31.380049</v>
      </c>
      <c r="AL76" s="90">
        <v>31.301952</v>
      </c>
      <c r="AM76" s="95">
        <v>0</v>
      </c>
    </row>
    <row r="77" spans="1:39">
      <c r="A77" s="90" t="s">
        <v>406</v>
      </c>
      <c r="B77" s="90" t="s">
        <v>540</v>
      </c>
      <c r="C77" s="90" t="s">
        <v>541</v>
      </c>
      <c r="D77" s="90" t="s">
        <v>394</v>
      </c>
      <c r="E77" s="90">
        <v>32.504447999999996</v>
      </c>
      <c r="F77" s="90">
        <v>31.749500000000001</v>
      </c>
      <c r="G77" s="90">
        <v>31.445993000000001</v>
      </c>
      <c r="H77" s="90">
        <v>30.479671</v>
      </c>
      <c r="I77" s="90">
        <v>30.034212</v>
      </c>
      <c r="J77" s="90">
        <v>30.117951999999999</v>
      </c>
      <c r="K77" s="90">
        <v>30.407976000000001</v>
      </c>
      <c r="L77" s="90">
        <v>30.588135000000001</v>
      </c>
      <c r="M77" s="90">
        <v>30.956593000000002</v>
      </c>
      <c r="N77" s="90">
        <v>31.200367</v>
      </c>
      <c r="O77" s="90">
        <v>31.286878999999999</v>
      </c>
      <c r="P77" s="90">
        <v>31.276233999999999</v>
      </c>
      <c r="Q77" s="90">
        <v>31.371120000000001</v>
      </c>
      <c r="R77" s="90">
        <v>31.361934999999999</v>
      </c>
      <c r="S77" s="90">
        <v>31.524743999999998</v>
      </c>
      <c r="T77" s="90">
        <v>31.649356999999998</v>
      </c>
      <c r="U77" s="90">
        <v>31.732880000000002</v>
      </c>
      <c r="V77" s="90">
        <v>31.731390000000001</v>
      </c>
      <c r="W77" s="90">
        <v>31.626716999999999</v>
      </c>
      <c r="X77" s="90">
        <v>31.711711999999999</v>
      </c>
      <c r="Y77" s="90">
        <v>31.741720000000001</v>
      </c>
      <c r="Z77" s="90">
        <v>31.583796</v>
      </c>
      <c r="AA77" s="90">
        <v>31.552790000000002</v>
      </c>
      <c r="AB77" s="90">
        <v>31.334683999999999</v>
      </c>
      <c r="AC77" s="90">
        <v>31.33099</v>
      </c>
      <c r="AD77" s="90">
        <v>31.261524000000001</v>
      </c>
      <c r="AE77" s="90">
        <v>31.111198000000002</v>
      </c>
      <c r="AF77" s="90">
        <v>30.960757999999998</v>
      </c>
      <c r="AG77" s="90">
        <v>31.032824999999999</v>
      </c>
      <c r="AH77" s="90">
        <v>30.951757000000001</v>
      </c>
      <c r="AI77" s="90">
        <v>30.907169</v>
      </c>
      <c r="AJ77" s="90">
        <v>30.834461000000001</v>
      </c>
      <c r="AK77" s="90">
        <v>30.679044999999999</v>
      </c>
      <c r="AL77" s="90">
        <v>30.463259000000001</v>
      </c>
      <c r="AM77" s="95">
        <v>-1E-3</v>
      </c>
    </row>
    <row r="78" spans="1:39">
      <c r="A78" s="90" t="s">
        <v>409</v>
      </c>
      <c r="B78" s="90" t="s">
        <v>542</v>
      </c>
      <c r="C78" s="90" t="s">
        <v>543</v>
      </c>
      <c r="D78" s="90" t="s">
        <v>394</v>
      </c>
      <c r="E78" s="90">
        <v>32.504447999999996</v>
      </c>
      <c r="F78" s="90">
        <v>31.760569</v>
      </c>
      <c r="G78" s="90">
        <v>31.503402999999999</v>
      </c>
      <c r="H78" s="90">
        <v>30.542428999999998</v>
      </c>
      <c r="I78" s="90">
        <v>29.738585</v>
      </c>
      <c r="J78" s="90">
        <v>29.650901999999999</v>
      </c>
      <c r="K78" s="90">
        <v>29.567284000000001</v>
      </c>
      <c r="L78" s="90">
        <v>29.671918999999999</v>
      </c>
      <c r="M78" s="90">
        <v>29.945751000000001</v>
      </c>
      <c r="N78" s="90">
        <v>30.077023000000001</v>
      </c>
      <c r="O78" s="90">
        <v>30.041540000000001</v>
      </c>
      <c r="P78" s="90">
        <v>29.917486</v>
      </c>
      <c r="Q78" s="90">
        <v>29.85549</v>
      </c>
      <c r="R78" s="90">
        <v>29.849941000000001</v>
      </c>
      <c r="S78" s="90">
        <v>29.943238999999998</v>
      </c>
      <c r="T78" s="90">
        <v>29.826087999999999</v>
      </c>
      <c r="U78" s="90">
        <v>30.001158</v>
      </c>
      <c r="V78" s="90">
        <v>29.700191</v>
      </c>
      <c r="W78" s="90">
        <v>29.80941</v>
      </c>
      <c r="X78" s="90">
        <v>29.758545000000002</v>
      </c>
      <c r="Y78" s="90">
        <v>29.442139000000001</v>
      </c>
      <c r="Z78" s="90">
        <v>29.420991999999998</v>
      </c>
      <c r="AA78" s="90">
        <v>29.277819000000001</v>
      </c>
      <c r="AB78" s="90">
        <v>29.043789</v>
      </c>
      <c r="AC78" s="90">
        <v>29.107268999999999</v>
      </c>
      <c r="AD78" s="90">
        <v>28.829243000000002</v>
      </c>
      <c r="AE78" s="90">
        <v>28.599098000000001</v>
      </c>
      <c r="AF78" s="90">
        <v>28.754543000000002</v>
      </c>
      <c r="AG78" s="90">
        <v>28.670355000000001</v>
      </c>
      <c r="AH78" s="90">
        <v>28.623196</v>
      </c>
      <c r="AI78" s="90">
        <v>28.573626999999998</v>
      </c>
      <c r="AJ78" s="90">
        <v>28.445641999999999</v>
      </c>
      <c r="AK78" s="90">
        <v>28.183803999999999</v>
      </c>
      <c r="AL78" s="90">
        <v>28.144703</v>
      </c>
      <c r="AM78" s="95">
        <v>-4.0000000000000001E-3</v>
      </c>
    </row>
    <row r="79" spans="1:39">
      <c r="A79" s="90" t="s">
        <v>412</v>
      </c>
      <c r="B79" s="90" t="s">
        <v>544</v>
      </c>
      <c r="C79" s="90" t="s">
        <v>545</v>
      </c>
      <c r="D79" s="90" t="s">
        <v>394</v>
      </c>
      <c r="E79" s="90">
        <v>32.504447999999996</v>
      </c>
      <c r="F79" s="90">
        <v>31.760279000000001</v>
      </c>
      <c r="G79" s="90">
        <v>31.634758000000001</v>
      </c>
      <c r="H79" s="90">
        <v>31.267868</v>
      </c>
      <c r="I79" s="90">
        <v>31.111274999999999</v>
      </c>
      <c r="J79" s="90">
        <v>31.262484000000001</v>
      </c>
      <c r="K79" s="90">
        <v>31.466825</v>
      </c>
      <c r="L79" s="90">
        <v>31.839096000000001</v>
      </c>
      <c r="M79" s="90">
        <v>32.301299999999998</v>
      </c>
      <c r="N79" s="90">
        <v>32.619041000000003</v>
      </c>
      <c r="O79" s="90">
        <v>32.979939000000002</v>
      </c>
      <c r="P79" s="90">
        <v>33.159008</v>
      </c>
      <c r="Q79" s="90">
        <v>33.333736000000002</v>
      </c>
      <c r="R79" s="90">
        <v>33.612319999999997</v>
      </c>
      <c r="S79" s="90">
        <v>33.756428</v>
      </c>
      <c r="T79" s="90">
        <v>33.769984999999998</v>
      </c>
      <c r="U79" s="90">
        <v>33.922320999999997</v>
      </c>
      <c r="V79" s="90">
        <v>34.013744000000003</v>
      </c>
      <c r="W79" s="90">
        <v>34.105083</v>
      </c>
      <c r="X79" s="90">
        <v>34.158752</v>
      </c>
      <c r="Y79" s="90">
        <v>34.101737999999997</v>
      </c>
      <c r="Z79" s="90">
        <v>34.222335999999999</v>
      </c>
      <c r="AA79" s="90">
        <v>34.047932000000003</v>
      </c>
      <c r="AB79" s="90">
        <v>33.990845</v>
      </c>
      <c r="AC79" s="90">
        <v>33.992271000000002</v>
      </c>
      <c r="AD79" s="90">
        <v>33.975571000000002</v>
      </c>
      <c r="AE79" s="90">
        <v>33.845900999999998</v>
      </c>
      <c r="AF79" s="90">
        <v>33.786850000000001</v>
      </c>
      <c r="AG79" s="90">
        <v>33.758552999999999</v>
      </c>
      <c r="AH79" s="90">
        <v>33.802681</v>
      </c>
      <c r="AI79" s="90">
        <v>33.804645999999998</v>
      </c>
      <c r="AJ79" s="90">
        <v>34.038418</v>
      </c>
      <c r="AK79" s="90">
        <v>33.897537</v>
      </c>
      <c r="AL79" s="90">
        <v>33.754931999999997</v>
      </c>
      <c r="AM79" s="95">
        <v>2E-3</v>
      </c>
    </row>
    <row r="80" spans="1:39">
      <c r="A80" s="90" t="s">
        <v>86</v>
      </c>
      <c r="B80" s="90"/>
      <c r="C80" s="90" t="s">
        <v>546</v>
      </c>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row>
    <row r="81" spans="1:39">
      <c r="A81" s="90" t="s">
        <v>391</v>
      </c>
      <c r="B81" s="90" t="s">
        <v>547</v>
      </c>
      <c r="C81" s="90" t="s">
        <v>548</v>
      </c>
      <c r="D81" s="90" t="s">
        <v>394</v>
      </c>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row>
    <row r="82" spans="1:39">
      <c r="A82" s="90" t="s">
        <v>263</v>
      </c>
      <c r="B82" s="90" t="s">
        <v>549</v>
      </c>
      <c r="C82" s="90" t="s">
        <v>550</v>
      </c>
      <c r="D82" s="90" t="s">
        <v>394</v>
      </c>
      <c r="E82" s="90">
        <v>12.893878000000001</v>
      </c>
      <c r="F82" s="90">
        <v>13.672765999999999</v>
      </c>
      <c r="G82" s="90">
        <v>14.229456000000001</v>
      </c>
      <c r="H82" s="90">
        <v>14.146156</v>
      </c>
      <c r="I82" s="90">
        <v>14.457965</v>
      </c>
      <c r="J82" s="90">
        <v>15.023512</v>
      </c>
      <c r="K82" s="90">
        <v>15.380255</v>
      </c>
      <c r="L82" s="90">
        <v>15.911363</v>
      </c>
      <c r="M82" s="90">
        <v>16.460713999999999</v>
      </c>
      <c r="N82" s="90">
        <v>16.864187000000001</v>
      </c>
      <c r="O82" s="90">
        <v>17.128958000000001</v>
      </c>
      <c r="P82" s="90">
        <v>17.313670999999999</v>
      </c>
      <c r="Q82" s="90">
        <v>17.368542000000001</v>
      </c>
      <c r="R82" s="90">
        <v>17.412827</v>
      </c>
      <c r="S82" s="90">
        <v>17.449695999999999</v>
      </c>
      <c r="T82" s="90">
        <v>17.630033000000001</v>
      </c>
      <c r="U82" s="90">
        <v>17.835062000000001</v>
      </c>
      <c r="V82" s="90">
        <v>18.018038000000001</v>
      </c>
      <c r="W82" s="90">
        <v>18.168430000000001</v>
      </c>
      <c r="X82" s="90">
        <v>18.340060999999999</v>
      </c>
      <c r="Y82" s="90">
        <v>18.440995999999998</v>
      </c>
      <c r="Z82" s="90">
        <v>18.513915999999998</v>
      </c>
      <c r="AA82" s="90">
        <v>18.599657000000001</v>
      </c>
      <c r="AB82" s="90">
        <v>18.678833000000001</v>
      </c>
      <c r="AC82" s="90">
        <v>18.709067999999998</v>
      </c>
      <c r="AD82" s="90">
        <v>18.781182999999999</v>
      </c>
      <c r="AE82" s="90">
        <v>18.860766999999999</v>
      </c>
      <c r="AF82" s="90">
        <v>18.930902</v>
      </c>
      <c r="AG82" s="90">
        <v>18.963881000000001</v>
      </c>
      <c r="AH82" s="90">
        <v>18.969629000000001</v>
      </c>
      <c r="AI82" s="90">
        <v>18.969342999999999</v>
      </c>
      <c r="AJ82" s="90">
        <v>18.966396</v>
      </c>
      <c r="AK82" s="90">
        <v>18.91544</v>
      </c>
      <c r="AL82" s="90">
        <v>18.819980999999999</v>
      </c>
      <c r="AM82" s="95">
        <v>0.01</v>
      </c>
    </row>
    <row r="83" spans="1:39">
      <c r="A83" s="90" t="s">
        <v>397</v>
      </c>
      <c r="B83" s="90" t="s">
        <v>551</v>
      </c>
      <c r="C83" s="90" t="s">
        <v>552</v>
      </c>
      <c r="D83" s="90" t="s">
        <v>394</v>
      </c>
      <c r="E83" s="90">
        <v>12.89475</v>
      </c>
      <c r="F83" s="90">
        <v>13.672988999999999</v>
      </c>
      <c r="G83" s="90">
        <v>14.075054</v>
      </c>
      <c r="H83" s="90">
        <v>14.128432</v>
      </c>
      <c r="I83" s="90">
        <v>14.450062000000001</v>
      </c>
      <c r="J83" s="90">
        <v>15.035147</v>
      </c>
      <c r="K83" s="90">
        <v>15.416568</v>
      </c>
      <c r="L83" s="90">
        <v>16.056474999999999</v>
      </c>
      <c r="M83" s="90">
        <v>16.666740000000001</v>
      </c>
      <c r="N83" s="90">
        <v>16.927717000000001</v>
      </c>
      <c r="O83" s="90">
        <v>17.194586000000001</v>
      </c>
      <c r="P83" s="90">
        <v>17.356386000000001</v>
      </c>
      <c r="Q83" s="90">
        <v>17.413070999999999</v>
      </c>
      <c r="R83" s="90">
        <v>17.464908999999999</v>
      </c>
      <c r="S83" s="90">
        <v>17.523251999999999</v>
      </c>
      <c r="T83" s="90">
        <v>17.673817</v>
      </c>
      <c r="U83" s="90">
        <v>17.864491000000001</v>
      </c>
      <c r="V83" s="90">
        <v>18.040921999999998</v>
      </c>
      <c r="W83" s="90">
        <v>18.228076999999999</v>
      </c>
      <c r="X83" s="90">
        <v>18.446621</v>
      </c>
      <c r="Y83" s="90">
        <v>18.519718000000001</v>
      </c>
      <c r="Z83" s="90">
        <v>18.635273000000002</v>
      </c>
      <c r="AA83" s="90">
        <v>18.760769</v>
      </c>
      <c r="AB83" s="90">
        <v>18.876073999999999</v>
      </c>
      <c r="AC83" s="90">
        <v>18.93572</v>
      </c>
      <c r="AD83" s="90">
        <v>19.008709</v>
      </c>
      <c r="AE83" s="90">
        <v>19.048971000000002</v>
      </c>
      <c r="AF83" s="90">
        <v>19.151347999999999</v>
      </c>
      <c r="AG83" s="90">
        <v>19.198765000000002</v>
      </c>
      <c r="AH83" s="90">
        <v>19.202078</v>
      </c>
      <c r="AI83" s="90">
        <v>19.235728999999999</v>
      </c>
      <c r="AJ83" s="90">
        <v>19.217227999999999</v>
      </c>
      <c r="AK83" s="90">
        <v>19.282398000000001</v>
      </c>
      <c r="AL83" s="90">
        <v>19.264043999999998</v>
      </c>
      <c r="AM83" s="95">
        <v>1.0999999999999999E-2</v>
      </c>
    </row>
    <row r="84" spans="1:39">
      <c r="A84" s="90" t="s">
        <v>400</v>
      </c>
      <c r="B84" s="90" t="s">
        <v>553</v>
      </c>
      <c r="C84" s="90" t="s">
        <v>554</v>
      </c>
      <c r="D84" s="90" t="s">
        <v>394</v>
      </c>
      <c r="E84" s="90">
        <v>12.894750999999999</v>
      </c>
      <c r="F84" s="90">
        <v>13.672988999999999</v>
      </c>
      <c r="G84" s="90">
        <v>14.085694999999999</v>
      </c>
      <c r="H84" s="90">
        <v>14.056005000000001</v>
      </c>
      <c r="I84" s="90">
        <v>14.324434999999999</v>
      </c>
      <c r="J84" s="90">
        <v>14.932363</v>
      </c>
      <c r="K84" s="90">
        <v>15.293619</v>
      </c>
      <c r="L84" s="90">
        <v>15.979727</v>
      </c>
      <c r="M84" s="90">
        <v>16.652138000000001</v>
      </c>
      <c r="N84" s="90">
        <v>16.904983999999999</v>
      </c>
      <c r="O84" s="90">
        <v>17.197899</v>
      </c>
      <c r="P84" s="90">
        <v>17.356566999999998</v>
      </c>
      <c r="Q84" s="90">
        <v>17.429535000000001</v>
      </c>
      <c r="R84" s="90">
        <v>17.421225</v>
      </c>
      <c r="S84" s="90">
        <v>17.437049999999999</v>
      </c>
      <c r="T84" s="90">
        <v>17.573827999999999</v>
      </c>
      <c r="U84" s="90">
        <v>17.713653999999998</v>
      </c>
      <c r="V84" s="90">
        <v>17.870096</v>
      </c>
      <c r="W84" s="90">
        <v>18.004342999999999</v>
      </c>
      <c r="X84" s="90">
        <v>18.157782000000001</v>
      </c>
      <c r="Y84" s="90">
        <v>18.273790000000002</v>
      </c>
      <c r="Z84" s="90">
        <v>18.327435999999999</v>
      </c>
      <c r="AA84" s="90">
        <v>18.378931000000001</v>
      </c>
      <c r="AB84" s="90">
        <v>18.453344000000001</v>
      </c>
      <c r="AC84" s="90">
        <v>18.458901999999998</v>
      </c>
      <c r="AD84" s="90">
        <v>18.449998999999998</v>
      </c>
      <c r="AE84" s="90">
        <v>18.491554000000001</v>
      </c>
      <c r="AF84" s="90">
        <v>18.567609999999998</v>
      </c>
      <c r="AG84" s="90">
        <v>18.582542</v>
      </c>
      <c r="AH84" s="90">
        <v>18.578119000000001</v>
      </c>
      <c r="AI84" s="90">
        <v>18.561913000000001</v>
      </c>
      <c r="AJ84" s="90">
        <v>18.529582999999999</v>
      </c>
      <c r="AK84" s="90">
        <v>18.458485</v>
      </c>
      <c r="AL84" s="90">
        <v>18.373743000000001</v>
      </c>
      <c r="AM84" s="95">
        <v>8.9999999999999993E-3</v>
      </c>
    </row>
    <row r="85" spans="1:39">
      <c r="A85" s="90" t="s">
        <v>403</v>
      </c>
      <c r="B85" s="90" t="s">
        <v>555</v>
      </c>
      <c r="C85" s="90" t="s">
        <v>556</v>
      </c>
      <c r="D85" s="90" t="s">
        <v>394</v>
      </c>
      <c r="E85" s="90">
        <v>12.893879999999999</v>
      </c>
      <c r="F85" s="90">
        <v>13.672764000000001</v>
      </c>
      <c r="G85" s="90">
        <v>19.649595000000001</v>
      </c>
      <c r="H85" s="90">
        <v>22.241121</v>
      </c>
      <c r="I85" s="90">
        <v>24.604496000000001</v>
      </c>
      <c r="J85" s="90">
        <v>27.410709000000001</v>
      </c>
      <c r="K85" s="90">
        <v>29.437000000000001</v>
      </c>
      <c r="L85" s="90">
        <v>31.153403999999998</v>
      </c>
      <c r="M85" s="90">
        <v>32.930515</v>
      </c>
      <c r="N85" s="90">
        <v>34.071465000000003</v>
      </c>
      <c r="O85" s="90">
        <v>35.021571999999999</v>
      </c>
      <c r="P85" s="90">
        <v>35.629035999999999</v>
      </c>
      <c r="Q85" s="90">
        <v>35.689158999999997</v>
      </c>
      <c r="R85" s="90">
        <v>35.523753999999997</v>
      </c>
      <c r="S85" s="90">
        <v>35.043751</v>
      </c>
      <c r="T85" s="90">
        <v>34.685993000000003</v>
      </c>
      <c r="U85" s="90">
        <v>34.464241000000001</v>
      </c>
      <c r="V85" s="90">
        <v>34.259632000000003</v>
      </c>
      <c r="W85" s="90">
        <v>34.198169999999998</v>
      </c>
      <c r="X85" s="90">
        <v>34.146056999999999</v>
      </c>
      <c r="Y85" s="90">
        <v>33.870761999999999</v>
      </c>
      <c r="Z85" s="90">
        <v>33.895195000000001</v>
      </c>
      <c r="AA85" s="90">
        <v>33.960293</v>
      </c>
      <c r="AB85" s="90">
        <v>34.205536000000002</v>
      </c>
      <c r="AC85" s="90">
        <v>34.315677999999998</v>
      </c>
      <c r="AD85" s="90">
        <v>34.275123999999998</v>
      </c>
      <c r="AE85" s="90">
        <v>34.189224000000003</v>
      </c>
      <c r="AF85" s="90">
        <v>34.455207999999999</v>
      </c>
      <c r="AG85" s="90">
        <v>34.542071999999997</v>
      </c>
      <c r="AH85" s="90">
        <v>34.499564999999997</v>
      </c>
      <c r="AI85" s="90">
        <v>34.517105000000001</v>
      </c>
      <c r="AJ85" s="90">
        <v>34.545726999999999</v>
      </c>
      <c r="AK85" s="90">
        <v>34.603954000000002</v>
      </c>
      <c r="AL85" s="90">
        <v>34.673228999999999</v>
      </c>
      <c r="AM85" s="95">
        <v>0.03</v>
      </c>
    </row>
    <row r="86" spans="1:39">
      <c r="A86" s="90" t="s">
        <v>406</v>
      </c>
      <c r="B86" s="90" t="s">
        <v>557</v>
      </c>
      <c r="C86" s="90" t="s">
        <v>558</v>
      </c>
      <c r="D86" s="90" t="s">
        <v>394</v>
      </c>
      <c r="E86" s="90">
        <v>12.893879</v>
      </c>
      <c r="F86" s="90">
        <v>13.672770999999999</v>
      </c>
      <c r="G86" s="90">
        <v>12.407166</v>
      </c>
      <c r="H86" s="90">
        <v>9.3004540000000002</v>
      </c>
      <c r="I86" s="90">
        <v>8.9132870000000004</v>
      </c>
      <c r="J86" s="90">
        <v>9.0284709999999997</v>
      </c>
      <c r="K86" s="90">
        <v>8.9806349999999995</v>
      </c>
      <c r="L86" s="90">
        <v>8.9298999999999999</v>
      </c>
      <c r="M86" s="90">
        <v>8.9246130000000008</v>
      </c>
      <c r="N86" s="90">
        <v>8.8005659999999999</v>
      </c>
      <c r="O86" s="90">
        <v>8.6669009999999993</v>
      </c>
      <c r="P86" s="90">
        <v>8.7078869999999995</v>
      </c>
      <c r="Q86" s="90">
        <v>8.6334099999999996</v>
      </c>
      <c r="R86" s="90">
        <v>8.5726700000000005</v>
      </c>
      <c r="S86" s="90">
        <v>8.5215639999999997</v>
      </c>
      <c r="T86" s="90">
        <v>8.6398419999999998</v>
      </c>
      <c r="U86" s="90">
        <v>8.6731060000000006</v>
      </c>
      <c r="V86" s="90">
        <v>8.6698280000000008</v>
      </c>
      <c r="W86" s="90">
        <v>8.6935909999999996</v>
      </c>
      <c r="X86" s="90">
        <v>8.7302219999999995</v>
      </c>
      <c r="Y86" s="90">
        <v>8.785202</v>
      </c>
      <c r="Z86" s="90">
        <v>8.7257049999999996</v>
      </c>
      <c r="AA86" s="90">
        <v>8.7397629999999999</v>
      </c>
      <c r="AB86" s="90">
        <v>8.663646</v>
      </c>
      <c r="AC86" s="90">
        <v>8.6444430000000008</v>
      </c>
      <c r="AD86" s="90">
        <v>8.6803340000000002</v>
      </c>
      <c r="AE86" s="90">
        <v>8.7201269999999997</v>
      </c>
      <c r="AF86" s="90">
        <v>8.8001500000000004</v>
      </c>
      <c r="AG86" s="90">
        <v>8.8396779999999993</v>
      </c>
      <c r="AH86" s="90">
        <v>8.8469139999999999</v>
      </c>
      <c r="AI86" s="90">
        <v>8.8837849999999996</v>
      </c>
      <c r="AJ86" s="90">
        <v>8.9242889999999999</v>
      </c>
      <c r="AK86" s="90">
        <v>8.960604</v>
      </c>
      <c r="AL86" s="90">
        <v>8.9782309999999992</v>
      </c>
      <c r="AM86" s="95">
        <v>-1.2999999999999999E-2</v>
      </c>
    </row>
    <row r="87" spans="1:39">
      <c r="A87" s="90" t="s">
        <v>409</v>
      </c>
      <c r="B87" s="90" t="s">
        <v>559</v>
      </c>
      <c r="C87" s="90" t="s">
        <v>560</v>
      </c>
      <c r="D87" s="90" t="s">
        <v>394</v>
      </c>
      <c r="E87" s="90">
        <v>12.893878000000001</v>
      </c>
      <c r="F87" s="90">
        <v>13.672770999999999</v>
      </c>
      <c r="G87" s="90">
        <v>13.813585</v>
      </c>
      <c r="H87" s="90">
        <v>13.666364</v>
      </c>
      <c r="I87" s="90">
        <v>13.707257</v>
      </c>
      <c r="J87" s="90">
        <v>14.71382</v>
      </c>
      <c r="K87" s="90">
        <v>15.367001</v>
      </c>
      <c r="L87" s="90">
        <v>16.251154</v>
      </c>
      <c r="M87" s="90">
        <v>17.090841000000001</v>
      </c>
      <c r="N87" s="90">
        <v>17.704369</v>
      </c>
      <c r="O87" s="90">
        <v>18.000484</v>
      </c>
      <c r="P87" s="90">
        <v>18.087022999999999</v>
      </c>
      <c r="Q87" s="90">
        <v>18.184225000000001</v>
      </c>
      <c r="R87" s="90">
        <v>17.929075000000001</v>
      </c>
      <c r="S87" s="90">
        <v>18.057829000000002</v>
      </c>
      <c r="T87" s="90">
        <v>18.140056999999999</v>
      </c>
      <c r="U87" s="90">
        <v>18.183271000000001</v>
      </c>
      <c r="V87" s="90">
        <v>18.356373000000001</v>
      </c>
      <c r="W87" s="90">
        <v>18.570236000000001</v>
      </c>
      <c r="X87" s="90">
        <v>18.764605</v>
      </c>
      <c r="Y87" s="90">
        <v>18.851507000000002</v>
      </c>
      <c r="Z87" s="90">
        <v>19.015369</v>
      </c>
      <c r="AA87" s="90">
        <v>19.102066000000001</v>
      </c>
      <c r="AB87" s="90">
        <v>19.194701999999999</v>
      </c>
      <c r="AC87" s="90">
        <v>19.272697000000001</v>
      </c>
      <c r="AD87" s="90">
        <v>19.210671999999999</v>
      </c>
      <c r="AE87" s="90">
        <v>19.199795000000002</v>
      </c>
      <c r="AF87" s="90">
        <v>19.251587000000001</v>
      </c>
      <c r="AG87" s="90">
        <v>19.245701</v>
      </c>
      <c r="AH87" s="90">
        <v>19.226858</v>
      </c>
      <c r="AI87" s="90">
        <v>19.223631000000001</v>
      </c>
      <c r="AJ87" s="90">
        <v>19.151115000000001</v>
      </c>
      <c r="AK87" s="90">
        <v>18.998111999999999</v>
      </c>
      <c r="AL87" s="90">
        <v>18.882421000000001</v>
      </c>
      <c r="AM87" s="95">
        <v>0.01</v>
      </c>
    </row>
    <row r="88" spans="1:39">
      <c r="A88" s="90" t="s">
        <v>412</v>
      </c>
      <c r="B88" s="90" t="s">
        <v>561</v>
      </c>
      <c r="C88" s="90" t="s">
        <v>562</v>
      </c>
      <c r="D88" s="90" t="s">
        <v>394</v>
      </c>
      <c r="E88" s="90">
        <v>12.893879</v>
      </c>
      <c r="F88" s="90">
        <v>13.672770999999999</v>
      </c>
      <c r="G88" s="90">
        <v>14.470033000000001</v>
      </c>
      <c r="H88" s="90">
        <v>14.59807</v>
      </c>
      <c r="I88" s="90">
        <v>14.826212</v>
      </c>
      <c r="J88" s="90">
        <v>15.458558999999999</v>
      </c>
      <c r="K88" s="90">
        <v>15.738574</v>
      </c>
      <c r="L88" s="90">
        <v>16.047612999999998</v>
      </c>
      <c r="M88" s="90">
        <v>16.382736000000001</v>
      </c>
      <c r="N88" s="90">
        <v>16.595210999999999</v>
      </c>
      <c r="O88" s="90">
        <v>16.764703999999998</v>
      </c>
      <c r="P88" s="90">
        <v>17.047491000000001</v>
      </c>
      <c r="Q88" s="90">
        <v>17.167570000000001</v>
      </c>
      <c r="R88" s="90">
        <v>17.235469999999999</v>
      </c>
      <c r="S88" s="90">
        <v>17.307611000000001</v>
      </c>
      <c r="T88" s="90">
        <v>17.447420000000001</v>
      </c>
      <c r="U88" s="90">
        <v>17.668291</v>
      </c>
      <c r="V88" s="90">
        <v>17.915116999999999</v>
      </c>
      <c r="W88" s="90">
        <v>18.098911000000001</v>
      </c>
      <c r="X88" s="90">
        <v>18.259678000000001</v>
      </c>
      <c r="Y88" s="90">
        <v>18.432328999999999</v>
      </c>
      <c r="Z88" s="90">
        <v>18.629801</v>
      </c>
      <c r="AA88" s="90">
        <v>18.740193999999999</v>
      </c>
      <c r="AB88" s="90">
        <v>18.961238999999999</v>
      </c>
      <c r="AC88" s="90">
        <v>19.033090999999999</v>
      </c>
      <c r="AD88" s="90">
        <v>19.181564000000002</v>
      </c>
      <c r="AE88" s="90">
        <v>19.279575000000001</v>
      </c>
      <c r="AF88" s="90">
        <v>19.244119999999999</v>
      </c>
      <c r="AG88" s="90">
        <v>19.320395999999999</v>
      </c>
      <c r="AH88" s="90">
        <v>19.394224000000001</v>
      </c>
      <c r="AI88" s="90">
        <v>19.50395</v>
      </c>
      <c r="AJ88" s="90">
        <v>19.603176000000001</v>
      </c>
      <c r="AK88" s="90">
        <v>19.600671999999999</v>
      </c>
      <c r="AL88" s="90">
        <v>19.590281000000001</v>
      </c>
      <c r="AM88" s="95">
        <v>1.0999999999999999E-2</v>
      </c>
    </row>
    <row r="89" spans="1:39">
      <c r="A89" s="90" t="s">
        <v>415</v>
      </c>
      <c r="B89" s="90" t="s">
        <v>563</v>
      </c>
      <c r="C89" s="90" t="s">
        <v>564</v>
      </c>
      <c r="D89" s="90" t="s">
        <v>394</v>
      </c>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row>
    <row r="90" spans="1:39">
      <c r="A90" s="90" t="s">
        <v>263</v>
      </c>
      <c r="B90" s="90" t="s">
        <v>565</v>
      </c>
      <c r="C90" s="90" t="s">
        <v>566</v>
      </c>
      <c r="D90" s="90" t="s">
        <v>394</v>
      </c>
      <c r="E90" s="90">
        <v>18.578979</v>
      </c>
      <c r="F90" s="90">
        <v>22.200142</v>
      </c>
      <c r="G90" s="90">
        <v>22.630434000000001</v>
      </c>
      <c r="H90" s="90">
        <v>22.178046999999999</v>
      </c>
      <c r="I90" s="90">
        <v>21.516881999999999</v>
      </c>
      <c r="J90" s="90">
        <v>20.749504000000002</v>
      </c>
      <c r="K90" s="90">
        <v>20.359051000000001</v>
      </c>
      <c r="L90" s="90">
        <v>20.412738999999998</v>
      </c>
      <c r="M90" s="90">
        <v>20.976004</v>
      </c>
      <c r="N90" s="90">
        <v>21.402477000000001</v>
      </c>
      <c r="O90" s="90">
        <v>22.098866999999998</v>
      </c>
      <c r="P90" s="90">
        <v>22.325351999999999</v>
      </c>
      <c r="Q90" s="90">
        <v>22.829546000000001</v>
      </c>
      <c r="R90" s="90">
        <v>23.023192999999999</v>
      </c>
      <c r="S90" s="90">
        <v>23.253273</v>
      </c>
      <c r="T90" s="90">
        <v>23.570374000000001</v>
      </c>
      <c r="U90" s="90">
        <v>23.853739000000001</v>
      </c>
      <c r="V90" s="90">
        <v>23.943228000000001</v>
      </c>
      <c r="W90" s="90">
        <v>24.191807000000001</v>
      </c>
      <c r="X90" s="90">
        <v>24.538627999999999</v>
      </c>
      <c r="Y90" s="90">
        <v>24.476156</v>
      </c>
      <c r="Z90" s="90">
        <v>24.652000000000001</v>
      </c>
      <c r="AA90" s="90">
        <v>24.815096</v>
      </c>
      <c r="AB90" s="90">
        <v>24.956783000000001</v>
      </c>
      <c r="AC90" s="90">
        <v>24.997990000000001</v>
      </c>
      <c r="AD90" s="90">
        <v>25.187014000000001</v>
      </c>
      <c r="AE90" s="90">
        <v>25.196489</v>
      </c>
      <c r="AF90" s="90">
        <v>25.093475000000002</v>
      </c>
      <c r="AG90" s="90">
        <v>25.143630999999999</v>
      </c>
      <c r="AH90" s="90">
        <v>25.042238000000001</v>
      </c>
      <c r="AI90" s="90">
        <v>24.926275</v>
      </c>
      <c r="AJ90" s="90">
        <v>24.968615</v>
      </c>
      <c r="AK90" s="90">
        <v>24.909929000000002</v>
      </c>
      <c r="AL90" s="90">
        <v>24.890149999999998</v>
      </c>
      <c r="AM90" s="95">
        <v>4.0000000000000001E-3</v>
      </c>
    </row>
    <row r="91" spans="1:39">
      <c r="A91" s="90" t="s">
        <v>397</v>
      </c>
      <c r="B91" s="90" t="s">
        <v>567</v>
      </c>
      <c r="C91" s="90" t="s">
        <v>568</v>
      </c>
      <c r="D91" s="90" t="s">
        <v>394</v>
      </c>
      <c r="E91" s="90">
        <v>18.58024</v>
      </c>
      <c r="F91" s="90">
        <v>22.201653</v>
      </c>
      <c r="G91" s="90">
        <v>22.340993999999998</v>
      </c>
      <c r="H91" s="90">
        <v>22.107987999999999</v>
      </c>
      <c r="I91" s="90">
        <v>21.370456999999998</v>
      </c>
      <c r="J91" s="90">
        <v>20.731225999999999</v>
      </c>
      <c r="K91" s="90">
        <v>20.271263000000001</v>
      </c>
      <c r="L91" s="90">
        <v>20.336711999999999</v>
      </c>
      <c r="M91" s="90">
        <v>21.013742000000001</v>
      </c>
      <c r="N91" s="90">
        <v>21.101765</v>
      </c>
      <c r="O91" s="90">
        <v>21.85463</v>
      </c>
      <c r="P91" s="90">
        <v>22.147137000000001</v>
      </c>
      <c r="Q91" s="90">
        <v>22.66527</v>
      </c>
      <c r="R91" s="90">
        <v>22.915869000000001</v>
      </c>
      <c r="S91" s="90">
        <v>23.190314999999998</v>
      </c>
      <c r="T91" s="90">
        <v>23.491472000000002</v>
      </c>
      <c r="U91" s="90">
        <v>23.745781000000001</v>
      </c>
      <c r="V91" s="90">
        <v>23.868721000000001</v>
      </c>
      <c r="W91" s="90">
        <v>24.115584999999999</v>
      </c>
      <c r="X91" s="90">
        <v>24.485658999999998</v>
      </c>
      <c r="Y91" s="90">
        <v>24.474764</v>
      </c>
      <c r="Z91" s="90">
        <v>24.632788000000001</v>
      </c>
      <c r="AA91" s="90">
        <v>24.854621999999999</v>
      </c>
      <c r="AB91" s="90">
        <v>24.836386000000001</v>
      </c>
      <c r="AC91" s="90">
        <v>24.917435000000001</v>
      </c>
      <c r="AD91" s="90">
        <v>25.033909000000001</v>
      </c>
      <c r="AE91" s="90">
        <v>25.137595999999998</v>
      </c>
      <c r="AF91" s="90">
        <v>25.191075999999999</v>
      </c>
      <c r="AG91" s="90">
        <v>25.384257999999999</v>
      </c>
      <c r="AH91" s="90">
        <v>25.385038000000002</v>
      </c>
      <c r="AI91" s="90">
        <v>25.585373000000001</v>
      </c>
      <c r="AJ91" s="90">
        <v>25.599326999999999</v>
      </c>
      <c r="AK91" s="90">
        <v>25.516566999999998</v>
      </c>
      <c r="AL91" s="90">
        <v>25.551082999999998</v>
      </c>
      <c r="AM91" s="95">
        <v>4.0000000000000001E-3</v>
      </c>
    </row>
    <row r="92" spans="1:39">
      <c r="A92" s="90" t="s">
        <v>400</v>
      </c>
      <c r="B92" s="90" t="s">
        <v>569</v>
      </c>
      <c r="C92" s="90" t="s">
        <v>570</v>
      </c>
      <c r="D92" s="90" t="s">
        <v>394</v>
      </c>
      <c r="E92" s="90">
        <v>18.58024</v>
      </c>
      <c r="F92" s="90">
        <v>22.201653</v>
      </c>
      <c r="G92" s="90">
        <v>22.354914000000001</v>
      </c>
      <c r="H92" s="90">
        <v>21.997833</v>
      </c>
      <c r="I92" s="90">
        <v>20.978992000000002</v>
      </c>
      <c r="J92" s="90">
        <v>20.544384000000001</v>
      </c>
      <c r="K92" s="90">
        <v>20.140087000000001</v>
      </c>
      <c r="L92" s="90">
        <v>20.278262999999999</v>
      </c>
      <c r="M92" s="90">
        <v>20.832273000000001</v>
      </c>
      <c r="N92" s="90">
        <v>20.981383999999998</v>
      </c>
      <c r="O92" s="90">
        <v>21.652885000000001</v>
      </c>
      <c r="P92" s="90">
        <v>21.864077000000002</v>
      </c>
      <c r="Q92" s="90">
        <v>22.226479000000001</v>
      </c>
      <c r="R92" s="90">
        <v>22.426393999999998</v>
      </c>
      <c r="S92" s="90">
        <v>22.664525999999999</v>
      </c>
      <c r="T92" s="90">
        <v>22.90428</v>
      </c>
      <c r="U92" s="90">
        <v>23.265931999999999</v>
      </c>
      <c r="V92" s="90">
        <v>23.113278999999999</v>
      </c>
      <c r="W92" s="90">
        <v>23.313946000000001</v>
      </c>
      <c r="X92" s="90">
        <v>23.702427</v>
      </c>
      <c r="Y92" s="90">
        <v>23.622404</v>
      </c>
      <c r="Z92" s="90">
        <v>23.766195</v>
      </c>
      <c r="AA92" s="90">
        <v>23.917341</v>
      </c>
      <c r="AB92" s="90">
        <v>24.084402000000001</v>
      </c>
      <c r="AC92" s="90">
        <v>24.180174000000001</v>
      </c>
      <c r="AD92" s="90">
        <v>24.395022999999998</v>
      </c>
      <c r="AE92" s="90">
        <v>24.437687</v>
      </c>
      <c r="AF92" s="90">
        <v>24.420756999999998</v>
      </c>
      <c r="AG92" s="90">
        <v>24.437840000000001</v>
      </c>
      <c r="AH92" s="90">
        <v>24.442260999999998</v>
      </c>
      <c r="AI92" s="90">
        <v>24.450562999999999</v>
      </c>
      <c r="AJ92" s="90">
        <v>24.424923</v>
      </c>
      <c r="AK92" s="90">
        <v>24.370939</v>
      </c>
      <c r="AL92" s="90">
        <v>24.367277000000001</v>
      </c>
      <c r="AM92" s="95">
        <v>3.0000000000000001E-3</v>
      </c>
    </row>
    <row r="93" spans="1:39">
      <c r="A93" s="90" t="s">
        <v>403</v>
      </c>
      <c r="B93" s="90" t="s">
        <v>571</v>
      </c>
      <c r="C93" s="90" t="s">
        <v>572</v>
      </c>
      <c r="D93" s="90" t="s">
        <v>394</v>
      </c>
      <c r="E93" s="90">
        <v>18.578987000000001</v>
      </c>
      <c r="F93" s="90">
        <v>22.200158999999999</v>
      </c>
      <c r="G93" s="90">
        <v>29.167643000000002</v>
      </c>
      <c r="H93" s="90">
        <v>30.915832999999999</v>
      </c>
      <c r="I93" s="90">
        <v>33.034927000000003</v>
      </c>
      <c r="J93" s="90">
        <v>34.287551999999998</v>
      </c>
      <c r="K93" s="90">
        <v>35.146202000000002</v>
      </c>
      <c r="L93" s="90">
        <v>35.326751999999999</v>
      </c>
      <c r="M93" s="90">
        <v>36.106963999999998</v>
      </c>
      <c r="N93" s="90">
        <v>36.647022</v>
      </c>
      <c r="O93" s="90">
        <v>36.623924000000002</v>
      </c>
      <c r="P93" s="90">
        <v>36.678398000000001</v>
      </c>
      <c r="Q93" s="90">
        <v>37.397174999999997</v>
      </c>
      <c r="R93" s="90">
        <v>37.981777000000001</v>
      </c>
      <c r="S93" s="90">
        <v>38.207614999999997</v>
      </c>
      <c r="T93" s="90">
        <v>38.668678</v>
      </c>
      <c r="U93" s="90">
        <v>39.085788999999998</v>
      </c>
      <c r="V93" s="90">
        <v>39.564292999999999</v>
      </c>
      <c r="W93" s="90">
        <v>40.117652999999997</v>
      </c>
      <c r="X93" s="90">
        <v>40.457839999999997</v>
      </c>
      <c r="Y93" s="90">
        <v>40.548102999999998</v>
      </c>
      <c r="Z93" s="90">
        <v>40.871715999999999</v>
      </c>
      <c r="AA93" s="90">
        <v>41.117798000000001</v>
      </c>
      <c r="AB93" s="90">
        <v>41.393889999999999</v>
      </c>
      <c r="AC93" s="90">
        <v>41.680546</v>
      </c>
      <c r="AD93" s="90">
        <v>41.818806000000002</v>
      </c>
      <c r="AE93" s="90">
        <v>42.051707999999998</v>
      </c>
      <c r="AF93" s="90">
        <v>42.386096999999999</v>
      </c>
      <c r="AG93" s="90">
        <v>42.705460000000002</v>
      </c>
      <c r="AH93" s="90">
        <v>42.937564999999999</v>
      </c>
      <c r="AI93" s="90">
        <v>43.140456999999998</v>
      </c>
      <c r="AJ93" s="90">
        <v>43.344645999999997</v>
      </c>
      <c r="AK93" s="90">
        <v>43.584702</v>
      </c>
      <c r="AL93" s="90">
        <v>43.832458000000003</v>
      </c>
      <c r="AM93" s="95">
        <v>2.1000000000000001E-2</v>
      </c>
    </row>
    <row r="94" spans="1:39">
      <c r="A94" s="90" t="s">
        <v>406</v>
      </c>
      <c r="B94" s="90" t="s">
        <v>573</v>
      </c>
      <c r="C94" s="90" t="s">
        <v>574</v>
      </c>
      <c r="D94" s="90" t="s">
        <v>394</v>
      </c>
      <c r="E94" s="90">
        <v>18.578983000000001</v>
      </c>
      <c r="F94" s="90">
        <v>22.200161000000001</v>
      </c>
      <c r="G94" s="90">
        <v>20.538360999999998</v>
      </c>
      <c r="H94" s="90">
        <v>16.498213</v>
      </c>
      <c r="I94" s="90">
        <v>15.861575</v>
      </c>
      <c r="J94" s="90">
        <v>15.214233</v>
      </c>
      <c r="K94" s="90">
        <v>14.612800999999999</v>
      </c>
      <c r="L94" s="90">
        <v>14.008421</v>
      </c>
      <c r="M94" s="90">
        <v>14.097303999999999</v>
      </c>
      <c r="N94" s="90">
        <v>13.985949</v>
      </c>
      <c r="O94" s="90">
        <v>14.098891</v>
      </c>
      <c r="P94" s="90">
        <v>14.298564000000001</v>
      </c>
      <c r="Q94" s="90">
        <v>14.316027999999999</v>
      </c>
      <c r="R94" s="90">
        <v>14.316732</v>
      </c>
      <c r="S94" s="90">
        <v>14.28518</v>
      </c>
      <c r="T94" s="90">
        <v>14.440391999999999</v>
      </c>
      <c r="U94" s="90">
        <v>14.49466</v>
      </c>
      <c r="V94" s="90">
        <v>14.459117000000001</v>
      </c>
      <c r="W94" s="90">
        <v>14.509791</v>
      </c>
      <c r="X94" s="90">
        <v>14.555949999999999</v>
      </c>
      <c r="Y94" s="90">
        <v>14.627337000000001</v>
      </c>
      <c r="Z94" s="90">
        <v>14.459775</v>
      </c>
      <c r="AA94" s="90">
        <v>14.542725000000001</v>
      </c>
      <c r="AB94" s="90">
        <v>14.509452</v>
      </c>
      <c r="AC94" s="90">
        <v>14.484926</v>
      </c>
      <c r="AD94" s="90">
        <v>14.469761</v>
      </c>
      <c r="AE94" s="90">
        <v>14.49263</v>
      </c>
      <c r="AF94" s="90">
        <v>14.504873999999999</v>
      </c>
      <c r="AG94" s="90">
        <v>14.445164</v>
      </c>
      <c r="AH94" s="90">
        <v>14.30655</v>
      </c>
      <c r="AI94" s="90">
        <v>14.354887</v>
      </c>
      <c r="AJ94" s="90">
        <v>14.422124</v>
      </c>
      <c r="AK94" s="90">
        <v>14.458667999999999</v>
      </c>
      <c r="AL94" s="90">
        <v>14.505544</v>
      </c>
      <c r="AM94" s="95">
        <v>-1.2999999999999999E-2</v>
      </c>
    </row>
    <row r="95" spans="1:39">
      <c r="A95" s="90" t="s">
        <v>409</v>
      </c>
      <c r="B95" s="90" t="s">
        <v>575</v>
      </c>
      <c r="C95" s="90" t="s">
        <v>576</v>
      </c>
      <c r="D95" s="90" t="s">
        <v>394</v>
      </c>
      <c r="E95" s="90">
        <v>18.578980999999999</v>
      </c>
      <c r="F95" s="90">
        <v>22.200125</v>
      </c>
      <c r="G95" s="90">
        <v>22.096323000000002</v>
      </c>
      <c r="H95" s="90">
        <v>21.419609000000001</v>
      </c>
      <c r="I95" s="90">
        <v>20.495604</v>
      </c>
      <c r="J95" s="90">
        <v>20.121289999999998</v>
      </c>
      <c r="K95" s="90">
        <v>19.715043999999999</v>
      </c>
      <c r="L95" s="90">
        <v>19.628252</v>
      </c>
      <c r="M95" s="90">
        <v>20.171776000000001</v>
      </c>
      <c r="N95" s="90">
        <v>20.440714</v>
      </c>
      <c r="O95" s="90">
        <v>20.763552000000001</v>
      </c>
      <c r="P95" s="90">
        <v>20.733896000000001</v>
      </c>
      <c r="Q95" s="90">
        <v>20.974855000000002</v>
      </c>
      <c r="R95" s="90">
        <v>21.269621000000001</v>
      </c>
      <c r="S95" s="90">
        <v>21.534116999999998</v>
      </c>
      <c r="T95" s="90">
        <v>21.601175000000001</v>
      </c>
      <c r="U95" s="90">
        <v>22.182811999999998</v>
      </c>
      <c r="V95" s="90">
        <v>22.34815</v>
      </c>
      <c r="W95" s="90">
        <v>22.309488000000002</v>
      </c>
      <c r="X95" s="90">
        <v>22.478048000000001</v>
      </c>
      <c r="Y95" s="90">
        <v>22.418343</v>
      </c>
      <c r="Z95" s="90">
        <v>22.546683999999999</v>
      </c>
      <c r="AA95" s="90">
        <v>22.564581</v>
      </c>
      <c r="AB95" s="90">
        <v>22.580808999999999</v>
      </c>
      <c r="AC95" s="90">
        <v>22.565854999999999</v>
      </c>
      <c r="AD95" s="90">
        <v>22.378799000000001</v>
      </c>
      <c r="AE95" s="90">
        <v>22.471343999999998</v>
      </c>
      <c r="AF95" s="90">
        <v>22.344287999999999</v>
      </c>
      <c r="AG95" s="90">
        <v>22.316927</v>
      </c>
      <c r="AH95" s="90">
        <v>22.237722000000002</v>
      </c>
      <c r="AI95" s="90">
        <v>22.294712000000001</v>
      </c>
      <c r="AJ95" s="90">
        <v>22.208521000000001</v>
      </c>
      <c r="AK95" s="90">
        <v>22.085070000000002</v>
      </c>
      <c r="AL95" s="90">
        <v>22.186646</v>
      </c>
      <c r="AM95" s="95">
        <v>0</v>
      </c>
    </row>
    <row r="96" spans="1:39">
      <c r="A96" s="90" t="s">
        <v>412</v>
      </c>
      <c r="B96" s="90" t="s">
        <v>577</v>
      </c>
      <c r="C96" s="90" t="s">
        <v>578</v>
      </c>
      <c r="D96" s="90" t="s">
        <v>394</v>
      </c>
      <c r="E96" s="90">
        <v>18.578979</v>
      </c>
      <c r="F96" s="90">
        <v>22.200150000000001</v>
      </c>
      <c r="G96" s="90">
        <v>22.587847</v>
      </c>
      <c r="H96" s="90">
        <v>22.358225000000001</v>
      </c>
      <c r="I96" s="90">
        <v>21.732334000000002</v>
      </c>
      <c r="J96" s="90">
        <v>21.397057</v>
      </c>
      <c r="K96" s="90">
        <v>21.270588</v>
      </c>
      <c r="L96" s="90">
        <v>21.295733999999999</v>
      </c>
      <c r="M96" s="90">
        <v>22.042539999999999</v>
      </c>
      <c r="N96" s="90">
        <v>22.472352999999998</v>
      </c>
      <c r="O96" s="90">
        <v>22.947220000000002</v>
      </c>
      <c r="P96" s="90">
        <v>23.499569000000001</v>
      </c>
      <c r="Q96" s="90">
        <v>24.134922</v>
      </c>
      <c r="R96" s="90">
        <v>24.48498</v>
      </c>
      <c r="S96" s="90">
        <v>24.902377999999999</v>
      </c>
      <c r="T96" s="90">
        <v>25.106054</v>
      </c>
      <c r="U96" s="90">
        <v>25.532803999999999</v>
      </c>
      <c r="V96" s="90">
        <v>25.824762</v>
      </c>
      <c r="W96" s="90">
        <v>26.107745999999999</v>
      </c>
      <c r="X96" s="90">
        <v>26.469166000000001</v>
      </c>
      <c r="Y96" s="90">
        <v>26.495923999999999</v>
      </c>
      <c r="Z96" s="90">
        <v>26.791312999999999</v>
      </c>
      <c r="AA96" s="90">
        <v>27.026747</v>
      </c>
      <c r="AB96" s="90">
        <v>27.276363</v>
      </c>
      <c r="AC96" s="90">
        <v>27.366035</v>
      </c>
      <c r="AD96" s="90">
        <v>27.555876000000001</v>
      </c>
      <c r="AE96" s="90">
        <v>27.566479000000001</v>
      </c>
      <c r="AF96" s="90">
        <v>27.429174</v>
      </c>
      <c r="AG96" s="90">
        <v>27.589884000000001</v>
      </c>
      <c r="AH96" s="90">
        <v>27.536165</v>
      </c>
      <c r="AI96" s="90">
        <v>27.500734000000001</v>
      </c>
      <c r="AJ96" s="90">
        <v>27.349164999999999</v>
      </c>
      <c r="AK96" s="90">
        <v>27.175170999999999</v>
      </c>
      <c r="AL96" s="90">
        <v>27.144869</v>
      </c>
      <c r="AM96" s="95">
        <v>6.0000000000000001E-3</v>
      </c>
    </row>
    <row r="97" spans="1:39">
      <c r="A97" s="90" t="s">
        <v>497</v>
      </c>
      <c r="B97" s="90" t="s">
        <v>579</v>
      </c>
      <c r="C97" s="90" t="s">
        <v>580</v>
      </c>
      <c r="D97" s="90" t="s">
        <v>394</v>
      </c>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row>
    <row r="98" spans="1:39">
      <c r="A98" s="90" t="s">
        <v>263</v>
      </c>
      <c r="B98" s="90" t="s">
        <v>581</v>
      </c>
      <c r="C98" s="90" t="s">
        <v>582</v>
      </c>
      <c r="D98" s="90" t="s">
        <v>394</v>
      </c>
      <c r="E98" s="90">
        <v>6.7770619999999999</v>
      </c>
      <c r="F98" s="90">
        <v>8.5998470000000005</v>
      </c>
      <c r="G98" s="90">
        <v>7.191624</v>
      </c>
      <c r="H98" s="90">
        <v>8.3465810000000005</v>
      </c>
      <c r="I98" s="90">
        <v>9.4431239999999992</v>
      </c>
      <c r="J98" s="90">
        <v>10.349281</v>
      </c>
      <c r="K98" s="90">
        <v>11.596978</v>
      </c>
      <c r="L98" s="90">
        <v>13.042707999999999</v>
      </c>
      <c r="M98" s="90">
        <v>13.284571</v>
      </c>
      <c r="N98" s="90">
        <v>13.671595999999999</v>
      </c>
      <c r="O98" s="90">
        <v>14.231192</v>
      </c>
      <c r="P98" s="90">
        <v>14.398548999999999</v>
      </c>
      <c r="Q98" s="90">
        <v>14.80683</v>
      </c>
      <c r="R98" s="90">
        <v>14.915162</v>
      </c>
      <c r="S98" s="90">
        <v>15.107379</v>
      </c>
      <c r="T98" s="90">
        <v>15.334104999999999</v>
      </c>
      <c r="U98" s="90">
        <v>15.475477</v>
      </c>
      <c r="V98" s="90">
        <v>15.581721999999999</v>
      </c>
      <c r="W98" s="90">
        <v>15.734812</v>
      </c>
      <c r="X98" s="90">
        <v>15.990114</v>
      </c>
      <c r="Y98" s="90">
        <v>16.067254999999999</v>
      </c>
      <c r="Z98" s="90">
        <v>16.133452999999999</v>
      </c>
      <c r="AA98" s="90">
        <v>16.273457000000001</v>
      </c>
      <c r="AB98" s="90">
        <v>16.401865000000001</v>
      </c>
      <c r="AC98" s="90">
        <v>16.486775999999999</v>
      </c>
      <c r="AD98" s="90">
        <v>16.706976000000001</v>
      </c>
      <c r="AE98" s="90">
        <v>16.738852000000001</v>
      </c>
      <c r="AF98" s="90">
        <v>16.732500000000002</v>
      </c>
      <c r="AG98" s="90">
        <v>16.807371</v>
      </c>
      <c r="AH98" s="90">
        <v>16.814329000000001</v>
      </c>
      <c r="AI98" s="90">
        <v>16.841740000000001</v>
      </c>
      <c r="AJ98" s="90">
        <v>16.858460999999998</v>
      </c>
      <c r="AK98" s="90">
        <v>16.825422</v>
      </c>
      <c r="AL98" s="90">
        <v>16.827777999999999</v>
      </c>
      <c r="AM98" s="95">
        <v>2.1000000000000001E-2</v>
      </c>
    </row>
    <row r="99" spans="1:39">
      <c r="A99" s="90" t="s">
        <v>397</v>
      </c>
      <c r="B99" s="90" t="s">
        <v>583</v>
      </c>
      <c r="C99" s="90" t="s">
        <v>584</v>
      </c>
      <c r="D99" s="90" t="s">
        <v>394</v>
      </c>
      <c r="E99" s="90">
        <v>6.7775210000000001</v>
      </c>
      <c r="F99" s="90">
        <v>8.6004380000000005</v>
      </c>
      <c r="G99" s="90">
        <v>6.9751479999999999</v>
      </c>
      <c r="H99" s="90">
        <v>8.2865090000000006</v>
      </c>
      <c r="I99" s="90">
        <v>9.3377160000000003</v>
      </c>
      <c r="J99" s="90">
        <v>10.306459</v>
      </c>
      <c r="K99" s="90">
        <v>11.51052</v>
      </c>
      <c r="L99" s="90">
        <v>13.07624</v>
      </c>
      <c r="M99" s="90">
        <v>13.365211</v>
      </c>
      <c r="N99" s="90">
        <v>13.500403</v>
      </c>
      <c r="O99" s="90">
        <v>14.117374</v>
      </c>
      <c r="P99" s="90">
        <v>14.322295</v>
      </c>
      <c r="Q99" s="90">
        <v>14.745267</v>
      </c>
      <c r="R99" s="90">
        <v>14.88316</v>
      </c>
      <c r="S99" s="90">
        <v>15.096613</v>
      </c>
      <c r="T99" s="90">
        <v>15.353115000000001</v>
      </c>
      <c r="U99" s="90">
        <v>15.445361999999999</v>
      </c>
      <c r="V99" s="90">
        <v>15.663282000000001</v>
      </c>
      <c r="W99" s="90">
        <v>15.847326000000001</v>
      </c>
      <c r="X99" s="90">
        <v>16.052776000000001</v>
      </c>
      <c r="Y99" s="90">
        <v>16.095001</v>
      </c>
      <c r="Z99" s="90">
        <v>16.203766000000002</v>
      </c>
      <c r="AA99" s="90">
        <v>16.443439000000001</v>
      </c>
      <c r="AB99" s="90">
        <v>16.566085999999999</v>
      </c>
      <c r="AC99" s="90">
        <v>16.701324</v>
      </c>
      <c r="AD99" s="90">
        <v>16.893661000000002</v>
      </c>
      <c r="AE99" s="90">
        <v>16.981358</v>
      </c>
      <c r="AF99" s="90">
        <v>16.993078000000001</v>
      </c>
      <c r="AG99" s="90">
        <v>17.041622</v>
      </c>
      <c r="AH99" s="90">
        <v>17.016974999999999</v>
      </c>
      <c r="AI99" s="90">
        <v>17.192551000000002</v>
      </c>
      <c r="AJ99" s="90">
        <v>17.176836000000002</v>
      </c>
      <c r="AK99" s="90">
        <v>16.940985000000001</v>
      </c>
      <c r="AL99" s="90">
        <v>16.894114999999999</v>
      </c>
      <c r="AM99" s="95">
        <v>2.1000000000000001E-2</v>
      </c>
    </row>
    <row r="100" spans="1:39">
      <c r="A100" s="90" t="s">
        <v>400</v>
      </c>
      <c r="B100" s="90" t="s">
        <v>585</v>
      </c>
      <c r="C100" s="90" t="s">
        <v>586</v>
      </c>
      <c r="D100" s="90" t="s">
        <v>394</v>
      </c>
      <c r="E100" s="90">
        <v>6.7775210000000001</v>
      </c>
      <c r="F100" s="90">
        <v>8.6004380000000005</v>
      </c>
      <c r="G100" s="90">
        <v>7.0017060000000004</v>
      </c>
      <c r="H100" s="90">
        <v>8.1926020000000008</v>
      </c>
      <c r="I100" s="90">
        <v>9.062799</v>
      </c>
      <c r="J100" s="90">
        <v>10.205249999999999</v>
      </c>
      <c r="K100" s="90">
        <v>11.377330000000001</v>
      </c>
      <c r="L100" s="90">
        <v>12.965296</v>
      </c>
      <c r="M100" s="90">
        <v>13.154871</v>
      </c>
      <c r="N100" s="90">
        <v>13.355995999999999</v>
      </c>
      <c r="O100" s="90">
        <v>13.924142</v>
      </c>
      <c r="P100" s="90">
        <v>14.099772</v>
      </c>
      <c r="Q100" s="90">
        <v>14.438986</v>
      </c>
      <c r="R100" s="90">
        <v>14.551643</v>
      </c>
      <c r="S100" s="90">
        <v>14.739941</v>
      </c>
      <c r="T100" s="90">
        <v>14.974852</v>
      </c>
      <c r="U100" s="90">
        <v>15.203246999999999</v>
      </c>
      <c r="V100" s="90">
        <v>15.152072</v>
      </c>
      <c r="W100" s="90">
        <v>15.293784</v>
      </c>
      <c r="X100" s="90">
        <v>15.570433</v>
      </c>
      <c r="Y100" s="90">
        <v>15.699843</v>
      </c>
      <c r="Z100" s="90">
        <v>15.763795</v>
      </c>
      <c r="AA100" s="90">
        <v>15.905445</v>
      </c>
      <c r="AB100" s="90">
        <v>15.965350000000001</v>
      </c>
      <c r="AC100" s="90">
        <v>16.038779999999999</v>
      </c>
      <c r="AD100" s="90">
        <v>16.223564</v>
      </c>
      <c r="AE100" s="90">
        <v>16.237368</v>
      </c>
      <c r="AF100" s="90">
        <v>16.211796</v>
      </c>
      <c r="AG100" s="90">
        <v>16.243973</v>
      </c>
      <c r="AH100" s="90">
        <v>16.261275999999999</v>
      </c>
      <c r="AI100" s="90">
        <v>16.260484999999999</v>
      </c>
      <c r="AJ100" s="90">
        <v>16.247230999999999</v>
      </c>
      <c r="AK100" s="90">
        <v>16.257805000000001</v>
      </c>
      <c r="AL100" s="90">
        <v>16.235996</v>
      </c>
      <c r="AM100" s="95">
        <v>0.02</v>
      </c>
    </row>
    <row r="101" spans="1:39">
      <c r="A101" s="90" t="s">
        <v>403</v>
      </c>
      <c r="B101" s="90" t="s">
        <v>587</v>
      </c>
      <c r="C101" s="90" t="s">
        <v>588</v>
      </c>
      <c r="D101" s="90" t="s">
        <v>394</v>
      </c>
      <c r="E101" s="90">
        <v>6.7770619999999999</v>
      </c>
      <c r="F101" s="90">
        <v>8.5999210000000001</v>
      </c>
      <c r="G101" s="90">
        <v>12.288446</v>
      </c>
      <c r="H101" s="90">
        <v>15.019636999999999</v>
      </c>
      <c r="I101" s="90">
        <v>18.169695000000001</v>
      </c>
      <c r="J101" s="90">
        <v>20.599298000000001</v>
      </c>
      <c r="K101" s="90">
        <v>22.735389999999999</v>
      </c>
      <c r="L101" s="90">
        <v>24.442709000000001</v>
      </c>
      <c r="M101" s="90">
        <v>25.103394000000002</v>
      </c>
      <c r="N101" s="90">
        <v>26.156524999999998</v>
      </c>
      <c r="O101" s="90">
        <v>26.202068000000001</v>
      </c>
      <c r="P101" s="90">
        <v>26.503730999999998</v>
      </c>
      <c r="Q101" s="90">
        <v>27.012277999999998</v>
      </c>
      <c r="R101" s="90">
        <v>27.342877999999999</v>
      </c>
      <c r="S101" s="90">
        <v>27.734545000000001</v>
      </c>
      <c r="T101" s="90">
        <v>27.989252</v>
      </c>
      <c r="U101" s="90">
        <v>28.325877999999999</v>
      </c>
      <c r="V101" s="90">
        <v>28.523481</v>
      </c>
      <c r="W101" s="90">
        <v>28.787465999999998</v>
      </c>
      <c r="X101" s="90">
        <v>28.976590999999999</v>
      </c>
      <c r="Y101" s="90">
        <v>29.180233000000001</v>
      </c>
      <c r="Z101" s="90">
        <v>29.273996</v>
      </c>
      <c r="AA101" s="90">
        <v>29.459921000000001</v>
      </c>
      <c r="AB101" s="90">
        <v>29.687923000000001</v>
      </c>
      <c r="AC101" s="90">
        <v>29.910276</v>
      </c>
      <c r="AD101" s="90">
        <v>30.033594000000001</v>
      </c>
      <c r="AE101" s="90">
        <v>30.214281</v>
      </c>
      <c r="AF101" s="90">
        <v>30.504332999999999</v>
      </c>
      <c r="AG101" s="90">
        <v>30.713449000000001</v>
      </c>
      <c r="AH101" s="90">
        <v>30.927826</v>
      </c>
      <c r="AI101" s="90">
        <v>30.984193999999999</v>
      </c>
      <c r="AJ101" s="90">
        <v>31.229911999999999</v>
      </c>
      <c r="AK101" s="90">
        <v>31.468523000000001</v>
      </c>
      <c r="AL101" s="90">
        <v>31.653179000000002</v>
      </c>
      <c r="AM101" s="95">
        <v>4.2000000000000003E-2</v>
      </c>
    </row>
    <row r="102" spans="1:39">
      <c r="A102" s="90" t="s">
        <v>406</v>
      </c>
      <c r="B102" s="90" t="s">
        <v>589</v>
      </c>
      <c r="C102" s="90" t="s">
        <v>590</v>
      </c>
      <c r="D102" s="90" t="s">
        <v>394</v>
      </c>
      <c r="E102" s="90">
        <v>6.7770609999999998</v>
      </c>
      <c r="F102" s="90">
        <v>8.5999839999999992</v>
      </c>
      <c r="G102" s="90">
        <v>5.6434199999999999</v>
      </c>
      <c r="H102" s="90">
        <v>4.1465249999999996</v>
      </c>
      <c r="I102" s="90">
        <v>5.11775</v>
      </c>
      <c r="J102" s="90">
        <v>5.9657119999999999</v>
      </c>
      <c r="K102" s="90">
        <v>6.9393140000000004</v>
      </c>
      <c r="L102" s="90">
        <v>7.9392529999999999</v>
      </c>
      <c r="M102" s="90">
        <v>7.9363080000000004</v>
      </c>
      <c r="N102" s="90">
        <v>7.9473929999999999</v>
      </c>
      <c r="O102" s="90">
        <v>8.0923289999999994</v>
      </c>
      <c r="P102" s="90">
        <v>8.1561529999999998</v>
      </c>
      <c r="Q102" s="90">
        <v>8.1078220000000005</v>
      </c>
      <c r="R102" s="90">
        <v>8.1293989999999994</v>
      </c>
      <c r="S102" s="90">
        <v>8.1228010000000008</v>
      </c>
      <c r="T102" s="90">
        <v>8.2246159999999993</v>
      </c>
      <c r="U102" s="90">
        <v>8.26694</v>
      </c>
      <c r="V102" s="90">
        <v>8.2268659999999993</v>
      </c>
      <c r="W102" s="90">
        <v>8.2379090000000001</v>
      </c>
      <c r="X102" s="90">
        <v>8.2586630000000003</v>
      </c>
      <c r="Y102" s="90">
        <v>8.4145459999999996</v>
      </c>
      <c r="Z102" s="90">
        <v>8.2532010000000007</v>
      </c>
      <c r="AA102" s="90">
        <v>8.3376470000000005</v>
      </c>
      <c r="AB102" s="90">
        <v>8.2959429999999994</v>
      </c>
      <c r="AC102" s="90">
        <v>8.3099089999999993</v>
      </c>
      <c r="AD102" s="90">
        <v>8.3199260000000006</v>
      </c>
      <c r="AE102" s="90">
        <v>8.3516089999999998</v>
      </c>
      <c r="AF102" s="90">
        <v>8.3837419999999998</v>
      </c>
      <c r="AG102" s="90">
        <v>8.4976489999999991</v>
      </c>
      <c r="AH102" s="90">
        <v>8.4820709999999995</v>
      </c>
      <c r="AI102" s="90">
        <v>8.5655210000000004</v>
      </c>
      <c r="AJ102" s="90">
        <v>8.6402400000000004</v>
      </c>
      <c r="AK102" s="90">
        <v>8.7292970000000008</v>
      </c>
      <c r="AL102" s="90">
        <v>8.7180599999999995</v>
      </c>
      <c r="AM102" s="95">
        <v>0</v>
      </c>
    </row>
    <row r="103" spans="1:39">
      <c r="A103" s="90" t="s">
        <v>409</v>
      </c>
      <c r="B103" s="90" t="s">
        <v>591</v>
      </c>
      <c r="C103" s="90" t="s">
        <v>592</v>
      </c>
      <c r="D103" s="90" t="s">
        <v>394</v>
      </c>
      <c r="E103" s="90">
        <v>6.7770619999999999</v>
      </c>
      <c r="F103" s="90">
        <v>8.5999660000000002</v>
      </c>
      <c r="G103" s="90">
        <v>6.7881720000000003</v>
      </c>
      <c r="H103" s="90">
        <v>7.8316249999999998</v>
      </c>
      <c r="I103" s="90">
        <v>8.6168990000000001</v>
      </c>
      <c r="J103" s="90">
        <v>9.8102009999999993</v>
      </c>
      <c r="K103" s="90">
        <v>11.011794</v>
      </c>
      <c r="L103" s="90">
        <v>12.476305</v>
      </c>
      <c r="M103" s="90">
        <v>12.678198999999999</v>
      </c>
      <c r="N103" s="90">
        <v>12.926987</v>
      </c>
      <c r="O103" s="90">
        <v>13.217463</v>
      </c>
      <c r="P103" s="90">
        <v>13.125313</v>
      </c>
      <c r="Q103" s="90">
        <v>13.347339</v>
      </c>
      <c r="R103" s="90">
        <v>13.574662</v>
      </c>
      <c r="S103" s="90">
        <v>13.755646</v>
      </c>
      <c r="T103" s="90">
        <v>13.855722999999999</v>
      </c>
      <c r="U103" s="90">
        <v>14.279324000000001</v>
      </c>
      <c r="V103" s="90">
        <v>14.398491</v>
      </c>
      <c r="W103" s="90">
        <v>14.341018999999999</v>
      </c>
      <c r="X103" s="90">
        <v>14.447967999999999</v>
      </c>
      <c r="Y103" s="90">
        <v>14.537468000000001</v>
      </c>
      <c r="Z103" s="90">
        <v>14.655011999999999</v>
      </c>
      <c r="AA103" s="90">
        <v>14.704399</v>
      </c>
      <c r="AB103" s="90">
        <v>14.748161</v>
      </c>
      <c r="AC103" s="90">
        <v>14.768693000000001</v>
      </c>
      <c r="AD103" s="90">
        <v>14.684960999999999</v>
      </c>
      <c r="AE103" s="90">
        <v>14.787921000000001</v>
      </c>
      <c r="AF103" s="90">
        <v>14.836518</v>
      </c>
      <c r="AG103" s="90">
        <v>14.928383999999999</v>
      </c>
      <c r="AH103" s="90">
        <v>14.967658999999999</v>
      </c>
      <c r="AI103" s="90">
        <v>15.013868</v>
      </c>
      <c r="AJ103" s="90">
        <v>14.999428999999999</v>
      </c>
      <c r="AK103" s="90">
        <v>14.954518</v>
      </c>
      <c r="AL103" s="90">
        <v>14.999304</v>
      </c>
      <c r="AM103" s="95">
        <v>1.7999999999999999E-2</v>
      </c>
    </row>
    <row r="104" spans="1:39">
      <c r="A104" s="90" t="s">
        <v>412</v>
      </c>
      <c r="B104" s="90" t="s">
        <v>593</v>
      </c>
      <c r="C104" s="90" t="s">
        <v>594</v>
      </c>
      <c r="D104" s="90" t="s">
        <v>394</v>
      </c>
      <c r="E104" s="90">
        <v>6.7770619999999999</v>
      </c>
      <c r="F104" s="90">
        <v>8.5997389999999996</v>
      </c>
      <c r="G104" s="90">
        <v>7.2133330000000004</v>
      </c>
      <c r="H104" s="90">
        <v>8.2867449999999998</v>
      </c>
      <c r="I104" s="90">
        <v>9.5799679999999992</v>
      </c>
      <c r="J104" s="90">
        <v>10.846375999999999</v>
      </c>
      <c r="K104" s="90">
        <v>12.168922</v>
      </c>
      <c r="L104" s="90">
        <v>13.635540000000001</v>
      </c>
      <c r="M104" s="90">
        <v>14.064005999999999</v>
      </c>
      <c r="N104" s="90">
        <v>14.320772</v>
      </c>
      <c r="O104" s="90">
        <v>14.812099</v>
      </c>
      <c r="P104" s="90">
        <v>15.026066999999999</v>
      </c>
      <c r="Q104" s="90">
        <v>15.445751</v>
      </c>
      <c r="R104" s="90">
        <v>15.650314</v>
      </c>
      <c r="S104" s="90">
        <v>16.051784999999999</v>
      </c>
      <c r="T104" s="90">
        <v>16.11598</v>
      </c>
      <c r="U104" s="90">
        <v>16.329167999999999</v>
      </c>
      <c r="V104" s="90">
        <v>16.608643000000001</v>
      </c>
      <c r="W104" s="90">
        <v>16.778123999999998</v>
      </c>
      <c r="X104" s="90">
        <v>16.936081000000001</v>
      </c>
      <c r="Y104" s="90">
        <v>17.053854000000001</v>
      </c>
      <c r="Z104" s="90">
        <v>17.251276000000001</v>
      </c>
      <c r="AA104" s="90">
        <v>17.398882</v>
      </c>
      <c r="AB104" s="90">
        <v>17.629921</v>
      </c>
      <c r="AC104" s="90">
        <v>17.664238000000001</v>
      </c>
      <c r="AD104" s="90">
        <v>17.967699</v>
      </c>
      <c r="AE104" s="90">
        <v>17.962336000000001</v>
      </c>
      <c r="AF104" s="90">
        <v>17.899066999999999</v>
      </c>
      <c r="AG104" s="90">
        <v>18.002825000000001</v>
      </c>
      <c r="AH104" s="90">
        <v>17.974267999999999</v>
      </c>
      <c r="AI104" s="90">
        <v>17.956506999999998</v>
      </c>
      <c r="AJ104" s="90">
        <v>17.990590999999998</v>
      </c>
      <c r="AK104" s="90">
        <v>18.039764000000002</v>
      </c>
      <c r="AL104" s="90">
        <v>17.950094</v>
      </c>
      <c r="AM104" s="95">
        <v>2.3E-2</v>
      </c>
    </row>
    <row r="105" spans="1:39">
      <c r="A105" s="90" t="s">
        <v>123</v>
      </c>
      <c r="B105" s="90" t="s">
        <v>595</v>
      </c>
      <c r="C105" s="90" t="s">
        <v>596</v>
      </c>
      <c r="D105" s="90" t="s">
        <v>394</v>
      </c>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row>
    <row r="106" spans="1:39">
      <c r="A106" s="90" t="s">
        <v>263</v>
      </c>
      <c r="B106" s="90" t="s">
        <v>597</v>
      </c>
      <c r="C106" s="90" t="s">
        <v>598</v>
      </c>
      <c r="D106" s="90" t="s">
        <v>394</v>
      </c>
      <c r="E106" s="90">
        <v>3.882441</v>
      </c>
      <c r="F106" s="90">
        <v>3.89018</v>
      </c>
      <c r="G106" s="90">
        <v>3.9292989999999999</v>
      </c>
      <c r="H106" s="90">
        <v>3.9911599999999998</v>
      </c>
      <c r="I106" s="90">
        <v>3.9011830000000001</v>
      </c>
      <c r="J106" s="90">
        <v>3.9090189999999998</v>
      </c>
      <c r="K106" s="90">
        <v>4.0262250000000002</v>
      </c>
      <c r="L106" s="90">
        <v>4.1779270000000004</v>
      </c>
      <c r="M106" s="90">
        <v>4.3945990000000004</v>
      </c>
      <c r="N106" s="90">
        <v>4.471222</v>
      </c>
      <c r="O106" s="90">
        <v>4.4887119999999996</v>
      </c>
      <c r="P106" s="90">
        <v>4.5614819999999998</v>
      </c>
      <c r="Q106" s="90">
        <v>4.5557129999999999</v>
      </c>
      <c r="R106" s="90">
        <v>4.5894469999999998</v>
      </c>
      <c r="S106" s="90">
        <v>4.5766710000000002</v>
      </c>
      <c r="T106" s="90">
        <v>4.6988320000000003</v>
      </c>
      <c r="U106" s="90">
        <v>4.7630100000000004</v>
      </c>
      <c r="V106" s="90">
        <v>4.8079669999999997</v>
      </c>
      <c r="W106" s="90">
        <v>4.8476470000000003</v>
      </c>
      <c r="X106" s="90">
        <v>4.9155860000000002</v>
      </c>
      <c r="Y106" s="90">
        <v>4.945252</v>
      </c>
      <c r="Z106" s="90">
        <v>4.9520390000000001</v>
      </c>
      <c r="AA106" s="90">
        <v>4.9726759999999999</v>
      </c>
      <c r="AB106" s="90">
        <v>5.0305119999999999</v>
      </c>
      <c r="AC106" s="90">
        <v>5.0251960000000002</v>
      </c>
      <c r="AD106" s="90">
        <v>5.0657550000000002</v>
      </c>
      <c r="AE106" s="90">
        <v>5.1269600000000004</v>
      </c>
      <c r="AF106" s="90">
        <v>5.209015</v>
      </c>
      <c r="AG106" s="90">
        <v>5.2887209999999998</v>
      </c>
      <c r="AH106" s="90">
        <v>5.3486390000000004</v>
      </c>
      <c r="AI106" s="90">
        <v>5.4245469999999996</v>
      </c>
      <c r="AJ106" s="90">
        <v>5.5511109999999997</v>
      </c>
      <c r="AK106" s="90">
        <v>5.6553009999999997</v>
      </c>
      <c r="AL106" s="90">
        <v>5.7391629999999996</v>
      </c>
      <c r="AM106" s="95">
        <v>1.2E-2</v>
      </c>
    </row>
    <row r="107" spans="1:39">
      <c r="A107" s="90" t="s">
        <v>397</v>
      </c>
      <c r="B107" s="90" t="s">
        <v>599</v>
      </c>
      <c r="C107" s="90" t="s">
        <v>600</v>
      </c>
      <c r="D107" s="90" t="s">
        <v>394</v>
      </c>
      <c r="E107" s="90">
        <v>3.8829579999999999</v>
      </c>
      <c r="F107" s="90">
        <v>3.9001130000000002</v>
      </c>
      <c r="G107" s="90">
        <v>3.9121060000000001</v>
      </c>
      <c r="H107" s="90">
        <v>3.9907569999999999</v>
      </c>
      <c r="I107" s="90">
        <v>3.9188860000000001</v>
      </c>
      <c r="J107" s="90">
        <v>3.936302</v>
      </c>
      <c r="K107" s="90">
        <v>4.0550990000000002</v>
      </c>
      <c r="L107" s="90">
        <v>4.2445760000000003</v>
      </c>
      <c r="M107" s="90">
        <v>4.4532819999999997</v>
      </c>
      <c r="N107" s="90">
        <v>4.536403</v>
      </c>
      <c r="O107" s="90">
        <v>4.5795950000000003</v>
      </c>
      <c r="P107" s="90">
        <v>4.6690620000000003</v>
      </c>
      <c r="Q107" s="90">
        <v>4.6763310000000002</v>
      </c>
      <c r="R107" s="90">
        <v>4.6994550000000004</v>
      </c>
      <c r="S107" s="90">
        <v>4.6866180000000002</v>
      </c>
      <c r="T107" s="90">
        <v>4.7833709999999998</v>
      </c>
      <c r="U107" s="90">
        <v>4.8722750000000001</v>
      </c>
      <c r="V107" s="90">
        <v>4.913621</v>
      </c>
      <c r="W107" s="90">
        <v>4.9705659999999998</v>
      </c>
      <c r="X107" s="90">
        <v>5.0617939999999999</v>
      </c>
      <c r="Y107" s="90">
        <v>5.095828</v>
      </c>
      <c r="Z107" s="90">
        <v>5.1292010000000001</v>
      </c>
      <c r="AA107" s="90">
        <v>5.1974530000000003</v>
      </c>
      <c r="AB107" s="90">
        <v>5.2449430000000001</v>
      </c>
      <c r="AC107" s="90">
        <v>5.2766460000000004</v>
      </c>
      <c r="AD107" s="90">
        <v>5.309024</v>
      </c>
      <c r="AE107" s="90">
        <v>5.3671360000000004</v>
      </c>
      <c r="AF107" s="90">
        <v>5.4742610000000003</v>
      </c>
      <c r="AG107" s="90">
        <v>5.5522099999999996</v>
      </c>
      <c r="AH107" s="90">
        <v>5.6425369999999999</v>
      </c>
      <c r="AI107" s="90">
        <v>5.7360670000000002</v>
      </c>
      <c r="AJ107" s="90">
        <v>5.8860489999999999</v>
      </c>
      <c r="AK107" s="90">
        <v>5.9658119999999997</v>
      </c>
      <c r="AL107" s="90">
        <v>6.102322</v>
      </c>
      <c r="AM107" s="95">
        <v>1.4E-2</v>
      </c>
    </row>
    <row r="108" spans="1:39">
      <c r="A108" s="90" t="s">
        <v>400</v>
      </c>
      <c r="B108" s="90" t="s">
        <v>601</v>
      </c>
      <c r="C108" s="90" t="s">
        <v>602</v>
      </c>
      <c r="D108" s="90" t="s">
        <v>394</v>
      </c>
      <c r="E108" s="90">
        <v>3.8830179999999999</v>
      </c>
      <c r="F108" s="90">
        <v>3.9003359999999998</v>
      </c>
      <c r="G108" s="90">
        <v>3.940242</v>
      </c>
      <c r="H108" s="90">
        <v>3.9848789999999998</v>
      </c>
      <c r="I108" s="90">
        <v>3.8951039999999999</v>
      </c>
      <c r="J108" s="90">
        <v>3.8733040000000001</v>
      </c>
      <c r="K108" s="90">
        <v>3.9573520000000002</v>
      </c>
      <c r="L108" s="90">
        <v>4.1127580000000004</v>
      </c>
      <c r="M108" s="90">
        <v>4.2909980000000001</v>
      </c>
      <c r="N108" s="90">
        <v>4.4110459999999998</v>
      </c>
      <c r="O108" s="90">
        <v>4.4331649999999998</v>
      </c>
      <c r="P108" s="90">
        <v>4.5071409999999998</v>
      </c>
      <c r="Q108" s="90">
        <v>4.5390889999999997</v>
      </c>
      <c r="R108" s="90">
        <v>4.5214169999999996</v>
      </c>
      <c r="S108" s="90">
        <v>4.524667</v>
      </c>
      <c r="T108" s="90">
        <v>4.6204669999999997</v>
      </c>
      <c r="U108" s="90">
        <v>4.6614399999999998</v>
      </c>
      <c r="V108" s="90">
        <v>4.6998259999999998</v>
      </c>
      <c r="W108" s="90">
        <v>4.7294619999999998</v>
      </c>
      <c r="X108" s="90">
        <v>4.7919919999999996</v>
      </c>
      <c r="Y108" s="90">
        <v>4.8402960000000004</v>
      </c>
      <c r="Z108" s="90">
        <v>4.8510650000000002</v>
      </c>
      <c r="AA108" s="90">
        <v>4.878533</v>
      </c>
      <c r="AB108" s="90">
        <v>4.9222429999999999</v>
      </c>
      <c r="AC108" s="90">
        <v>4.9226910000000004</v>
      </c>
      <c r="AD108" s="90">
        <v>4.9044119999999998</v>
      </c>
      <c r="AE108" s="90">
        <v>4.9421499999999998</v>
      </c>
      <c r="AF108" s="90">
        <v>5.0426869999999999</v>
      </c>
      <c r="AG108" s="90">
        <v>5.0948719999999996</v>
      </c>
      <c r="AH108" s="90">
        <v>5.1409060000000002</v>
      </c>
      <c r="AI108" s="90">
        <v>5.2192759999999998</v>
      </c>
      <c r="AJ108" s="90">
        <v>5.3137220000000003</v>
      </c>
      <c r="AK108" s="90">
        <v>5.4140290000000002</v>
      </c>
      <c r="AL108" s="90">
        <v>5.5179150000000003</v>
      </c>
      <c r="AM108" s="95">
        <v>1.0999999999999999E-2</v>
      </c>
    </row>
    <row r="109" spans="1:39">
      <c r="A109" s="90" t="s">
        <v>403</v>
      </c>
      <c r="B109" s="90" t="s">
        <v>603</v>
      </c>
      <c r="C109" s="90" t="s">
        <v>604</v>
      </c>
      <c r="D109" s="90" t="s">
        <v>394</v>
      </c>
      <c r="E109" s="90">
        <v>3.8825780000000001</v>
      </c>
      <c r="F109" s="90">
        <v>3.893224</v>
      </c>
      <c r="G109" s="90">
        <v>3.9666640000000002</v>
      </c>
      <c r="H109" s="90">
        <v>4.0258149999999997</v>
      </c>
      <c r="I109" s="90">
        <v>3.857164</v>
      </c>
      <c r="J109" s="90">
        <v>3.7737069999999999</v>
      </c>
      <c r="K109" s="90">
        <v>3.7931219999999999</v>
      </c>
      <c r="L109" s="90">
        <v>3.9188139999999998</v>
      </c>
      <c r="M109" s="90">
        <v>4.1498860000000004</v>
      </c>
      <c r="N109" s="90">
        <v>4.3137429999999997</v>
      </c>
      <c r="O109" s="90">
        <v>4.487349</v>
      </c>
      <c r="P109" s="90">
        <v>4.5677789999999998</v>
      </c>
      <c r="Q109" s="90">
        <v>4.6295679999999999</v>
      </c>
      <c r="R109" s="90">
        <v>4.7375990000000003</v>
      </c>
      <c r="S109" s="90">
        <v>4.8913080000000004</v>
      </c>
      <c r="T109" s="90">
        <v>4.9977619999999998</v>
      </c>
      <c r="U109" s="90">
        <v>5.1004199999999997</v>
      </c>
      <c r="V109" s="90">
        <v>5.1492360000000001</v>
      </c>
      <c r="W109" s="90">
        <v>5.206779</v>
      </c>
      <c r="X109" s="90">
        <v>5.2472500000000002</v>
      </c>
      <c r="Y109" s="90">
        <v>5.2840090000000002</v>
      </c>
      <c r="Z109" s="90">
        <v>5.3110590000000002</v>
      </c>
      <c r="AA109" s="90">
        <v>5.3208739999999999</v>
      </c>
      <c r="AB109" s="90">
        <v>5.4781060000000004</v>
      </c>
      <c r="AC109" s="90">
        <v>5.5997269999999997</v>
      </c>
      <c r="AD109" s="90">
        <v>5.6482080000000003</v>
      </c>
      <c r="AE109" s="90">
        <v>5.6899499999999996</v>
      </c>
      <c r="AF109" s="90">
        <v>5.7890980000000001</v>
      </c>
      <c r="AG109" s="90">
        <v>5.8780390000000002</v>
      </c>
      <c r="AH109" s="90">
        <v>5.9532090000000002</v>
      </c>
      <c r="AI109" s="90">
        <v>5.9898350000000002</v>
      </c>
      <c r="AJ109" s="90">
        <v>6.0907989999999996</v>
      </c>
      <c r="AK109" s="90">
        <v>6.1627349999999996</v>
      </c>
      <c r="AL109" s="90">
        <v>6.2114039999999999</v>
      </c>
      <c r="AM109" s="95">
        <v>1.4999999999999999E-2</v>
      </c>
    </row>
    <row r="110" spans="1:39">
      <c r="A110" s="90" t="s">
        <v>406</v>
      </c>
      <c r="B110" s="90" t="s">
        <v>605</v>
      </c>
      <c r="C110" s="90" t="s">
        <v>606</v>
      </c>
      <c r="D110" s="90" t="s">
        <v>394</v>
      </c>
      <c r="E110" s="90">
        <v>3.8825379999999998</v>
      </c>
      <c r="F110" s="90">
        <v>3.8954469999999999</v>
      </c>
      <c r="G110" s="90">
        <v>3.9249269999999998</v>
      </c>
      <c r="H110" s="90">
        <v>3.9515289999999998</v>
      </c>
      <c r="I110" s="90">
        <v>3.9242439999999998</v>
      </c>
      <c r="J110" s="90">
        <v>3.9480710000000001</v>
      </c>
      <c r="K110" s="90">
        <v>4.029039</v>
      </c>
      <c r="L110" s="90">
        <v>4.1964329999999999</v>
      </c>
      <c r="M110" s="90">
        <v>4.3383390000000004</v>
      </c>
      <c r="N110" s="90">
        <v>4.4253130000000001</v>
      </c>
      <c r="O110" s="90">
        <v>4.4416089999999997</v>
      </c>
      <c r="P110" s="90">
        <v>4.4621630000000003</v>
      </c>
      <c r="Q110" s="90">
        <v>4.4970429999999997</v>
      </c>
      <c r="R110" s="90">
        <v>4.5064640000000002</v>
      </c>
      <c r="S110" s="90">
        <v>4.5658430000000001</v>
      </c>
      <c r="T110" s="90">
        <v>4.6602410000000001</v>
      </c>
      <c r="U110" s="90">
        <v>4.6844710000000003</v>
      </c>
      <c r="V110" s="90">
        <v>4.7189459999999999</v>
      </c>
      <c r="W110" s="90">
        <v>4.7917810000000003</v>
      </c>
      <c r="X110" s="90">
        <v>4.8613400000000002</v>
      </c>
      <c r="Y110" s="90">
        <v>4.9098170000000003</v>
      </c>
      <c r="Z110" s="90">
        <v>4.9269230000000004</v>
      </c>
      <c r="AA110" s="90">
        <v>4.9516369999999998</v>
      </c>
      <c r="AB110" s="90">
        <v>4.9918199999999997</v>
      </c>
      <c r="AC110" s="90">
        <v>5.0272860000000001</v>
      </c>
      <c r="AD110" s="90">
        <v>5.0917870000000001</v>
      </c>
      <c r="AE110" s="90">
        <v>5.1288029999999996</v>
      </c>
      <c r="AF110" s="90">
        <v>5.231922</v>
      </c>
      <c r="AG110" s="90">
        <v>5.3004449999999999</v>
      </c>
      <c r="AH110" s="90">
        <v>5.3768950000000002</v>
      </c>
      <c r="AI110" s="90">
        <v>5.4695859999999996</v>
      </c>
      <c r="AJ110" s="90">
        <v>5.5334130000000004</v>
      </c>
      <c r="AK110" s="90">
        <v>5.5905820000000004</v>
      </c>
      <c r="AL110" s="90">
        <v>5.6752500000000001</v>
      </c>
      <c r="AM110" s="95">
        <v>1.2E-2</v>
      </c>
    </row>
    <row r="111" spans="1:39">
      <c r="A111" s="90" t="s">
        <v>409</v>
      </c>
      <c r="B111" s="90" t="s">
        <v>607</v>
      </c>
      <c r="C111" s="90" t="s">
        <v>608</v>
      </c>
      <c r="D111" s="90" t="s">
        <v>394</v>
      </c>
      <c r="E111" s="90">
        <v>3.8823690000000002</v>
      </c>
      <c r="F111" s="90">
        <v>3.893367</v>
      </c>
      <c r="G111" s="90">
        <v>3.7373810000000001</v>
      </c>
      <c r="H111" s="90">
        <v>3.6714950000000002</v>
      </c>
      <c r="I111" s="90">
        <v>3.510745</v>
      </c>
      <c r="J111" s="90">
        <v>3.4506709999999998</v>
      </c>
      <c r="K111" s="90">
        <v>3.5048110000000001</v>
      </c>
      <c r="L111" s="90">
        <v>3.6038399999999999</v>
      </c>
      <c r="M111" s="90">
        <v>3.7581570000000002</v>
      </c>
      <c r="N111" s="90">
        <v>3.8351920000000002</v>
      </c>
      <c r="O111" s="90">
        <v>3.8627729999999998</v>
      </c>
      <c r="P111" s="90">
        <v>3.8646090000000002</v>
      </c>
      <c r="Q111" s="90">
        <v>3.8467389999999999</v>
      </c>
      <c r="R111" s="90">
        <v>3.8371059999999999</v>
      </c>
      <c r="S111" s="90">
        <v>3.8405640000000001</v>
      </c>
      <c r="T111" s="90">
        <v>3.8652329999999999</v>
      </c>
      <c r="U111" s="90">
        <v>3.9096579999999999</v>
      </c>
      <c r="V111" s="90">
        <v>3.919203</v>
      </c>
      <c r="W111" s="90">
        <v>3.950078</v>
      </c>
      <c r="X111" s="90">
        <v>3.956029</v>
      </c>
      <c r="Y111" s="90">
        <v>3.9689960000000002</v>
      </c>
      <c r="Z111" s="90">
        <v>3.9777800000000001</v>
      </c>
      <c r="AA111" s="90">
        <v>3.9865620000000002</v>
      </c>
      <c r="AB111" s="90">
        <v>3.9839150000000001</v>
      </c>
      <c r="AC111" s="90">
        <v>3.9832749999999999</v>
      </c>
      <c r="AD111" s="90">
        <v>3.9907400000000002</v>
      </c>
      <c r="AE111" s="90">
        <v>4.0049960000000002</v>
      </c>
      <c r="AF111" s="90">
        <v>4.0500129999999999</v>
      </c>
      <c r="AG111" s="90">
        <v>4.0781140000000002</v>
      </c>
      <c r="AH111" s="90">
        <v>4.1034879999999996</v>
      </c>
      <c r="AI111" s="90">
        <v>4.1431950000000004</v>
      </c>
      <c r="AJ111" s="90">
        <v>4.1788429999999996</v>
      </c>
      <c r="AK111" s="90">
        <v>4.1981640000000002</v>
      </c>
      <c r="AL111" s="90">
        <v>4.2443169999999997</v>
      </c>
      <c r="AM111" s="95">
        <v>3.0000000000000001E-3</v>
      </c>
    </row>
    <row r="112" spans="1:39">
      <c r="A112" s="90" t="s">
        <v>412</v>
      </c>
      <c r="B112" s="90" t="s">
        <v>609</v>
      </c>
      <c r="C112" s="90" t="s">
        <v>610</v>
      </c>
      <c r="D112" s="90" t="s">
        <v>394</v>
      </c>
      <c r="E112" s="90">
        <v>3.8827259999999999</v>
      </c>
      <c r="F112" s="90">
        <v>3.894495</v>
      </c>
      <c r="G112" s="90">
        <v>4.2922409999999998</v>
      </c>
      <c r="H112" s="90">
        <v>4.5839439999999998</v>
      </c>
      <c r="I112" s="90">
        <v>4.6763120000000002</v>
      </c>
      <c r="J112" s="90">
        <v>4.7292230000000002</v>
      </c>
      <c r="K112" s="90">
        <v>4.9207000000000001</v>
      </c>
      <c r="L112" s="90">
        <v>5.1812480000000001</v>
      </c>
      <c r="M112" s="90">
        <v>5.4941329999999997</v>
      </c>
      <c r="N112" s="90">
        <v>5.8428500000000003</v>
      </c>
      <c r="O112" s="90">
        <v>5.9970080000000001</v>
      </c>
      <c r="P112" s="90">
        <v>6.2524389999999999</v>
      </c>
      <c r="Q112" s="90">
        <v>6.3447120000000004</v>
      </c>
      <c r="R112" s="90">
        <v>6.4136430000000004</v>
      </c>
      <c r="S112" s="90">
        <v>6.4655269999999998</v>
      </c>
      <c r="T112" s="90">
        <v>6.6215169999999999</v>
      </c>
      <c r="U112" s="90">
        <v>6.7049719999999997</v>
      </c>
      <c r="V112" s="90">
        <v>6.8832529999999998</v>
      </c>
      <c r="W112" s="90">
        <v>6.9942799999999998</v>
      </c>
      <c r="X112" s="90">
        <v>7.1068509999999998</v>
      </c>
      <c r="Y112" s="90">
        <v>7.2159760000000004</v>
      </c>
      <c r="Z112" s="90">
        <v>7.3100800000000001</v>
      </c>
      <c r="AA112" s="90">
        <v>7.320951</v>
      </c>
      <c r="AB112" s="90">
        <v>7.5230170000000003</v>
      </c>
      <c r="AC112" s="90">
        <v>7.590446</v>
      </c>
      <c r="AD112" s="90">
        <v>7.7087329999999996</v>
      </c>
      <c r="AE112" s="90">
        <v>7.895594</v>
      </c>
      <c r="AF112" s="90">
        <v>7.8882820000000002</v>
      </c>
      <c r="AG112" s="90">
        <v>8.0042550000000006</v>
      </c>
      <c r="AH112" s="90">
        <v>8.1963989999999995</v>
      </c>
      <c r="AI112" s="90">
        <v>8.4679400000000005</v>
      </c>
      <c r="AJ112" s="90">
        <v>8.7247210000000006</v>
      </c>
      <c r="AK112" s="90">
        <v>8.8978470000000005</v>
      </c>
      <c r="AL112" s="90">
        <v>9.1396929999999994</v>
      </c>
      <c r="AM112" s="95">
        <v>2.7E-2</v>
      </c>
    </row>
    <row r="113" spans="1:39">
      <c r="A113" s="90" t="s">
        <v>611</v>
      </c>
      <c r="B113" s="90" t="s">
        <v>612</v>
      </c>
      <c r="C113" s="90" t="s">
        <v>613</v>
      </c>
      <c r="D113" s="90" t="s">
        <v>394</v>
      </c>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row>
    <row r="114" spans="1:39">
      <c r="A114" s="90" t="s">
        <v>263</v>
      </c>
      <c r="B114" s="90" t="s">
        <v>614</v>
      </c>
      <c r="C114" s="90" t="s">
        <v>615</v>
      </c>
      <c r="D114" s="90" t="s">
        <v>394</v>
      </c>
      <c r="E114" s="90">
        <v>4.6546649999999996</v>
      </c>
      <c r="F114" s="90">
        <v>5.232799</v>
      </c>
      <c r="G114" s="90">
        <v>4.910609</v>
      </c>
      <c r="H114" s="90">
        <v>4.7979989999999999</v>
      </c>
      <c r="I114" s="90">
        <v>4.6075619999999997</v>
      </c>
      <c r="J114" s="90">
        <v>4.5412679999999996</v>
      </c>
      <c r="K114" s="90">
        <v>4.5061349999999996</v>
      </c>
      <c r="L114" s="90">
        <v>4.5257019999999999</v>
      </c>
      <c r="M114" s="90">
        <v>4.5502760000000002</v>
      </c>
      <c r="N114" s="90">
        <v>4.5826320000000003</v>
      </c>
      <c r="O114" s="90">
        <v>4.6175569999999997</v>
      </c>
      <c r="P114" s="90">
        <v>4.6431740000000001</v>
      </c>
      <c r="Q114" s="90">
        <v>4.6885279999999998</v>
      </c>
      <c r="R114" s="90">
        <v>4.7106849999999998</v>
      </c>
      <c r="S114" s="90">
        <v>4.7482639999999998</v>
      </c>
      <c r="T114" s="90">
        <v>4.7781479999999998</v>
      </c>
      <c r="U114" s="90">
        <v>4.7896729999999996</v>
      </c>
      <c r="V114" s="90">
        <v>4.8049419999999996</v>
      </c>
      <c r="W114" s="90">
        <v>4.8272269999999997</v>
      </c>
      <c r="X114" s="90">
        <v>4.8500050000000003</v>
      </c>
      <c r="Y114" s="90">
        <v>4.8617650000000001</v>
      </c>
      <c r="Z114" s="90">
        <v>4.8752639999999996</v>
      </c>
      <c r="AA114" s="90">
        <v>4.883718</v>
      </c>
      <c r="AB114" s="90">
        <v>4.8905099999999999</v>
      </c>
      <c r="AC114" s="90">
        <v>4.9063889999999999</v>
      </c>
      <c r="AD114" s="90">
        <v>4.918361</v>
      </c>
      <c r="AE114" s="90">
        <v>4.9276099999999996</v>
      </c>
      <c r="AF114" s="90">
        <v>4.9461009999999996</v>
      </c>
      <c r="AG114" s="90">
        <v>4.9751960000000004</v>
      </c>
      <c r="AH114" s="90">
        <v>4.9832830000000001</v>
      </c>
      <c r="AI114" s="90">
        <v>4.997738</v>
      </c>
      <c r="AJ114" s="90">
        <v>5.0115530000000001</v>
      </c>
      <c r="AK114" s="90">
        <v>5.0221010000000001</v>
      </c>
      <c r="AL114" s="90">
        <v>5.033995</v>
      </c>
      <c r="AM114" s="95">
        <v>-1E-3</v>
      </c>
    </row>
    <row r="115" spans="1:39">
      <c r="A115" s="90" t="s">
        <v>397</v>
      </c>
      <c r="B115" s="90" t="s">
        <v>616</v>
      </c>
      <c r="C115" s="90" t="s">
        <v>617</v>
      </c>
      <c r="D115" s="90" t="s">
        <v>394</v>
      </c>
      <c r="E115" s="90">
        <v>4.654979</v>
      </c>
      <c r="F115" s="90">
        <v>5.2431260000000002</v>
      </c>
      <c r="G115" s="90">
        <v>4.9113829999999998</v>
      </c>
      <c r="H115" s="90">
        <v>4.8026629999999999</v>
      </c>
      <c r="I115" s="90">
        <v>4.6114930000000003</v>
      </c>
      <c r="J115" s="90">
        <v>4.5468549999999999</v>
      </c>
      <c r="K115" s="90">
        <v>4.515225</v>
      </c>
      <c r="L115" s="90">
        <v>4.5391490000000001</v>
      </c>
      <c r="M115" s="90">
        <v>4.5629010000000001</v>
      </c>
      <c r="N115" s="90">
        <v>4.5946420000000003</v>
      </c>
      <c r="O115" s="90">
        <v>4.6270249999999997</v>
      </c>
      <c r="P115" s="90">
        <v>4.6551739999999997</v>
      </c>
      <c r="Q115" s="90">
        <v>4.7015419999999999</v>
      </c>
      <c r="R115" s="90">
        <v>4.7174940000000003</v>
      </c>
      <c r="S115" s="90">
        <v>4.7674099999999999</v>
      </c>
      <c r="T115" s="90">
        <v>4.7953830000000002</v>
      </c>
      <c r="U115" s="90">
        <v>4.809075</v>
      </c>
      <c r="V115" s="90">
        <v>4.8196760000000003</v>
      </c>
      <c r="W115" s="90">
        <v>4.8470639999999996</v>
      </c>
      <c r="X115" s="90">
        <v>4.8684519999999996</v>
      </c>
      <c r="Y115" s="90">
        <v>4.8801189999999997</v>
      </c>
      <c r="Z115" s="90">
        <v>4.8926959999999999</v>
      </c>
      <c r="AA115" s="90">
        <v>4.9037170000000003</v>
      </c>
      <c r="AB115" s="90">
        <v>4.9115950000000002</v>
      </c>
      <c r="AC115" s="90">
        <v>4.918056</v>
      </c>
      <c r="AD115" s="90">
        <v>4.9239110000000004</v>
      </c>
      <c r="AE115" s="90">
        <v>4.9425030000000003</v>
      </c>
      <c r="AF115" s="90">
        <v>4.968877</v>
      </c>
      <c r="AG115" s="90">
        <v>4.9806499999999998</v>
      </c>
      <c r="AH115" s="90">
        <v>4.9956139999999998</v>
      </c>
      <c r="AI115" s="90">
        <v>5.0161610000000003</v>
      </c>
      <c r="AJ115" s="90">
        <v>5.0363449999999998</v>
      </c>
      <c r="AK115" s="90">
        <v>5.0615819999999996</v>
      </c>
      <c r="AL115" s="90">
        <v>5.0890459999999997</v>
      </c>
      <c r="AM115" s="95">
        <v>-1E-3</v>
      </c>
    </row>
    <row r="116" spans="1:39">
      <c r="A116" s="90" t="s">
        <v>400</v>
      </c>
      <c r="B116" s="90" t="s">
        <v>618</v>
      </c>
      <c r="C116" s="90" t="s">
        <v>619</v>
      </c>
      <c r="D116" s="90" t="s">
        <v>394</v>
      </c>
      <c r="E116" s="90">
        <v>4.654979</v>
      </c>
      <c r="F116" s="90">
        <v>5.2447530000000002</v>
      </c>
      <c r="G116" s="90">
        <v>4.9195539999999998</v>
      </c>
      <c r="H116" s="90">
        <v>4.8090719999999996</v>
      </c>
      <c r="I116" s="90">
        <v>4.6055299999999999</v>
      </c>
      <c r="J116" s="90">
        <v>4.5382150000000001</v>
      </c>
      <c r="K116" s="90">
        <v>4.4992429999999999</v>
      </c>
      <c r="L116" s="90">
        <v>4.5375189999999996</v>
      </c>
      <c r="M116" s="90">
        <v>4.5656309999999998</v>
      </c>
      <c r="N116" s="90">
        <v>4.5953650000000001</v>
      </c>
      <c r="O116" s="90">
        <v>4.6205600000000002</v>
      </c>
      <c r="P116" s="90">
        <v>4.633832</v>
      </c>
      <c r="Q116" s="90">
        <v>4.6743959999999998</v>
      </c>
      <c r="R116" s="90">
        <v>4.7035470000000004</v>
      </c>
      <c r="S116" s="90">
        <v>4.7348439999999998</v>
      </c>
      <c r="T116" s="90">
        <v>4.761368</v>
      </c>
      <c r="U116" s="90">
        <v>4.7743080000000004</v>
      </c>
      <c r="V116" s="90">
        <v>4.7844740000000003</v>
      </c>
      <c r="W116" s="90">
        <v>4.8014479999999997</v>
      </c>
      <c r="X116" s="90">
        <v>4.818308</v>
      </c>
      <c r="Y116" s="90">
        <v>4.8298800000000002</v>
      </c>
      <c r="Z116" s="90">
        <v>4.8409680000000002</v>
      </c>
      <c r="AA116" s="90">
        <v>4.8503629999999998</v>
      </c>
      <c r="AB116" s="90">
        <v>4.8576899999999998</v>
      </c>
      <c r="AC116" s="90">
        <v>4.8658979999999996</v>
      </c>
      <c r="AD116" s="90">
        <v>4.8775370000000002</v>
      </c>
      <c r="AE116" s="90">
        <v>4.8932229999999999</v>
      </c>
      <c r="AF116" s="90">
        <v>4.9166480000000004</v>
      </c>
      <c r="AG116" s="90">
        <v>4.9335000000000004</v>
      </c>
      <c r="AH116" s="90">
        <v>4.9630710000000002</v>
      </c>
      <c r="AI116" s="90">
        <v>4.9686570000000003</v>
      </c>
      <c r="AJ116" s="90">
        <v>4.9746360000000003</v>
      </c>
      <c r="AK116" s="90">
        <v>4.9787439999999998</v>
      </c>
      <c r="AL116" s="90">
        <v>4.9911130000000004</v>
      </c>
      <c r="AM116" s="95">
        <v>-2E-3</v>
      </c>
    </row>
    <row r="117" spans="1:39">
      <c r="A117" s="90" t="s">
        <v>403</v>
      </c>
      <c r="B117" s="90" t="s">
        <v>620</v>
      </c>
      <c r="C117" s="90" t="s">
        <v>621</v>
      </c>
      <c r="D117" s="90" t="s">
        <v>394</v>
      </c>
      <c r="E117" s="90">
        <v>4.6546649999999996</v>
      </c>
      <c r="F117" s="90">
        <v>5.2327450000000004</v>
      </c>
      <c r="G117" s="90">
        <v>4.9774459999999996</v>
      </c>
      <c r="H117" s="90">
        <v>4.8781400000000001</v>
      </c>
      <c r="I117" s="90">
        <v>4.6713699999999996</v>
      </c>
      <c r="J117" s="90">
        <v>4.6186999999999996</v>
      </c>
      <c r="K117" s="90">
        <v>4.6002260000000001</v>
      </c>
      <c r="L117" s="90">
        <v>4.6429029999999996</v>
      </c>
      <c r="M117" s="90">
        <v>4.6882020000000004</v>
      </c>
      <c r="N117" s="90">
        <v>4.704186</v>
      </c>
      <c r="O117" s="90">
        <v>4.7248960000000002</v>
      </c>
      <c r="P117" s="90">
        <v>4.7257530000000001</v>
      </c>
      <c r="Q117" s="90">
        <v>4.7652089999999996</v>
      </c>
      <c r="R117" s="90">
        <v>4.8064270000000002</v>
      </c>
      <c r="S117" s="90">
        <v>4.8479020000000004</v>
      </c>
      <c r="T117" s="90">
        <v>4.8676490000000001</v>
      </c>
      <c r="U117" s="90">
        <v>4.8806019999999997</v>
      </c>
      <c r="V117" s="90">
        <v>4.8863799999999999</v>
      </c>
      <c r="W117" s="90">
        <v>4.8939909999999998</v>
      </c>
      <c r="X117" s="90">
        <v>4.9076740000000001</v>
      </c>
      <c r="Y117" s="90">
        <v>4.9159449999999998</v>
      </c>
      <c r="Z117" s="90">
        <v>4.9238030000000004</v>
      </c>
      <c r="AA117" s="90">
        <v>4.9309349999999998</v>
      </c>
      <c r="AB117" s="90">
        <v>4.9402520000000001</v>
      </c>
      <c r="AC117" s="90">
        <v>4.9507830000000004</v>
      </c>
      <c r="AD117" s="90">
        <v>4.9595289999999999</v>
      </c>
      <c r="AE117" s="90">
        <v>4.9804339999999998</v>
      </c>
      <c r="AF117" s="90">
        <v>5.0119400000000001</v>
      </c>
      <c r="AG117" s="90">
        <v>5.0197250000000002</v>
      </c>
      <c r="AH117" s="90">
        <v>5.0389569999999999</v>
      </c>
      <c r="AI117" s="90">
        <v>5.0628029999999997</v>
      </c>
      <c r="AJ117" s="90">
        <v>5.084219</v>
      </c>
      <c r="AK117" s="90">
        <v>5.1125579999999999</v>
      </c>
      <c r="AL117" s="90">
        <v>5.1376330000000001</v>
      </c>
      <c r="AM117" s="95">
        <v>-1E-3</v>
      </c>
    </row>
    <row r="118" spans="1:39">
      <c r="A118" s="90" t="s">
        <v>406</v>
      </c>
      <c r="B118" s="90" t="s">
        <v>622</v>
      </c>
      <c r="C118" s="90" t="s">
        <v>623</v>
      </c>
      <c r="D118" s="90" t="s">
        <v>394</v>
      </c>
      <c r="E118" s="90">
        <v>4.6546649999999996</v>
      </c>
      <c r="F118" s="90">
        <v>5.2327519999999996</v>
      </c>
      <c r="G118" s="90">
        <v>4.8946740000000002</v>
      </c>
      <c r="H118" s="90">
        <v>4.755973</v>
      </c>
      <c r="I118" s="90">
        <v>4.5631469999999998</v>
      </c>
      <c r="J118" s="90">
        <v>4.5015960000000002</v>
      </c>
      <c r="K118" s="90">
        <v>4.4738239999999996</v>
      </c>
      <c r="L118" s="90">
        <v>4.4907000000000004</v>
      </c>
      <c r="M118" s="90">
        <v>4.4949709999999996</v>
      </c>
      <c r="N118" s="90">
        <v>4.5102869999999999</v>
      </c>
      <c r="O118" s="90">
        <v>4.5364190000000004</v>
      </c>
      <c r="P118" s="90">
        <v>4.5699550000000002</v>
      </c>
      <c r="Q118" s="90">
        <v>4.6154809999999999</v>
      </c>
      <c r="R118" s="90">
        <v>4.6558250000000001</v>
      </c>
      <c r="S118" s="90">
        <v>4.6868270000000001</v>
      </c>
      <c r="T118" s="90">
        <v>4.7061500000000001</v>
      </c>
      <c r="U118" s="90">
        <v>4.7350539999999999</v>
      </c>
      <c r="V118" s="90">
        <v>4.7519749999999998</v>
      </c>
      <c r="W118" s="90">
        <v>4.7787090000000001</v>
      </c>
      <c r="X118" s="90">
        <v>4.8024909999999998</v>
      </c>
      <c r="Y118" s="90">
        <v>4.8254849999999996</v>
      </c>
      <c r="Z118" s="90">
        <v>4.8398859999999999</v>
      </c>
      <c r="AA118" s="90">
        <v>4.8503600000000002</v>
      </c>
      <c r="AB118" s="90">
        <v>4.8573019999999998</v>
      </c>
      <c r="AC118" s="90">
        <v>4.8685859999999996</v>
      </c>
      <c r="AD118" s="90">
        <v>4.8814190000000002</v>
      </c>
      <c r="AE118" s="90">
        <v>4.8928050000000001</v>
      </c>
      <c r="AF118" s="90">
        <v>4.908067</v>
      </c>
      <c r="AG118" s="90">
        <v>4.9260840000000004</v>
      </c>
      <c r="AH118" s="90">
        <v>4.9575420000000001</v>
      </c>
      <c r="AI118" s="90">
        <v>4.965014</v>
      </c>
      <c r="AJ118" s="90">
        <v>4.980518</v>
      </c>
      <c r="AK118" s="90">
        <v>4.9905059999999999</v>
      </c>
      <c r="AL118" s="90">
        <v>4.9985580000000001</v>
      </c>
      <c r="AM118" s="95">
        <v>-1E-3</v>
      </c>
    </row>
    <row r="119" spans="1:39">
      <c r="A119" s="90" t="s">
        <v>409</v>
      </c>
      <c r="B119" s="90" t="s">
        <v>624</v>
      </c>
      <c r="C119" s="90" t="s">
        <v>625</v>
      </c>
      <c r="D119" s="90" t="s">
        <v>394</v>
      </c>
      <c r="E119" s="90">
        <v>4.6546649999999996</v>
      </c>
      <c r="F119" s="90">
        <v>5.2328080000000003</v>
      </c>
      <c r="G119" s="90">
        <v>4.8798680000000001</v>
      </c>
      <c r="H119" s="90">
        <v>4.8044039999999999</v>
      </c>
      <c r="I119" s="90">
        <v>4.5717549999999996</v>
      </c>
      <c r="J119" s="90">
        <v>4.5088900000000001</v>
      </c>
      <c r="K119" s="90">
        <v>4.4700930000000003</v>
      </c>
      <c r="L119" s="90">
        <v>4.521992</v>
      </c>
      <c r="M119" s="90">
        <v>4.5533739999999998</v>
      </c>
      <c r="N119" s="90">
        <v>4.5822979999999998</v>
      </c>
      <c r="O119" s="90">
        <v>4.5984379999999998</v>
      </c>
      <c r="P119" s="90">
        <v>4.6030540000000002</v>
      </c>
      <c r="Q119" s="90">
        <v>4.638852</v>
      </c>
      <c r="R119" s="90">
        <v>4.6795660000000003</v>
      </c>
      <c r="S119" s="90">
        <v>4.7280470000000001</v>
      </c>
      <c r="T119" s="90">
        <v>4.7655510000000003</v>
      </c>
      <c r="U119" s="90">
        <v>4.7954410000000003</v>
      </c>
      <c r="V119" s="90">
        <v>4.7882980000000002</v>
      </c>
      <c r="W119" s="90">
        <v>4.817094</v>
      </c>
      <c r="X119" s="90">
        <v>4.8326359999999999</v>
      </c>
      <c r="Y119" s="90">
        <v>4.8547229999999999</v>
      </c>
      <c r="Z119" s="90">
        <v>4.8702759999999996</v>
      </c>
      <c r="AA119" s="90">
        <v>4.8778699999999997</v>
      </c>
      <c r="AB119" s="90">
        <v>4.8836399999999998</v>
      </c>
      <c r="AC119" s="90">
        <v>4.894145</v>
      </c>
      <c r="AD119" s="90">
        <v>4.907502</v>
      </c>
      <c r="AE119" s="90">
        <v>4.9219429999999997</v>
      </c>
      <c r="AF119" s="90">
        <v>4.9331940000000003</v>
      </c>
      <c r="AG119" s="90">
        <v>4.9526269999999997</v>
      </c>
      <c r="AH119" s="90">
        <v>4.9758139999999997</v>
      </c>
      <c r="AI119" s="90">
        <v>4.9820609999999999</v>
      </c>
      <c r="AJ119" s="90">
        <v>4.9991750000000001</v>
      </c>
      <c r="AK119" s="90">
        <v>5.0063370000000003</v>
      </c>
      <c r="AL119" s="90">
        <v>5.0168850000000003</v>
      </c>
      <c r="AM119" s="95">
        <v>-1E-3</v>
      </c>
    </row>
    <row r="120" spans="1:39">
      <c r="A120" s="90" t="s">
        <v>412</v>
      </c>
      <c r="B120" s="90" t="s">
        <v>626</v>
      </c>
      <c r="C120" s="90" t="s">
        <v>627</v>
      </c>
      <c r="D120" s="90" t="s">
        <v>394</v>
      </c>
      <c r="E120" s="90">
        <v>4.6546649999999996</v>
      </c>
      <c r="F120" s="90">
        <v>5.2417959999999999</v>
      </c>
      <c r="G120" s="90">
        <v>4.9018129999999998</v>
      </c>
      <c r="H120" s="90">
        <v>4.8012540000000001</v>
      </c>
      <c r="I120" s="90">
        <v>4.6304790000000002</v>
      </c>
      <c r="J120" s="90">
        <v>4.5675129999999999</v>
      </c>
      <c r="K120" s="90">
        <v>4.5513659999999998</v>
      </c>
      <c r="L120" s="90">
        <v>4.5530220000000003</v>
      </c>
      <c r="M120" s="90">
        <v>4.5798199999999998</v>
      </c>
      <c r="N120" s="90">
        <v>4.5953239999999997</v>
      </c>
      <c r="O120" s="90">
        <v>4.6261369999999999</v>
      </c>
      <c r="P120" s="90">
        <v>4.6564540000000001</v>
      </c>
      <c r="Q120" s="90">
        <v>4.7015140000000004</v>
      </c>
      <c r="R120" s="90">
        <v>4.7221529999999996</v>
      </c>
      <c r="S120" s="90">
        <v>4.7663520000000004</v>
      </c>
      <c r="T120" s="90">
        <v>4.7967519999999997</v>
      </c>
      <c r="U120" s="90">
        <v>4.8198449999999999</v>
      </c>
      <c r="V120" s="90">
        <v>4.8434990000000004</v>
      </c>
      <c r="W120" s="90">
        <v>4.8651770000000001</v>
      </c>
      <c r="X120" s="90">
        <v>4.8832849999999999</v>
      </c>
      <c r="Y120" s="90">
        <v>4.8988699999999996</v>
      </c>
      <c r="Z120" s="90">
        <v>4.9087779999999999</v>
      </c>
      <c r="AA120" s="90">
        <v>4.915896</v>
      </c>
      <c r="AB120" s="90">
        <v>4.9240979999999999</v>
      </c>
      <c r="AC120" s="90">
        <v>4.9323689999999996</v>
      </c>
      <c r="AD120" s="90">
        <v>4.9471670000000003</v>
      </c>
      <c r="AE120" s="90">
        <v>4.9632040000000002</v>
      </c>
      <c r="AF120" s="90">
        <v>4.9891699999999997</v>
      </c>
      <c r="AG120" s="90">
        <v>4.9958710000000002</v>
      </c>
      <c r="AH120" s="90">
        <v>5.0154129999999997</v>
      </c>
      <c r="AI120" s="90">
        <v>5.0333170000000003</v>
      </c>
      <c r="AJ120" s="90">
        <v>5.0529729999999997</v>
      </c>
      <c r="AK120" s="90">
        <v>5.0748860000000002</v>
      </c>
      <c r="AL120" s="90">
        <v>5.0992850000000001</v>
      </c>
      <c r="AM120" s="95">
        <v>-1E-3</v>
      </c>
    </row>
    <row r="121" spans="1:39">
      <c r="A121" s="90" t="s">
        <v>628</v>
      </c>
      <c r="B121" s="90" t="s">
        <v>629</v>
      </c>
      <c r="C121" s="90" t="s">
        <v>630</v>
      </c>
      <c r="D121" s="90" t="s">
        <v>394</v>
      </c>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row>
    <row r="122" spans="1:39">
      <c r="A122" s="90" t="s">
        <v>263</v>
      </c>
      <c r="B122" s="90" t="s">
        <v>631</v>
      </c>
      <c r="C122" s="90" t="s">
        <v>632</v>
      </c>
      <c r="D122" s="90" t="s">
        <v>394</v>
      </c>
      <c r="E122" s="90">
        <v>2.8399559999999999</v>
      </c>
      <c r="F122" s="90">
        <v>3.2970389999999998</v>
      </c>
      <c r="G122" s="90">
        <v>3.3016809999999999</v>
      </c>
      <c r="H122" s="90">
        <v>3.4485410000000001</v>
      </c>
      <c r="I122" s="90">
        <v>3.424077</v>
      </c>
      <c r="J122" s="90">
        <v>3.4384429999999999</v>
      </c>
      <c r="K122" s="90">
        <v>3.439368</v>
      </c>
      <c r="L122" s="90">
        <v>3.4278650000000002</v>
      </c>
      <c r="M122" s="90">
        <v>3.4496980000000002</v>
      </c>
      <c r="N122" s="90">
        <v>3.4632779999999999</v>
      </c>
      <c r="O122" s="90">
        <v>3.4795950000000002</v>
      </c>
      <c r="P122" s="90">
        <v>3.4810370000000002</v>
      </c>
      <c r="Q122" s="90">
        <v>3.4944009999999999</v>
      </c>
      <c r="R122" s="90">
        <v>3.5134020000000001</v>
      </c>
      <c r="S122" s="90">
        <v>3.5269330000000001</v>
      </c>
      <c r="T122" s="90">
        <v>3.526284</v>
      </c>
      <c r="U122" s="90">
        <v>3.5255380000000001</v>
      </c>
      <c r="V122" s="90">
        <v>3.5279910000000001</v>
      </c>
      <c r="W122" s="90">
        <v>3.5074879999999999</v>
      </c>
      <c r="X122" s="90">
        <v>3.5179260000000001</v>
      </c>
      <c r="Y122" s="90">
        <v>3.5255019999999999</v>
      </c>
      <c r="Z122" s="90">
        <v>3.5352079999999999</v>
      </c>
      <c r="AA122" s="90">
        <v>3.5426160000000002</v>
      </c>
      <c r="AB122" s="90">
        <v>3.546675</v>
      </c>
      <c r="AC122" s="90">
        <v>3.550233</v>
      </c>
      <c r="AD122" s="90">
        <v>3.5580620000000001</v>
      </c>
      <c r="AE122" s="90">
        <v>3.5640309999999999</v>
      </c>
      <c r="AF122" s="90">
        <v>3.5698889999999999</v>
      </c>
      <c r="AG122" s="90">
        <v>3.5777950000000001</v>
      </c>
      <c r="AH122" s="90">
        <v>3.5878100000000002</v>
      </c>
      <c r="AI122" s="90">
        <v>3.5943830000000001</v>
      </c>
      <c r="AJ122" s="90">
        <v>3.6033740000000001</v>
      </c>
      <c r="AK122" s="90">
        <v>3.612724</v>
      </c>
      <c r="AL122" s="90">
        <v>3.6222479999999999</v>
      </c>
      <c r="AM122" s="95">
        <v>3.0000000000000001E-3</v>
      </c>
    </row>
    <row r="123" spans="1:39">
      <c r="A123" s="90" t="s">
        <v>397</v>
      </c>
      <c r="B123" s="90" t="s">
        <v>633</v>
      </c>
      <c r="C123" s="90" t="s">
        <v>634</v>
      </c>
      <c r="D123" s="90" t="s">
        <v>394</v>
      </c>
      <c r="E123" s="90">
        <v>2.840147</v>
      </c>
      <c r="F123" s="90">
        <v>3.2980550000000002</v>
      </c>
      <c r="G123" s="90">
        <v>3.3368820000000001</v>
      </c>
      <c r="H123" s="90">
        <v>3.4478249999999999</v>
      </c>
      <c r="I123" s="90">
        <v>3.4232130000000001</v>
      </c>
      <c r="J123" s="90">
        <v>3.4392870000000002</v>
      </c>
      <c r="K123" s="90">
        <v>3.4414380000000002</v>
      </c>
      <c r="L123" s="90">
        <v>3.4313400000000001</v>
      </c>
      <c r="M123" s="90">
        <v>3.4554809999999998</v>
      </c>
      <c r="N123" s="90">
        <v>3.4673219999999998</v>
      </c>
      <c r="O123" s="90">
        <v>3.4828899999999998</v>
      </c>
      <c r="P123" s="90">
        <v>3.4900009999999999</v>
      </c>
      <c r="Q123" s="90">
        <v>3.5022319999999998</v>
      </c>
      <c r="R123" s="90">
        <v>3.519717</v>
      </c>
      <c r="S123" s="90">
        <v>3.538923</v>
      </c>
      <c r="T123" s="90">
        <v>3.5394420000000002</v>
      </c>
      <c r="U123" s="90">
        <v>3.5427330000000001</v>
      </c>
      <c r="V123" s="90">
        <v>3.5406710000000001</v>
      </c>
      <c r="W123" s="90">
        <v>3.5471680000000001</v>
      </c>
      <c r="X123" s="90">
        <v>3.5568010000000001</v>
      </c>
      <c r="Y123" s="90">
        <v>3.544006</v>
      </c>
      <c r="Z123" s="90">
        <v>3.5552589999999999</v>
      </c>
      <c r="AA123" s="90">
        <v>3.5634359999999998</v>
      </c>
      <c r="AB123" s="90">
        <v>3.5676580000000002</v>
      </c>
      <c r="AC123" s="90">
        <v>3.5712869999999999</v>
      </c>
      <c r="AD123" s="90">
        <v>3.5820349999999999</v>
      </c>
      <c r="AE123" s="90">
        <v>3.5935009999999998</v>
      </c>
      <c r="AF123" s="90">
        <v>3.6010930000000001</v>
      </c>
      <c r="AG123" s="90">
        <v>3.6153949999999999</v>
      </c>
      <c r="AH123" s="90">
        <v>3.6243569999999998</v>
      </c>
      <c r="AI123" s="90">
        <v>3.6371790000000002</v>
      </c>
      <c r="AJ123" s="90">
        <v>3.648514</v>
      </c>
      <c r="AK123" s="90">
        <v>3.660612</v>
      </c>
      <c r="AL123" s="90">
        <v>3.672555</v>
      </c>
      <c r="AM123" s="95">
        <v>3.0000000000000001E-3</v>
      </c>
    </row>
    <row r="124" spans="1:39">
      <c r="A124" s="90" t="s">
        <v>400</v>
      </c>
      <c r="B124" s="90" t="s">
        <v>635</v>
      </c>
      <c r="C124" s="90" t="s">
        <v>636</v>
      </c>
      <c r="D124" s="90" t="s">
        <v>394</v>
      </c>
      <c r="E124" s="90">
        <v>2.8401480000000001</v>
      </c>
      <c r="F124" s="90">
        <v>3.2979620000000001</v>
      </c>
      <c r="G124" s="90">
        <v>3.344465</v>
      </c>
      <c r="H124" s="90">
        <v>3.447578</v>
      </c>
      <c r="I124" s="90">
        <v>3.4152939999999998</v>
      </c>
      <c r="J124" s="90">
        <v>3.428674</v>
      </c>
      <c r="K124" s="90">
        <v>3.4285969999999999</v>
      </c>
      <c r="L124" s="90">
        <v>3.4266390000000002</v>
      </c>
      <c r="M124" s="90">
        <v>3.4468130000000001</v>
      </c>
      <c r="N124" s="90">
        <v>3.4571939999999999</v>
      </c>
      <c r="O124" s="90">
        <v>3.468572</v>
      </c>
      <c r="P124" s="90">
        <v>3.4654440000000002</v>
      </c>
      <c r="Q124" s="90">
        <v>3.4740669999999998</v>
      </c>
      <c r="R124" s="90">
        <v>3.491285</v>
      </c>
      <c r="S124" s="90">
        <v>3.4994350000000001</v>
      </c>
      <c r="T124" s="90">
        <v>3.4983010000000001</v>
      </c>
      <c r="U124" s="90">
        <v>3.495053</v>
      </c>
      <c r="V124" s="90">
        <v>3.470602</v>
      </c>
      <c r="W124" s="90">
        <v>3.4690829999999999</v>
      </c>
      <c r="X124" s="90">
        <v>3.4758849999999999</v>
      </c>
      <c r="Y124" s="90">
        <v>3.4819990000000001</v>
      </c>
      <c r="Z124" s="90">
        <v>3.490313</v>
      </c>
      <c r="AA124" s="90">
        <v>3.4970780000000001</v>
      </c>
      <c r="AB124" s="90">
        <v>3.499924</v>
      </c>
      <c r="AC124" s="90">
        <v>3.5004590000000002</v>
      </c>
      <c r="AD124" s="90">
        <v>3.5005679999999999</v>
      </c>
      <c r="AE124" s="90">
        <v>3.4985539999999999</v>
      </c>
      <c r="AF124" s="90">
        <v>3.506202</v>
      </c>
      <c r="AG124" s="90">
        <v>3.5110589999999999</v>
      </c>
      <c r="AH124" s="90">
        <v>3.5180709999999999</v>
      </c>
      <c r="AI124" s="90">
        <v>3.5237059999999998</v>
      </c>
      <c r="AJ124" s="90">
        <v>3.531587</v>
      </c>
      <c r="AK124" s="90">
        <v>3.5378229999999999</v>
      </c>
      <c r="AL124" s="90">
        <v>3.5444789999999999</v>
      </c>
      <c r="AM124" s="95">
        <v>2E-3</v>
      </c>
    </row>
    <row r="125" spans="1:39">
      <c r="A125" s="90" t="s">
        <v>403</v>
      </c>
      <c r="B125" s="90" t="s">
        <v>637</v>
      </c>
      <c r="C125" s="90" t="s">
        <v>638</v>
      </c>
      <c r="D125" s="90" t="s">
        <v>394</v>
      </c>
      <c r="E125" s="90">
        <v>2.8399559999999999</v>
      </c>
      <c r="F125" s="90">
        <v>3.2957200000000002</v>
      </c>
      <c r="G125" s="90">
        <v>3.395257</v>
      </c>
      <c r="H125" s="90">
        <v>3.5304229999999999</v>
      </c>
      <c r="I125" s="90">
        <v>3.5195020000000001</v>
      </c>
      <c r="J125" s="90">
        <v>3.5512950000000001</v>
      </c>
      <c r="K125" s="90">
        <v>3.5325030000000002</v>
      </c>
      <c r="L125" s="90">
        <v>3.5706829999999998</v>
      </c>
      <c r="M125" s="90">
        <v>3.6042130000000001</v>
      </c>
      <c r="N125" s="90">
        <v>3.6170770000000001</v>
      </c>
      <c r="O125" s="90">
        <v>3.6264669999999999</v>
      </c>
      <c r="P125" s="90">
        <v>3.6180599999999998</v>
      </c>
      <c r="Q125" s="90">
        <v>3.6361159999999999</v>
      </c>
      <c r="R125" s="90">
        <v>3.6520239999999999</v>
      </c>
      <c r="S125" s="90">
        <v>3.6657489999999999</v>
      </c>
      <c r="T125" s="90">
        <v>3.6648239999999999</v>
      </c>
      <c r="U125" s="90">
        <v>3.6658499999999998</v>
      </c>
      <c r="V125" s="90">
        <v>3.665975</v>
      </c>
      <c r="W125" s="90">
        <v>3.6477560000000002</v>
      </c>
      <c r="X125" s="90">
        <v>3.6542409999999999</v>
      </c>
      <c r="Y125" s="90">
        <v>3.6528019999999999</v>
      </c>
      <c r="Z125" s="90">
        <v>3.6577890000000002</v>
      </c>
      <c r="AA125" s="90">
        <v>3.6592470000000001</v>
      </c>
      <c r="AB125" s="90">
        <v>3.671494</v>
      </c>
      <c r="AC125" s="90">
        <v>3.686064</v>
      </c>
      <c r="AD125" s="90">
        <v>3.6971850000000002</v>
      </c>
      <c r="AE125" s="90">
        <v>3.707592</v>
      </c>
      <c r="AF125" s="90">
        <v>3.7137989999999999</v>
      </c>
      <c r="AG125" s="90">
        <v>3.7219449999999998</v>
      </c>
      <c r="AH125" s="90">
        <v>3.7292109999999998</v>
      </c>
      <c r="AI125" s="90">
        <v>3.7477230000000001</v>
      </c>
      <c r="AJ125" s="90">
        <v>3.7620200000000001</v>
      </c>
      <c r="AK125" s="90">
        <v>3.7775840000000001</v>
      </c>
      <c r="AL125" s="90">
        <v>3.7894160000000001</v>
      </c>
      <c r="AM125" s="95">
        <v>4.0000000000000001E-3</v>
      </c>
    </row>
    <row r="126" spans="1:39">
      <c r="A126" s="90" t="s">
        <v>406</v>
      </c>
      <c r="B126" s="90" t="s">
        <v>639</v>
      </c>
      <c r="C126" s="90" t="s">
        <v>640</v>
      </c>
      <c r="D126" s="90" t="s">
        <v>394</v>
      </c>
      <c r="E126" s="90">
        <v>2.8399559999999999</v>
      </c>
      <c r="F126" s="90">
        <v>3.2932220000000001</v>
      </c>
      <c r="G126" s="90">
        <v>3.338022</v>
      </c>
      <c r="H126" s="90">
        <v>3.3963179999999999</v>
      </c>
      <c r="I126" s="90">
        <v>3.3669699999999998</v>
      </c>
      <c r="J126" s="90">
        <v>3.3817919999999999</v>
      </c>
      <c r="K126" s="90">
        <v>3.38293</v>
      </c>
      <c r="L126" s="90">
        <v>3.3888419999999999</v>
      </c>
      <c r="M126" s="90">
        <v>3.3915090000000001</v>
      </c>
      <c r="N126" s="90">
        <v>3.371299</v>
      </c>
      <c r="O126" s="90">
        <v>3.3835540000000002</v>
      </c>
      <c r="P126" s="90">
        <v>3.3911730000000002</v>
      </c>
      <c r="Q126" s="90">
        <v>3.3956529999999998</v>
      </c>
      <c r="R126" s="90">
        <v>3.4064800000000002</v>
      </c>
      <c r="S126" s="90">
        <v>3.425071</v>
      </c>
      <c r="T126" s="90">
        <v>3.4224139999999998</v>
      </c>
      <c r="U126" s="90">
        <v>3.4267259999999999</v>
      </c>
      <c r="V126" s="90">
        <v>3.4217309999999999</v>
      </c>
      <c r="W126" s="90">
        <v>3.406739</v>
      </c>
      <c r="X126" s="90">
        <v>3.41282</v>
      </c>
      <c r="Y126" s="90">
        <v>3.4225129999999999</v>
      </c>
      <c r="Z126" s="90">
        <v>3.428267</v>
      </c>
      <c r="AA126" s="90">
        <v>3.4366319999999999</v>
      </c>
      <c r="AB126" s="90">
        <v>3.4436550000000001</v>
      </c>
      <c r="AC126" s="90">
        <v>3.4528300000000001</v>
      </c>
      <c r="AD126" s="90">
        <v>3.459212</v>
      </c>
      <c r="AE126" s="90">
        <v>3.4644710000000001</v>
      </c>
      <c r="AF126" s="90">
        <v>3.4680949999999999</v>
      </c>
      <c r="AG126" s="90">
        <v>3.4709789999999998</v>
      </c>
      <c r="AH126" s="90">
        <v>3.4756619999999998</v>
      </c>
      <c r="AI126" s="90">
        <v>3.4824570000000001</v>
      </c>
      <c r="AJ126" s="90">
        <v>3.4890210000000002</v>
      </c>
      <c r="AK126" s="90">
        <v>3.4941209999999998</v>
      </c>
      <c r="AL126" s="90">
        <v>3.500162</v>
      </c>
      <c r="AM126" s="95">
        <v>2E-3</v>
      </c>
    </row>
    <row r="127" spans="1:39">
      <c r="A127" s="90" t="s">
        <v>409</v>
      </c>
      <c r="B127" s="90" t="s">
        <v>641</v>
      </c>
      <c r="C127" s="90" t="s">
        <v>642</v>
      </c>
      <c r="D127" s="90" t="s">
        <v>394</v>
      </c>
      <c r="E127" s="90">
        <v>2.8399559999999999</v>
      </c>
      <c r="F127" s="90">
        <v>3.2953410000000001</v>
      </c>
      <c r="G127" s="90">
        <v>3.3396889999999999</v>
      </c>
      <c r="H127" s="90">
        <v>3.442062</v>
      </c>
      <c r="I127" s="90">
        <v>3.3858899999999998</v>
      </c>
      <c r="J127" s="90">
        <v>3.4044810000000001</v>
      </c>
      <c r="K127" s="90">
        <v>3.3825630000000002</v>
      </c>
      <c r="L127" s="90">
        <v>3.4215209999999998</v>
      </c>
      <c r="M127" s="90">
        <v>3.4411230000000002</v>
      </c>
      <c r="N127" s="90">
        <v>3.4524460000000001</v>
      </c>
      <c r="O127" s="90">
        <v>3.4534449999999999</v>
      </c>
      <c r="P127" s="90">
        <v>3.4457960000000001</v>
      </c>
      <c r="Q127" s="90">
        <v>3.4514619999999998</v>
      </c>
      <c r="R127" s="90">
        <v>3.472353</v>
      </c>
      <c r="S127" s="90">
        <v>3.49518</v>
      </c>
      <c r="T127" s="90">
        <v>3.495053</v>
      </c>
      <c r="U127" s="90">
        <v>3.4976020000000001</v>
      </c>
      <c r="V127" s="90">
        <v>3.4877669999999998</v>
      </c>
      <c r="W127" s="90">
        <v>3.4663499999999998</v>
      </c>
      <c r="X127" s="90">
        <v>3.4688810000000001</v>
      </c>
      <c r="Y127" s="90">
        <v>3.4773580000000002</v>
      </c>
      <c r="Z127" s="90">
        <v>3.48569</v>
      </c>
      <c r="AA127" s="90">
        <v>3.4895429999999998</v>
      </c>
      <c r="AB127" s="90">
        <v>3.4916529999999999</v>
      </c>
      <c r="AC127" s="90">
        <v>3.494078</v>
      </c>
      <c r="AD127" s="90">
        <v>3.4960460000000002</v>
      </c>
      <c r="AE127" s="90">
        <v>3.4970180000000002</v>
      </c>
      <c r="AF127" s="90">
        <v>3.505341</v>
      </c>
      <c r="AG127" s="90">
        <v>3.5116420000000002</v>
      </c>
      <c r="AH127" s="90">
        <v>3.5196429999999999</v>
      </c>
      <c r="AI127" s="90">
        <v>3.5266899999999999</v>
      </c>
      <c r="AJ127" s="90">
        <v>3.5356139999999998</v>
      </c>
      <c r="AK127" s="90">
        <v>3.5408680000000001</v>
      </c>
      <c r="AL127" s="90">
        <v>3.5484789999999999</v>
      </c>
      <c r="AM127" s="95">
        <v>2E-3</v>
      </c>
    </row>
    <row r="128" spans="1:39">
      <c r="A128" s="90" t="s">
        <v>412</v>
      </c>
      <c r="B128" s="90" t="s">
        <v>643</v>
      </c>
      <c r="C128" s="90" t="s">
        <v>644</v>
      </c>
      <c r="D128" s="90" t="s">
        <v>394</v>
      </c>
      <c r="E128" s="90">
        <v>2.8399559999999999</v>
      </c>
      <c r="F128" s="90">
        <v>3.2979270000000001</v>
      </c>
      <c r="G128" s="90">
        <v>3.364671</v>
      </c>
      <c r="H128" s="90">
        <v>3.459152</v>
      </c>
      <c r="I128" s="90">
        <v>3.446199</v>
      </c>
      <c r="J128" s="90">
        <v>3.4621170000000001</v>
      </c>
      <c r="K128" s="90">
        <v>3.4822030000000002</v>
      </c>
      <c r="L128" s="90">
        <v>3.4914139999999998</v>
      </c>
      <c r="M128" s="90">
        <v>3.5171800000000002</v>
      </c>
      <c r="N128" s="90">
        <v>3.5243069999999999</v>
      </c>
      <c r="O128" s="90">
        <v>3.5212750000000002</v>
      </c>
      <c r="P128" s="90">
        <v>3.5090029999999999</v>
      </c>
      <c r="Q128" s="90">
        <v>3.5298159999999998</v>
      </c>
      <c r="R128" s="90">
        <v>3.5492020000000002</v>
      </c>
      <c r="S128" s="90">
        <v>3.563561</v>
      </c>
      <c r="T128" s="90">
        <v>3.5709399999999998</v>
      </c>
      <c r="U128" s="90">
        <v>3.578802</v>
      </c>
      <c r="V128" s="90">
        <v>3.5861999999999998</v>
      </c>
      <c r="W128" s="90">
        <v>3.5915379999999999</v>
      </c>
      <c r="X128" s="90">
        <v>3.5785670000000001</v>
      </c>
      <c r="Y128" s="90">
        <v>3.5873569999999999</v>
      </c>
      <c r="Z128" s="90">
        <v>3.597661</v>
      </c>
      <c r="AA128" s="90">
        <v>3.602751</v>
      </c>
      <c r="AB128" s="90">
        <v>3.6071040000000001</v>
      </c>
      <c r="AC128" s="90">
        <v>3.6134659999999998</v>
      </c>
      <c r="AD128" s="90">
        <v>3.6272820000000001</v>
      </c>
      <c r="AE128" s="90">
        <v>3.6383350000000001</v>
      </c>
      <c r="AF128" s="90">
        <v>3.6488849999999999</v>
      </c>
      <c r="AG128" s="90">
        <v>3.6607289999999999</v>
      </c>
      <c r="AH128" s="90">
        <v>3.6720920000000001</v>
      </c>
      <c r="AI128" s="90">
        <v>3.6822900000000001</v>
      </c>
      <c r="AJ128" s="90">
        <v>3.691052</v>
      </c>
      <c r="AK128" s="90">
        <v>3.698664</v>
      </c>
      <c r="AL128" s="90">
        <v>3.7063959999999998</v>
      </c>
      <c r="AM128" s="95">
        <v>4.0000000000000001E-3</v>
      </c>
    </row>
    <row r="129" spans="1:39">
      <c r="A129" s="90" t="s">
        <v>645</v>
      </c>
      <c r="B129" s="90" t="s">
        <v>646</v>
      </c>
      <c r="C129" s="90" t="s">
        <v>647</v>
      </c>
      <c r="D129" s="90" t="s">
        <v>394</v>
      </c>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row>
    <row r="130" spans="1:39">
      <c r="A130" s="90" t="s">
        <v>263</v>
      </c>
      <c r="B130" s="90" t="s">
        <v>648</v>
      </c>
      <c r="C130" s="90" t="s">
        <v>649</v>
      </c>
      <c r="D130" s="90" t="s">
        <v>394</v>
      </c>
      <c r="E130" s="90">
        <v>0</v>
      </c>
      <c r="F130" s="90">
        <v>0</v>
      </c>
      <c r="G130" s="90">
        <v>0</v>
      </c>
      <c r="H130" s="90">
        <v>0</v>
      </c>
      <c r="I130" s="90">
        <v>0</v>
      </c>
      <c r="J130" s="90">
        <v>0</v>
      </c>
      <c r="K130" s="90">
        <v>0</v>
      </c>
      <c r="L130" s="90">
        <v>0</v>
      </c>
      <c r="M130" s="90">
        <v>0</v>
      </c>
      <c r="N130" s="90">
        <v>0</v>
      </c>
      <c r="O130" s="90">
        <v>0</v>
      </c>
      <c r="P130" s="90">
        <v>0</v>
      </c>
      <c r="Q130" s="90">
        <v>0</v>
      </c>
      <c r="R130" s="90">
        <v>0</v>
      </c>
      <c r="S130" s="90">
        <v>0</v>
      </c>
      <c r="T130" s="90">
        <v>0</v>
      </c>
      <c r="U130" s="90">
        <v>0</v>
      </c>
      <c r="V130" s="90">
        <v>0</v>
      </c>
      <c r="W130" s="90">
        <v>0</v>
      </c>
      <c r="X130" s="90">
        <v>0</v>
      </c>
      <c r="Y130" s="90">
        <v>0</v>
      </c>
      <c r="Z130" s="90">
        <v>0</v>
      </c>
      <c r="AA130" s="90">
        <v>0</v>
      </c>
      <c r="AB130" s="90">
        <v>0</v>
      </c>
      <c r="AC130" s="90">
        <v>0</v>
      </c>
      <c r="AD130" s="90">
        <v>0</v>
      </c>
      <c r="AE130" s="90">
        <v>0</v>
      </c>
      <c r="AF130" s="90">
        <v>0</v>
      </c>
      <c r="AG130" s="90">
        <v>0</v>
      </c>
      <c r="AH130" s="90">
        <v>0</v>
      </c>
      <c r="AI130" s="90">
        <v>0</v>
      </c>
      <c r="AJ130" s="90">
        <v>0</v>
      </c>
      <c r="AK130" s="90">
        <v>0</v>
      </c>
      <c r="AL130" s="90">
        <v>0</v>
      </c>
      <c r="AM130" s="90" t="s">
        <v>264</v>
      </c>
    </row>
    <row r="131" spans="1:39">
      <c r="A131" s="90" t="s">
        <v>397</v>
      </c>
      <c r="B131" s="90" t="s">
        <v>650</v>
      </c>
      <c r="C131" s="90" t="s">
        <v>651</v>
      </c>
      <c r="D131" s="90" t="s">
        <v>394</v>
      </c>
      <c r="E131" s="90">
        <v>0</v>
      </c>
      <c r="F131" s="90">
        <v>0</v>
      </c>
      <c r="G131" s="90">
        <v>0</v>
      </c>
      <c r="H131" s="90">
        <v>0</v>
      </c>
      <c r="I131" s="90">
        <v>0</v>
      </c>
      <c r="J131" s="90">
        <v>0</v>
      </c>
      <c r="K131" s="90">
        <v>0</v>
      </c>
      <c r="L131" s="90">
        <v>0</v>
      </c>
      <c r="M131" s="90">
        <v>0</v>
      </c>
      <c r="N131" s="90">
        <v>0</v>
      </c>
      <c r="O131" s="90">
        <v>0</v>
      </c>
      <c r="P131" s="90">
        <v>0</v>
      </c>
      <c r="Q131" s="90">
        <v>0</v>
      </c>
      <c r="R131" s="90">
        <v>0</v>
      </c>
      <c r="S131" s="90">
        <v>0</v>
      </c>
      <c r="T131" s="90">
        <v>0</v>
      </c>
      <c r="U131" s="90">
        <v>0</v>
      </c>
      <c r="V131" s="90">
        <v>0</v>
      </c>
      <c r="W131" s="90">
        <v>0</v>
      </c>
      <c r="X131" s="90">
        <v>0</v>
      </c>
      <c r="Y131" s="90">
        <v>0</v>
      </c>
      <c r="Z131" s="90">
        <v>0</v>
      </c>
      <c r="AA131" s="90">
        <v>0</v>
      </c>
      <c r="AB131" s="90">
        <v>0</v>
      </c>
      <c r="AC131" s="90">
        <v>0</v>
      </c>
      <c r="AD131" s="90">
        <v>0</v>
      </c>
      <c r="AE131" s="90">
        <v>0</v>
      </c>
      <c r="AF131" s="90">
        <v>0</v>
      </c>
      <c r="AG131" s="90">
        <v>0</v>
      </c>
      <c r="AH131" s="90">
        <v>0</v>
      </c>
      <c r="AI131" s="90">
        <v>0</v>
      </c>
      <c r="AJ131" s="90">
        <v>0</v>
      </c>
      <c r="AK131" s="90">
        <v>0</v>
      </c>
      <c r="AL131" s="90">
        <v>0</v>
      </c>
      <c r="AM131" s="90" t="s">
        <v>264</v>
      </c>
    </row>
    <row r="132" spans="1:39">
      <c r="A132" s="90" t="s">
        <v>400</v>
      </c>
      <c r="B132" s="90" t="s">
        <v>652</v>
      </c>
      <c r="C132" s="90" t="s">
        <v>653</v>
      </c>
      <c r="D132" s="90" t="s">
        <v>394</v>
      </c>
      <c r="E132" s="90">
        <v>0</v>
      </c>
      <c r="F132" s="90">
        <v>0</v>
      </c>
      <c r="G132" s="90">
        <v>0</v>
      </c>
      <c r="H132" s="90">
        <v>0</v>
      </c>
      <c r="I132" s="90">
        <v>0</v>
      </c>
      <c r="J132" s="90">
        <v>0</v>
      </c>
      <c r="K132" s="90">
        <v>0</v>
      </c>
      <c r="L132" s="90">
        <v>0</v>
      </c>
      <c r="M132" s="90">
        <v>0</v>
      </c>
      <c r="N132" s="90">
        <v>0</v>
      </c>
      <c r="O132" s="90">
        <v>0</v>
      </c>
      <c r="P132" s="90">
        <v>0</v>
      </c>
      <c r="Q132" s="90">
        <v>0</v>
      </c>
      <c r="R132" s="90">
        <v>0</v>
      </c>
      <c r="S132" s="90">
        <v>0</v>
      </c>
      <c r="T132" s="90">
        <v>0</v>
      </c>
      <c r="U132" s="90">
        <v>0</v>
      </c>
      <c r="V132" s="90">
        <v>0</v>
      </c>
      <c r="W132" s="90">
        <v>0</v>
      </c>
      <c r="X132" s="90">
        <v>0</v>
      </c>
      <c r="Y132" s="90">
        <v>0</v>
      </c>
      <c r="Z132" s="90">
        <v>0</v>
      </c>
      <c r="AA132" s="90">
        <v>0</v>
      </c>
      <c r="AB132" s="90">
        <v>0</v>
      </c>
      <c r="AC132" s="90">
        <v>0</v>
      </c>
      <c r="AD132" s="90">
        <v>0</v>
      </c>
      <c r="AE132" s="90">
        <v>0</v>
      </c>
      <c r="AF132" s="90">
        <v>0</v>
      </c>
      <c r="AG132" s="90">
        <v>0</v>
      </c>
      <c r="AH132" s="90">
        <v>0</v>
      </c>
      <c r="AI132" s="90">
        <v>0</v>
      </c>
      <c r="AJ132" s="90">
        <v>0</v>
      </c>
      <c r="AK132" s="90">
        <v>0</v>
      </c>
      <c r="AL132" s="90">
        <v>0</v>
      </c>
      <c r="AM132" s="90" t="s">
        <v>264</v>
      </c>
    </row>
    <row r="133" spans="1:39">
      <c r="A133" s="90" t="s">
        <v>403</v>
      </c>
      <c r="B133" s="90" t="s">
        <v>654</v>
      </c>
      <c r="C133" s="90" t="s">
        <v>655</v>
      </c>
      <c r="D133" s="90" t="s">
        <v>394</v>
      </c>
      <c r="E133" s="90">
        <v>0</v>
      </c>
      <c r="F133" s="90">
        <v>0</v>
      </c>
      <c r="G133" s="90">
        <v>0</v>
      </c>
      <c r="H133" s="90">
        <v>0</v>
      </c>
      <c r="I133" s="90">
        <v>0</v>
      </c>
      <c r="J133" s="90">
        <v>0</v>
      </c>
      <c r="K133" s="90">
        <v>0</v>
      </c>
      <c r="L133" s="90">
        <v>0</v>
      </c>
      <c r="M133" s="90">
        <v>0</v>
      </c>
      <c r="N133" s="90">
        <v>0</v>
      </c>
      <c r="O133" s="90">
        <v>0</v>
      </c>
      <c r="P133" s="90">
        <v>0</v>
      </c>
      <c r="Q133" s="90">
        <v>2.0792760000000001</v>
      </c>
      <c r="R133" s="90">
        <v>2.0917020000000002</v>
      </c>
      <c r="S133" s="90">
        <v>2.0987939999999998</v>
      </c>
      <c r="T133" s="90">
        <v>2.0988470000000001</v>
      </c>
      <c r="U133" s="90">
        <v>2.102579</v>
      </c>
      <c r="V133" s="90">
        <v>2.1054599999999999</v>
      </c>
      <c r="W133" s="90">
        <v>2.1067680000000002</v>
      </c>
      <c r="X133" s="90">
        <v>2.1129709999999999</v>
      </c>
      <c r="Y133" s="90">
        <v>2.1146729999999998</v>
      </c>
      <c r="Z133" s="90">
        <v>2.1221719999999999</v>
      </c>
      <c r="AA133" s="90">
        <v>2.1260780000000001</v>
      </c>
      <c r="AB133" s="90">
        <v>2.1337090000000001</v>
      </c>
      <c r="AC133" s="90">
        <v>2.141756</v>
      </c>
      <c r="AD133" s="90">
        <v>2.1428980000000002</v>
      </c>
      <c r="AE133" s="90">
        <v>2.1408670000000001</v>
      </c>
      <c r="AF133" s="90">
        <v>2.145715</v>
      </c>
      <c r="AG133" s="90">
        <v>2.1583510000000001</v>
      </c>
      <c r="AH133" s="90">
        <v>2.162569</v>
      </c>
      <c r="AI133" s="90">
        <v>2.1706840000000001</v>
      </c>
      <c r="AJ133" s="90">
        <v>2.1750400000000001</v>
      </c>
      <c r="AK133" s="90">
        <v>2.1821700000000002</v>
      </c>
      <c r="AL133" s="90">
        <v>2.187967</v>
      </c>
      <c r="AM133" s="90" t="s">
        <v>264</v>
      </c>
    </row>
    <row r="134" spans="1:39">
      <c r="A134" s="90" t="s">
        <v>406</v>
      </c>
      <c r="B134" s="90" t="s">
        <v>656</v>
      </c>
      <c r="C134" s="90" t="s">
        <v>657</v>
      </c>
      <c r="D134" s="90" t="s">
        <v>394</v>
      </c>
      <c r="E134" s="90">
        <v>0</v>
      </c>
      <c r="F134" s="90">
        <v>0</v>
      </c>
      <c r="G134" s="90">
        <v>0</v>
      </c>
      <c r="H134" s="90">
        <v>0</v>
      </c>
      <c r="I134" s="90">
        <v>0</v>
      </c>
      <c r="J134" s="90">
        <v>0</v>
      </c>
      <c r="K134" s="90">
        <v>0</v>
      </c>
      <c r="L134" s="90">
        <v>0</v>
      </c>
      <c r="M134" s="90">
        <v>0</v>
      </c>
      <c r="N134" s="90">
        <v>0</v>
      </c>
      <c r="O134" s="90">
        <v>0</v>
      </c>
      <c r="P134" s="90">
        <v>0</v>
      </c>
      <c r="Q134" s="90">
        <v>0</v>
      </c>
      <c r="R134" s="90">
        <v>0</v>
      </c>
      <c r="S134" s="90">
        <v>0</v>
      </c>
      <c r="T134" s="90">
        <v>0</v>
      </c>
      <c r="U134" s="90">
        <v>0</v>
      </c>
      <c r="V134" s="90">
        <v>0</v>
      </c>
      <c r="W134" s="90">
        <v>0</v>
      </c>
      <c r="X134" s="90">
        <v>0</v>
      </c>
      <c r="Y134" s="90">
        <v>0</v>
      </c>
      <c r="Z134" s="90">
        <v>0</v>
      </c>
      <c r="AA134" s="90">
        <v>0</v>
      </c>
      <c r="AB134" s="90">
        <v>0</v>
      </c>
      <c r="AC134" s="90">
        <v>0</v>
      </c>
      <c r="AD134" s="90">
        <v>0</v>
      </c>
      <c r="AE134" s="90">
        <v>0</v>
      </c>
      <c r="AF134" s="90">
        <v>0</v>
      </c>
      <c r="AG134" s="90">
        <v>0</v>
      </c>
      <c r="AH134" s="90">
        <v>0</v>
      </c>
      <c r="AI134" s="90">
        <v>0</v>
      </c>
      <c r="AJ134" s="90">
        <v>0</v>
      </c>
      <c r="AK134" s="90">
        <v>0</v>
      </c>
      <c r="AL134" s="90">
        <v>0</v>
      </c>
      <c r="AM134" s="90" t="s">
        <v>264</v>
      </c>
    </row>
    <row r="135" spans="1:39">
      <c r="A135" s="90" t="s">
        <v>409</v>
      </c>
      <c r="B135" s="90" t="s">
        <v>658</v>
      </c>
      <c r="C135" s="90" t="s">
        <v>659</v>
      </c>
      <c r="D135" s="90" t="s">
        <v>394</v>
      </c>
      <c r="E135" s="90">
        <v>0</v>
      </c>
      <c r="F135" s="90">
        <v>0</v>
      </c>
      <c r="G135" s="90">
        <v>0</v>
      </c>
      <c r="H135" s="90">
        <v>0</v>
      </c>
      <c r="I135" s="90">
        <v>0</v>
      </c>
      <c r="J135" s="90">
        <v>0</v>
      </c>
      <c r="K135" s="90">
        <v>0</v>
      </c>
      <c r="L135" s="90">
        <v>0</v>
      </c>
      <c r="M135" s="90">
        <v>0</v>
      </c>
      <c r="N135" s="90">
        <v>0</v>
      </c>
      <c r="O135" s="90">
        <v>0</v>
      </c>
      <c r="P135" s="90">
        <v>0</v>
      </c>
      <c r="Q135" s="90">
        <v>0</v>
      </c>
      <c r="R135" s="90">
        <v>0</v>
      </c>
      <c r="S135" s="90">
        <v>0</v>
      </c>
      <c r="T135" s="90">
        <v>0</v>
      </c>
      <c r="U135" s="90">
        <v>0</v>
      </c>
      <c r="V135" s="90">
        <v>0</v>
      </c>
      <c r="W135" s="90">
        <v>0</v>
      </c>
      <c r="X135" s="90">
        <v>0</v>
      </c>
      <c r="Y135" s="90">
        <v>0</v>
      </c>
      <c r="Z135" s="90">
        <v>0</v>
      </c>
      <c r="AA135" s="90">
        <v>0</v>
      </c>
      <c r="AB135" s="90">
        <v>0</v>
      </c>
      <c r="AC135" s="90">
        <v>0</v>
      </c>
      <c r="AD135" s="90">
        <v>0</v>
      </c>
      <c r="AE135" s="90">
        <v>0</v>
      </c>
      <c r="AF135" s="90">
        <v>0</v>
      </c>
      <c r="AG135" s="90">
        <v>0</v>
      </c>
      <c r="AH135" s="90">
        <v>0</v>
      </c>
      <c r="AI135" s="90">
        <v>0</v>
      </c>
      <c r="AJ135" s="90">
        <v>0</v>
      </c>
      <c r="AK135" s="90">
        <v>0</v>
      </c>
      <c r="AL135" s="90">
        <v>0</v>
      </c>
      <c r="AM135" s="90" t="s">
        <v>264</v>
      </c>
    </row>
    <row r="136" spans="1:39">
      <c r="A136" s="90" t="s">
        <v>412</v>
      </c>
      <c r="B136" s="90" t="s">
        <v>660</v>
      </c>
      <c r="C136" s="90" t="s">
        <v>661</v>
      </c>
      <c r="D136" s="90" t="s">
        <v>394</v>
      </c>
      <c r="E136" s="90">
        <v>0</v>
      </c>
      <c r="F136" s="90">
        <v>0</v>
      </c>
      <c r="G136" s="90">
        <v>0</v>
      </c>
      <c r="H136" s="90">
        <v>0</v>
      </c>
      <c r="I136" s="90">
        <v>0</v>
      </c>
      <c r="J136" s="90">
        <v>0</v>
      </c>
      <c r="K136" s="90">
        <v>0</v>
      </c>
      <c r="L136" s="90">
        <v>0</v>
      </c>
      <c r="M136" s="90">
        <v>0</v>
      </c>
      <c r="N136" s="90">
        <v>0</v>
      </c>
      <c r="O136" s="90">
        <v>0</v>
      </c>
      <c r="P136" s="90">
        <v>0</v>
      </c>
      <c r="Q136" s="90">
        <v>0</v>
      </c>
      <c r="R136" s="90">
        <v>0</v>
      </c>
      <c r="S136" s="90">
        <v>0</v>
      </c>
      <c r="T136" s="90">
        <v>0</v>
      </c>
      <c r="U136" s="90">
        <v>0</v>
      </c>
      <c r="V136" s="90">
        <v>0</v>
      </c>
      <c r="W136" s="90">
        <v>0</v>
      </c>
      <c r="X136" s="90">
        <v>0</v>
      </c>
      <c r="Y136" s="90">
        <v>0</v>
      </c>
      <c r="Z136" s="90">
        <v>0</v>
      </c>
      <c r="AA136" s="90">
        <v>0</v>
      </c>
      <c r="AB136" s="90">
        <v>0</v>
      </c>
      <c r="AC136" s="90">
        <v>0</v>
      </c>
      <c r="AD136" s="90">
        <v>0</v>
      </c>
      <c r="AE136" s="90">
        <v>0</v>
      </c>
      <c r="AF136" s="90">
        <v>0</v>
      </c>
      <c r="AG136" s="90">
        <v>0</v>
      </c>
      <c r="AH136" s="90">
        <v>0</v>
      </c>
      <c r="AI136" s="90">
        <v>0</v>
      </c>
      <c r="AJ136" s="90">
        <v>0</v>
      </c>
      <c r="AK136" s="90">
        <v>0</v>
      </c>
      <c r="AL136" s="90">
        <v>0</v>
      </c>
      <c r="AM136" s="90" t="s">
        <v>264</v>
      </c>
    </row>
    <row r="137" spans="1:39">
      <c r="A137" s="90" t="s">
        <v>92</v>
      </c>
      <c r="B137" s="90" t="s">
        <v>662</v>
      </c>
      <c r="C137" s="90" t="s">
        <v>663</v>
      </c>
      <c r="D137" s="90" t="s">
        <v>394</v>
      </c>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row>
    <row r="138" spans="1:39">
      <c r="A138" s="90" t="s">
        <v>263</v>
      </c>
      <c r="B138" s="90" t="s">
        <v>664</v>
      </c>
      <c r="C138" s="90" t="s">
        <v>665</v>
      </c>
      <c r="D138" s="90" t="s">
        <v>394</v>
      </c>
      <c r="E138" s="90">
        <v>20.548190999999999</v>
      </c>
      <c r="F138" s="90">
        <v>20.940262000000001</v>
      </c>
      <c r="G138" s="90">
        <v>20.855512999999998</v>
      </c>
      <c r="H138" s="90">
        <v>19.874991999999999</v>
      </c>
      <c r="I138" s="90">
        <v>19.485316999999998</v>
      </c>
      <c r="J138" s="90">
        <v>19.428626999999999</v>
      </c>
      <c r="K138" s="90">
        <v>19.415946999999999</v>
      </c>
      <c r="L138" s="90">
        <v>19.516535000000001</v>
      </c>
      <c r="M138" s="90">
        <v>19.810248999999999</v>
      </c>
      <c r="N138" s="90">
        <v>19.910247999999999</v>
      </c>
      <c r="O138" s="90">
        <v>19.878444999999999</v>
      </c>
      <c r="P138" s="90">
        <v>19.891821</v>
      </c>
      <c r="Q138" s="90">
        <v>19.845541000000001</v>
      </c>
      <c r="R138" s="90">
        <v>19.895706000000001</v>
      </c>
      <c r="S138" s="90">
        <v>19.883617000000001</v>
      </c>
      <c r="T138" s="90">
        <v>19.981601999999999</v>
      </c>
      <c r="U138" s="90">
        <v>20.004923000000002</v>
      </c>
      <c r="V138" s="90">
        <v>20.023371000000001</v>
      </c>
      <c r="W138" s="90">
        <v>20.017123999999999</v>
      </c>
      <c r="X138" s="90">
        <v>20.064572999999999</v>
      </c>
      <c r="Y138" s="90">
        <v>20.098167</v>
      </c>
      <c r="Z138" s="90">
        <v>20.075634000000001</v>
      </c>
      <c r="AA138" s="90">
        <v>20.040796</v>
      </c>
      <c r="AB138" s="90">
        <v>19.948080000000001</v>
      </c>
      <c r="AC138" s="90">
        <v>19.989543999999999</v>
      </c>
      <c r="AD138" s="90">
        <v>19.917560999999999</v>
      </c>
      <c r="AE138" s="90">
        <v>19.911619000000002</v>
      </c>
      <c r="AF138" s="90">
        <v>19.879860000000001</v>
      </c>
      <c r="AG138" s="90">
        <v>19.901291000000001</v>
      </c>
      <c r="AH138" s="90">
        <v>19.933903000000001</v>
      </c>
      <c r="AI138" s="90">
        <v>19.984131000000001</v>
      </c>
      <c r="AJ138" s="90">
        <v>20.040602</v>
      </c>
      <c r="AK138" s="90">
        <v>20.076283</v>
      </c>
      <c r="AL138" s="90">
        <v>20.090769000000002</v>
      </c>
      <c r="AM138" s="95">
        <v>-1E-3</v>
      </c>
    </row>
    <row r="139" spans="1:39">
      <c r="A139" s="90" t="s">
        <v>397</v>
      </c>
      <c r="B139" s="90" t="s">
        <v>666</v>
      </c>
      <c r="C139" s="90" t="s">
        <v>667</v>
      </c>
      <c r="D139" s="90" t="s">
        <v>394</v>
      </c>
      <c r="E139" s="90">
        <v>20.549569999999999</v>
      </c>
      <c r="F139" s="90">
        <v>20.950787999999999</v>
      </c>
      <c r="G139" s="90">
        <v>20.820537999999999</v>
      </c>
      <c r="H139" s="90">
        <v>19.943332999999999</v>
      </c>
      <c r="I139" s="90">
        <v>19.597342000000001</v>
      </c>
      <c r="J139" s="90">
        <v>19.586715999999999</v>
      </c>
      <c r="K139" s="90">
        <v>19.622088999999999</v>
      </c>
      <c r="L139" s="90">
        <v>19.687086000000001</v>
      </c>
      <c r="M139" s="90">
        <v>19.997526000000001</v>
      </c>
      <c r="N139" s="90">
        <v>20.111595000000001</v>
      </c>
      <c r="O139" s="90">
        <v>20.105544999999999</v>
      </c>
      <c r="P139" s="90">
        <v>20.066037999999999</v>
      </c>
      <c r="Q139" s="90">
        <v>20.058208</v>
      </c>
      <c r="R139" s="90">
        <v>20.057919999999999</v>
      </c>
      <c r="S139" s="90">
        <v>20.064769999999999</v>
      </c>
      <c r="T139" s="90">
        <v>20.090433000000001</v>
      </c>
      <c r="U139" s="90">
        <v>20.168865</v>
      </c>
      <c r="V139" s="90">
        <v>20.147562000000001</v>
      </c>
      <c r="W139" s="90">
        <v>20.131585999999999</v>
      </c>
      <c r="X139" s="90">
        <v>20.281199999999998</v>
      </c>
      <c r="Y139" s="90">
        <v>20.194165999999999</v>
      </c>
      <c r="Z139" s="90">
        <v>20.184566</v>
      </c>
      <c r="AA139" s="90">
        <v>20.125875000000001</v>
      </c>
      <c r="AB139" s="90">
        <v>20.228085</v>
      </c>
      <c r="AC139" s="90">
        <v>20.221250999999999</v>
      </c>
      <c r="AD139" s="90">
        <v>20.201177999999999</v>
      </c>
      <c r="AE139" s="90">
        <v>20.183104</v>
      </c>
      <c r="AF139" s="90">
        <v>20.214476000000001</v>
      </c>
      <c r="AG139" s="90">
        <v>20.210439999999998</v>
      </c>
      <c r="AH139" s="90">
        <v>20.266113000000001</v>
      </c>
      <c r="AI139" s="90">
        <v>20.296474</v>
      </c>
      <c r="AJ139" s="90">
        <v>20.363436</v>
      </c>
      <c r="AK139" s="90">
        <v>20.461175999999998</v>
      </c>
      <c r="AL139" s="90">
        <v>20.492318999999998</v>
      </c>
      <c r="AM139" s="95">
        <v>-1E-3</v>
      </c>
    </row>
    <row r="140" spans="1:39">
      <c r="A140" s="90" t="s">
        <v>400</v>
      </c>
      <c r="B140" s="90" t="s">
        <v>668</v>
      </c>
      <c r="C140" s="90" t="s">
        <v>669</v>
      </c>
      <c r="D140" s="90" t="s">
        <v>394</v>
      </c>
      <c r="E140" s="90">
        <v>20.549575999999998</v>
      </c>
      <c r="F140" s="90">
        <v>20.950213999999999</v>
      </c>
      <c r="G140" s="90">
        <v>20.905622000000001</v>
      </c>
      <c r="H140" s="90">
        <v>19.898233000000001</v>
      </c>
      <c r="I140" s="90">
        <v>19.362805999999999</v>
      </c>
      <c r="J140" s="90">
        <v>19.304856999999998</v>
      </c>
      <c r="K140" s="90">
        <v>19.256011999999998</v>
      </c>
      <c r="L140" s="90">
        <v>19.393511</v>
      </c>
      <c r="M140" s="90">
        <v>19.624783000000001</v>
      </c>
      <c r="N140" s="90">
        <v>19.781417999999999</v>
      </c>
      <c r="O140" s="90">
        <v>19.742504</v>
      </c>
      <c r="P140" s="90">
        <v>19.734041000000001</v>
      </c>
      <c r="Q140" s="90">
        <v>19.590591</v>
      </c>
      <c r="R140" s="90">
        <v>19.579913999999999</v>
      </c>
      <c r="S140" s="90">
        <v>19.553459</v>
      </c>
      <c r="T140" s="90">
        <v>19.605801</v>
      </c>
      <c r="U140" s="90">
        <v>19.682638000000001</v>
      </c>
      <c r="V140" s="90">
        <v>19.586321000000002</v>
      </c>
      <c r="W140" s="90">
        <v>19.640613999999999</v>
      </c>
      <c r="X140" s="90">
        <v>19.587223000000002</v>
      </c>
      <c r="Y140" s="90">
        <v>19.641705999999999</v>
      </c>
      <c r="Z140" s="90">
        <v>19.511755000000001</v>
      </c>
      <c r="AA140" s="90">
        <v>19.462886999999998</v>
      </c>
      <c r="AB140" s="90">
        <v>19.461645000000001</v>
      </c>
      <c r="AC140" s="90">
        <v>19.475339999999999</v>
      </c>
      <c r="AD140" s="90">
        <v>19.366368999999999</v>
      </c>
      <c r="AE140" s="90">
        <v>19.267275000000001</v>
      </c>
      <c r="AF140" s="90">
        <v>19.348998999999999</v>
      </c>
      <c r="AG140" s="90">
        <v>19.320501</v>
      </c>
      <c r="AH140" s="90">
        <v>19.414588999999999</v>
      </c>
      <c r="AI140" s="90">
        <v>19.436813000000001</v>
      </c>
      <c r="AJ140" s="90">
        <v>19.457930000000001</v>
      </c>
      <c r="AK140" s="90">
        <v>19.525517000000001</v>
      </c>
      <c r="AL140" s="90">
        <v>19.576166000000001</v>
      </c>
      <c r="AM140" s="95">
        <v>-2E-3</v>
      </c>
    </row>
    <row r="141" spans="1:39">
      <c r="A141" s="90" t="s">
        <v>403</v>
      </c>
      <c r="B141" s="90" t="s">
        <v>670</v>
      </c>
      <c r="C141" s="90" t="s">
        <v>671</v>
      </c>
      <c r="D141" s="90" t="s">
        <v>394</v>
      </c>
      <c r="E141" s="90">
        <v>20.548190999999999</v>
      </c>
      <c r="F141" s="90">
        <v>20.938019000000001</v>
      </c>
      <c r="G141" s="90">
        <v>20.985384</v>
      </c>
      <c r="H141" s="90">
        <v>20.223143</v>
      </c>
      <c r="I141" s="90">
        <v>19.718876000000002</v>
      </c>
      <c r="J141" s="90">
        <v>19.560487999999999</v>
      </c>
      <c r="K141" s="90">
        <v>19.354089999999999</v>
      </c>
      <c r="L141" s="90">
        <v>19.182168999999998</v>
      </c>
      <c r="M141" s="90">
        <v>19.288063000000001</v>
      </c>
      <c r="N141" s="90">
        <v>19.264446</v>
      </c>
      <c r="O141" s="90">
        <v>19.230395999999999</v>
      </c>
      <c r="P141" s="90">
        <v>19.214189999999999</v>
      </c>
      <c r="Q141" s="90">
        <v>19.228739000000001</v>
      </c>
      <c r="R141" s="90">
        <v>19.341618</v>
      </c>
      <c r="S141" s="90">
        <v>19.444966999999998</v>
      </c>
      <c r="T141" s="90">
        <v>19.668358000000001</v>
      </c>
      <c r="U141" s="90">
        <v>19.766874000000001</v>
      </c>
      <c r="V141" s="90">
        <v>19.755441999999999</v>
      </c>
      <c r="W141" s="90">
        <v>19.824038999999999</v>
      </c>
      <c r="X141" s="90">
        <v>19.836195</v>
      </c>
      <c r="Y141" s="90">
        <v>19.961164</v>
      </c>
      <c r="Z141" s="90">
        <v>19.989578000000002</v>
      </c>
      <c r="AA141" s="90">
        <v>19.995211000000001</v>
      </c>
      <c r="AB141" s="90">
        <v>20.098171000000001</v>
      </c>
      <c r="AC141" s="90">
        <v>20.166180000000001</v>
      </c>
      <c r="AD141" s="90">
        <v>20.280968000000001</v>
      </c>
      <c r="AE141" s="90">
        <v>20.276547999999998</v>
      </c>
      <c r="AF141" s="90">
        <v>20.367087999999999</v>
      </c>
      <c r="AG141" s="90">
        <v>20.457888000000001</v>
      </c>
      <c r="AH141" s="90">
        <v>20.552153000000001</v>
      </c>
      <c r="AI141" s="90">
        <v>20.583323</v>
      </c>
      <c r="AJ141" s="90">
        <v>20.621158999999999</v>
      </c>
      <c r="AK141" s="90">
        <v>20.659426</v>
      </c>
      <c r="AL141" s="90">
        <v>20.682409</v>
      </c>
      <c r="AM141" s="95">
        <v>0</v>
      </c>
    </row>
    <row r="142" spans="1:39">
      <c r="A142" s="90" t="s">
        <v>406</v>
      </c>
      <c r="B142" s="90" t="s">
        <v>672</v>
      </c>
      <c r="C142" s="90" t="s">
        <v>673</v>
      </c>
      <c r="D142" s="90" t="s">
        <v>394</v>
      </c>
      <c r="E142" s="90">
        <v>20.548189000000001</v>
      </c>
      <c r="F142" s="90">
        <v>20.939374999999998</v>
      </c>
      <c r="G142" s="90">
        <v>20.822924</v>
      </c>
      <c r="H142" s="90">
        <v>19.752801999999999</v>
      </c>
      <c r="I142" s="90">
        <v>19.370470000000001</v>
      </c>
      <c r="J142" s="90">
        <v>19.378433000000001</v>
      </c>
      <c r="K142" s="90">
        <v>19.500149</v>
      </c>
      <c r="L142" s="90">
        <v>19.594694</v>
      </c>
      <c r="M142" s="90">
        <v>19.879190000000001</v>
      </c>
      <c r="N142" s="90">
        <v>19.995795999999999</v>
      </c>
      <c r="O142" s="90">
        <v>20.033981000000001</v>
      </c>
      <c r="P142" s="90">
        <v>20.008859999999999</v>
      </c>
      <c r="Q142" s="90">
        <v>20.048641</v>
      </c>
      <c r="R142" s="90">
        <v>20.049917000000001</v>
      </c>
      <c r="S142" s="90">
        <v>20.128226999999999</v>
      </c>
      <c r="T142" s="90">
        <v>20.237449999999999</v>
      </c>
      <c r="U142" s="90">
        <v>20.285173</v>
      </c>
      <c r="V142" s="90">
        <v>20.271135000000001</v>
      </c>
      <c r="W142" s="90">
        <v>20.23386</v>
      </c>
      <c r="X142" s="90">
        <v>20.323156000000001</v>
      </c>
      <c r="Y142" s="90">
        <v>20.353659</v>
      </c>
      <c r="Z142" s="90">
        <v>20.286522000000001</v>
      </c>
      <c r="AA142" s="90">
        <v>20.284251999999999</v>
      </c>
      <c r="AB142" s="90">
        <v>20.163665999999999</v>
      </c>
      <c r="AC142" s="90">
        <v>20.183695</v>
      </c>
      <c r="AD142" s="90">
        <v>20.159493999999999</v>
      </c>
      <c r="AE142" s="90">
        <v>20.107379999999999</v>
      </c>
      <c r="AF142" s="90">
        <v>20.068396</v>
      </c>
      <c r="AG142" s="90">
        <v>20.154689999999999</v>
      </c>
      <c r="AH142" s="90">
        <v>20.142626</v>
      </c>
      <c r="AI142" s="90">
        <v>20.164155999999998</v>
      </c>
      <c r="AJ142" s="90">
        <v>20.194838000000001</v>
      </c>
      <c r="AK142" s="90">
        <v>20.143894</v>
      </c>
      <c r="AL142" s="90">
        <v>20.091183000000001</v>
      </c>
      <c r="AM142" s="95">
        <v>-1E-3</v>
      </c>
    </row>
    <row r="143" spans="1:39">
      <c r="A143" s="90" t="s">
        <v>409</v>
      </c>
      <c r="B143" s="90" t="s">
        <v>674</v>
      </c>
      <c r="C143" s="90" t="s">
        <v>675</v>
      </c>
      <c r="D143" s="90" t="s">
        <v>394</v>
      </c>
      <c r="E143" s="90">
        <v>20.548189000000001</v>
      </c>
      <c r="F143" s="90">
        <v>20.946719999999999</v>
      </c>
      <c r="G143" s="90">
        <v>20.758873000000001</v>
      </c>
      <c r="H143" s="90">
        <v>19.739494000000001</v>
      </c>
      <c r="I143" s="90">
        <v>19.061081000000001</v>
      </c>
      <c r="J143" s="90">
        <v>18.941890999999998</v>
      </c>
      <c r="K143" s="90">
        <v>18.813229</v>
      </c>
      <c r="L143" s="90">
        <v>18.892956000000002</v>
      </c>
      <c r="M143" s="90">
        <v>19.110866999999999</v>
      </c>
      <c r="N143" s="90">
        <v>19.164089000000001</v>
      </c>
      <c r="O143" s="90">
        <v>19.121044000000001</v>
      </c>
      <c r="P143" s="90">
        <v>19.042104999999999</v>
      </c>
      <c r="Q143" s="90">
        <v>18.954841999999999</v>
      </c>
      <c r="R143" s="90">
        <v>18.907893999999999</v>
      </c>
      <c r="S143" s="90">
        <v>18.942347999999999</v>
      </c>
      <c r="T143" s="90">
        <v>18.883818000000002</v>
      </c>
      <c r="U143" s="90">
        <v>18.967563999999999</v>
      </c>
      <c r="V143" s="90">
        <v>18.801777000000001</v>
      </c>
      <c r="W143" s="90">
        <v>18.846792000000001</v>
      </c>
      <c r="X143" s="90">
        <v>18.83427</v>
      </c>
      <c r="Y143" s="90">
        <v>18.668941</v>
      </c>
      <c r="Z143" s="90">
        <v>18.657328</v>
      </c>
      <c r="AA143" s="90">
        <v>18.553528</v>
      </c>
      <c r="AB143" s="90">
        <v>18.436592000000001</v>
      </c>
      <c r="AC143" s="90">
        <v>18.456160000000001</v>
      </c>
      <c r="AD143" s="90">
        <v>18.322603000000001</v>
      </c>
      <c r="AE143" s="90">
        <v>18.217500999999999</v>
      </c>
      <c r="AF143" s="90">
        <v>18.307554</v>
      </c>
      <c r="AG143" s="90">
        <v>18.266193000000001</v>
      </c>
      <c r="AH143" s="90">
        <v>18.262471999999999</v>
      </c>
      <c r="AI143" s="90">
        <v>18.258738999999998</v>
      </c>
      <c r="AJ143" s="90">
        <v>18.216411999999998</v>
      </c>
      <c r="AK143" s="90">
        <v>18.123459</v>
      </c>
      <c r="AL143" s="90">
        <v>18.130549999999999</v>
      </c>
      <c r="AM143" s="95">
        <v>-5.0000000000000001E-3</v>
      </c>
    </row>
    <row r="144" spans="1:39">
      <c r="A144" s="90" t="s">
        <v>412</v>
      </c>
      <c r="B144" s="90" t="s">
        <v>676</v>
      </c>
      <c r="C144" s="90" t="s">
        <v>677</v>
      </c>
      <c r="D144" s="90" t="s">
        <v>394</v>
      </c>
      <c r="E144" s="90">
        <v>20.548193000000001</v>
      </c>
      <c r="F144" s="90">
        <v>20.949401999999999</v>
      </c>
      <c r="G144" s="90">
        <v>20.941233</v>
      </c>
      <c r="H144" s="90">
        <v>20.414497000000001</v>
      </c>
      <c r="I144" s="90">
        <v>20.202321999999999</v>
      </c>
      <c r="J144" s="90">
        <v>20.290865</v>
      </c>
      <c r="K144" s="90">
        <v>20.397189999999998</v>
      </c>
      <c r="L144" s="90">
        <v>20.601645000000001</v>
      </c>
      <c r="M144" s="90">
        <v>20.948376</v>
      </c>
      <c r="N144" s="90">
        <v>21.178341</v>
      </c>
      <c r="O144" s="90">
        <v>21.407131</v>
      </c>
      <c r="P144" s="90">
        <v>21.569037999999999</v>
      </c>
      <c r="Q144" s="90">
        <v>21.695173</v>
      </c>
      <c r="R144" s="90">
        <v>21.867214000000001</v>
      </c>
      <c r="S144" s="90">
        <v>21.925436000000001</v>
      </c>
      <c r="T144" s="90">
        <v>21.973980000000001</v>
      </c>
      <c r="U144" s="90">
        <v>22.117334</v>
      </c>
      <c r="V144" s="90">
        <v>22.185960999999999</v>
      </c>
      <c r="W144" s="90">
        <v>22.304856999999998</v>
      </c>
      <c r="X144" s="90">
        <v>22.371929000000002</v>
      </c>
      <c r="Y144" s="90">
        <v>22.394922000000001</v>
      </c>
      <c r="Z144" s="90">
        <v>22.4697</v>
      </c>
      <c r="AA144" s="90">
        <v>22.436831000000002</v>
      </c>
      <c r="AB144" s="90">
        <v>22.386773999999999</v>
      </c>
      <c r="AC144" s="90">
        <v>22.389771</v>
      </c>
      <c r="AD144" s="90">
        <v>22.443781000000001</v>
      </c>
      <c r="AE144" s="90">
        <v>22.396056999999999</v>
      </c>
      <c r="AF144" s="90">
        <v>22.405968000000001</v>
      </c>
      <c r="AG144" s="90">
        <v>22.398244999999999</v>
      </c>
      <c r="AH144" s="90">
        <v>22.423255999999999</v>
      </c>
      <c r="AI144" s="90">
        <v>22.520451999999999</v>
      </c>
      <c r="AJ144" s="90">
        <v>22.720257</v>
      </c>
      <c r="AK144" s="90">
        <v>22.722460000000002</v>
      </c>
      <c r="AL144" s="90">
        <v>22.752445000000002</v>
      </c>
      <c r="AM144" s="95">
        <v>3.0000000000000001E-3</v>
      </c>
    </row>
    <row r="145" spans="1:39">
      <c r="A145" s="90" t="s">
        <v>85</v>
      </c>
      <c r="B145" s="90"/>
      <c r="C145" s="90" t="s">
        <v>678</v>
      </c>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row>
    <row r="146" spans="1:39">
      <c r="A146" s="90" t="s">
        <v>391</v>
      </c>
      <c r="B146" s="90" t="s">
        <v>679</v>
      </c>
      <c r="C146" s="90" t="s">
        <v>680</v>
      </c>
      <c r="D146" s="90" t="s">
        <v>394</v>
      </c>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row>
    <row r="147" spans="1:39">
      <c r="A147" s="90" t="s">
        <v>263</v>
      </c>
      <c r="B147" s="90" t="s">
        <v>681</v>
      </c>
      <c r="C147" s="90" t="s">
        <v>682</v>
      </c>
      <c r="D147" s="90" t="s">
        <v>394</v>
      </c>
      <c r="E147" s="90">
        <v>19.093874</v>
      </c>
      <c r="F147" s="90">
        <v>18.011908999999999</v>
      </c>
      <c r="G147" s="90">
        <v>18.204725</v>
      </c>
      <c r="H147" s="90">
        <v>18.120722000000001</v>
      </c>
      <c r="I147" s="90">
        <v>18.36891</v>
      </c>
      <c r="J147" s="90">
        <v>18.845790999999998</v>
      </c>
      <c r="K147" s="90">
        <v>19.167532000000001</v>
      </c>
      <c r="L147" s="90">
        <v>19.618653999999999</v>
      </c>
      <c r="M147" s="90">
        <v>20.087505</v>
      </c>
      <c r="N147" s="90">
        <v>20.440956</v>
      </c>
      <c r="O147" s="90">
        <v>20.675909000000001</v>
      </c>
      <c r="P147" s="90">
        <v>20.838861000000001</v>
      </c>
      <c r="Q147" s="90">
        <v>21.52054</v>
      </c>
      <c r="R147" s="90">
        <v>21.555557</v>
      </c>
      <c r="S147" s="90">
        <v>21.671859999999999</v>
      </c>
      <c r="T147" s="90">
        <v>21.807725999999999</v>
      </c>
      <c r="U147" s="90">
        <v>21.969311000000001</v>
      </c>
      <c r="V147" s="90">
        <v>22.115055000000002</v>
      </c>
      <c r="W147" s="90">
        <v>22.233149000000001</v>
      </c>
      <c r="X147" s="90">
        <v>22.367972999999999</v>
      </c>
      <c r="Y147" s="90">
        <v>22.448108999999999</v>
      </c>
      <c r="Z147" s="90">
        <v>22.502665</v>
      </c>
      <c r="AA147" s="90">
        <v>22.564640000000001</v>
      </c>
      <c r="AB147" s="90">
        <v>22.621523</v>
      </c>
      <c r="AC147" s="90">
        <v>22.640591000000001</v>
      </c>
      <c r="AD147" s="90">
        <v>22.688993</v>
      </c>
      <c r="AE147" s="90">
        <v>22.745186</v>
      </c>
      <c r="AF147" s="90">
        <v>22.794394</v>
      </c>
      <c r="AG147" s="90">
        <v>22.814636</v>
      </c>
      <c r="AH147" s="90">
        <v>22.812548</v>
      </c>
      <c r="AI147" s="90">
        <v>22.802803000000001</v>
      </c>
      <c r="AJ147" s="90">
        <v>22.793049</v>
      </c>
      <c r="AK147" s="90">
        <v>22.745712000000001</v>
      </c>
      <c r="AL147" s="90">
        <v>22.661757999999999</v>
      </c>
      <c r="AM147" s="95">
        <v>7.0000000000000001E-3</v>
      </c>
    </row>
    <row r="148" spans="1:39">
      <c r="A148" s="90" t="s">
        <v>397</v>
      </c>
      <c r="B148" s="90" t="s">
        <v>683</v>
      </c>
      <c r="C148" s="90" t="s">
        <v>684</v>
      </c>
      <c r="D148" s="90" t="s">
        <v>394</v>
      </c>
      <c r="E148" s="90">
        <v>19.095179000000002</v>
      </c>
      <c r="F148" s="90">
        <v>18.012529000000001</v>
      </c>
      <c r="G148" s="90">
        <v>18.077133</v>
      </c>
      <c r="H148" s="90">
        <v>18.097448</v>
      </c>
      <c r="I148" s="90">
        <v>18.359373000000001</v>
      </c>
      <c r="J148" s="90">
        <v>18.853954000000002</v>
      </c>
      <c r="K148" s="90">
        <v>19.196842</v>
      </c>
      <c r="L148" s="90">
        <v>19.736004000000001</v>
      </c>
      <c r="M148" s="90">
        <v>20.257936000000001</v>
      </c>
      <c r="N148" s="90">
        <v>20.502746999999999</v>
      </c>
      <c r="O148" s="90">
        <v>20.73208</v>
      </c>
      <c r="P148" s="90">
        <v>20.875685000000001</v>
      </c>
      <c r="Q148" s="90">
        <v>21.551076999999999</v>
      </c>
      <c r="R148" s="90">
        <v>21.590907999999999</v>
      </c>
      <c r="S148" s="90">
        <v>21.722950000000001</v>
      </c>
      <c r="T148" s="90">
        <v>21.835315999999999</v>
      </c>
      <c r="U148" s="90">
        <v>21.983107</v>
      </c>
      <c r="V148" s="90">
        <v>22.121555000000001</v>
      </c>
      <c r="W148" s="90">
        <v>22.266625999999999</v>
      </c>
      <c r="X148" s="90">
        <v>22.437844999999999</v>
      </c>
      <c r="Y148" s="90">
        <v>22.498349999999999</v>
      </c>
      <c r="Z148" s="90">
        <v>22.583587999999999</v>
      </c>
      <c r="AA148" s="90">
        <v>22.676950000000001</v>
      </c>
      <c r="AB148" s="90">
        <v>22.762789000000001</v>
      </c>
      <c r="AC148" s="90">
        <v>22.805389000000002</v>
      </c>
      <c r="AD148" s="90">
        <v>22.855267999999999</v>
      </c>
      <c r="AE148" s="90">
        <v>22.880882</v>
      </c>
      <c r="AF148" s="90">
        <v>22.951955999999999</v>
      </c>
      <c r="AG148" s="90">
        <v>22.984100000000002</v>
      </c>
      <c r="AH148" s="90">
        <v>22.981007000000002</v>
      </c>
      <c r="AI148" s="90">
        <v>22.996995999999999</v>
      </c>
      <c r="AJ148" s="90">
        <v>22.9771</v>
      </c>
      <c r="AK148" s="90">
        <v>23.017515</v>
      </c>
      <c r="AL148" s="90">
        <v>22.998111999999999</v>
      </c>
      <c r="AM148" s="95">
        <v>8.0000000000000002E-3</v>
      </c>
    </row>
    <row r="149" spans="1:39">
      <c r="A149" s="90" t="s">
        <v>400</v>
      </c>
      <c r="B149" s="90" t="s">
        <v>685</v>
      </c>
      <c r="C149" s="90" t="s">
        <v>686</v>
      </c>
      <c r="D149" s="90" t="s">
        <v>394</v>
      </c>
      <c r="E149" s="90">
        <v>19.095179000000002</v>
      </c>
      <c r="F149" s="90">
        <v>18.012526000000001</v>
      </c>
      <c r="G149" s="90">
        <v>18.08588</v>
      </c>
      <c r="H149" s="90">
        <v>18.038740000000001</v>
      </c>
      <c r="I149" s="90">
        <v>18.253526999999998</v>
      </c>
      <c r="J149" s="90">
        <v>18.764455999999999</v>
      </c>
      <c r="K149" s="90">
        <v>19.092721999999998</v>
      </c>
      <c r="L149" s="90">
        <v>19.669357000000002</v>
      </c>
      <c r="M149" s="90">
        <v>20.243862</v>
      </c>
      <c r="N149" s="90">
        <v>20.486532</v>
      </c>
      <c r="O149" s="90">
        <v>20.737017000000002</v>
      </c>
      <c r="P149" s="90">
        <v>20.879908</v>
      </c>
      <c r="Q149" s="90">
        <v>20.948001999999999</v>
      </c>
      <c r="R149" s="90">
        <v>21.580843000000002</v>
      </c>
      <c r="S149" s="90">
        <v>21.591391000000002</v>
      </c>
      <c r="T149" s="90">
        <v>21.693284999999999</v>
      </c>
      <c r="U149" s="90">
        <v>21.891970000000001</v>
      </c>
      <c r="V149" s="90">
        <v>22.014923</v>
      </c>
      <c r="W149" s="90">
        <v>22.120087000000002</v>
      </c>
      <c r="X149" s="90">
        <v>22.240670999999999</v>
      </c>
      <c r="Y149" s="90">
        <v>22.332346000000001</v>
      </c>
      <c r="Z149" s="90">
        <v>22.373387999999998</v>
      </c>
      <c r="AA149" s="90">
        <v>22.408957999999998</v>
      </c>
      <c r="AB149" s="90">
        <v>22.460836</v>
      </c>
      <c r="AC149" s="90">
        <v>22.460626999999999</v>
      </c>
      <c r="AD149" s="90">
        <v>22.44586</v>
      </c>
      <c r="AE149" s="90">
        <v>22.469111999999999</v>
      </c>
      <c r="AF149" s="90">
        <v>22.521211999999998</v>
      </c>
      <c r="AG149" s="90">
        <v>22.528265000000001</v>
      </c>
      <c r="AH149" s="90">
        <v>22.518108000000002</v>
      </c>
      <c r="AI149" s="90">
        <v>22.495756</v>
      </c>
      <c r="AJ149" s="90">
        <v>22.463066000000001</v>
      </c>
      <c r="AK149" s="90">
        <v>22.398496999999999</v>
      </c>
      <c r="AL149" s="90">
        <v>22.32095</v>
      </c>
      <c r="AM149" s="95">
        <v>7.0000000000000001E-3</v>
      </c>
    </row>
    <row r="150" spans="1:39">
      <c r="A150" s="90" t="s">
        <v>403</v>
      </c>
      <c r="B150" s="90" t="s">
        <v>687</v>
      </c>
      <c r="C150" s="90" t="s">
        <v>688</v>
      </c>
      <c r="D150" s="90" t="s">
        <v>394</v>
      </c>
      <c r="E150" s="90">
        <v>19.093872000000001</v>
      </c>
      <c r="F150" s="90">
        <v>18.011911000000001</v>
      </c>
      <c r="G150" s="90">
        <v>22.442007</v>
      </c>
      <c r="H150" s="90">
        <v>24.641967999999999</v>
      </c>
      <c r="I150" s="90">
        <v>26.516134000000001</v>
      </c>
      <c r="J150" s="90">
        <v>28.610979</v>
      </c>
      <c r="K150" s="90">
        <v>30.142219999999998</v>
      </c>
      <c r="L150" s="90">
        <v>31.404492999999999</v>
      </c>
      <c r="M150" s="90">
        <v>32.664088999999997</v>
      </c>
      <c r="N150" s="90">
        <v>33.497664999999998</v>
      </c>
      <c r="O150" s="90">
        <v>34.173282999999998</v>
      </c>
      <c r="P150" s="90">
        <v>34.612887999999998</v>
      </c>
      <c r="Q150" s="90">
        <v>35.319786000000001</v>
      </c>
      <c r="R150" s="90">
        <v>35.220286999999999</v>
      </c>
      <c r="S150" s="90">
        <v>34.996597000000001</v>
      </c>
      <c r="T150" s="90">
        <v>34.740211000000002</v>
      </c>
      <c r="U150" s="90">
        <v>34.572296000000001</v>
      </c>
      <c r="V150" s="90">
        <v>34.420372</v>
      </c>
      <c r="W150" s="90">
        <v>34.360759999999999</v>
      </c>
      <c r="X150" s="90">
        <v>34.315295999999996</v>
      </c>
      <c r="Y150" s="90">
        <v>34.127383999999999</v>
      </c>
      <c r="Z150" s="90">
        <v>34.122233999999999</v>
      </c>
      <c r="AA150" s="90">
        <v>34.154308</v>
      </c>
      <c r="AB150" s="90">
        <v>34.305698</v>
      </c>
      <c r="AC150" s="90">
        <v>34.378365000000002</v>
      </c>
      <c r="AD150" s="90">
        <v>34.350433000000002</v>
      </c>
      <c r="AE150" s="90">
        <v>34.286160000000002</v>
      </c>
      <c r="AF150" s="90">
        <v>34.443950999999998</v>
      </c>
      <c r="AG150" s="90">
        <v>34.500919000000003</v>
      </c>
      <c r="AH150" s="90">
        <v>34.470371</v>
      </c>
      <c r="AI150" s="90">
        <v>34.469684999999998</v>
      </c>
      <c r="AJ150" s="90">
        <v>34.480240000000002</v>
      </c>
      <c r="AK150" s="90">
        <v>34.509087000000001</v>
      </c>
      <c r="AL150" s="90">
        <v>34.546191999999998</v>
      </c>
      <c r="AM150" s="95">
        <v>2.1000000000000001E-2</v>
      </c>
    </row>
    <row r="151" spans="1:39">
      <c r="A151" s="90" t="s">
        <v>406</v>
      </c>
      <c r="B151" s="90" t="s">
        <v>689</v>
      </c>
      <c r="C151" s="90" t="s">
        <v>690</v>
      </c>
      <c r="D151" s="90" t="s">
        <v>394</v>
      </c>
      <c r="E151" s="90">
        <v>19.093874</v>
      </c>
      <c r="F151" s="90">
        <v>18.011908999999999</v>
      </c>
      <c r="G151" s="90">
        <v>16.657876999999999</v>
      </c>
      <c r="H151" s="90">
        <v>13.733991</v>
      </c>
      <c r="I151" s="90">
        <v>13.178091</v>
      </c>
      <c r="J151" s="90">
        <v>13.228467999999999</v>
      </c>
      <c r="K151" s="90">
        <v>13.177553</v>
      </c>
      <c r="L151" s="90">
        <v>13.123317999999999</v>
      </c>
      <c r="M151" s="90">
        <v>13.111808999999999</v>
      </c>
      <c r="N151" s="90">
        <v>12.991427</v>
      </c>
      <c r="O151" s="90">
        <v>12.854293</v>
      </c>
      <c r="P151" s="90">
        <v>12.882465</v>
      </c>
      <c r="Q151" s="90">
        <v>13.433434</v>
      </c>
      <c r="R151" s="90">
        <v>13.364319999999999</v>
      </c>
      <c r="S151" s="90">
        <v>13.392756</v>
      </c>
      <c r="T151" s="90">
        <v>13.493316999999999</v>
      </c>
      <c r="U151" s="90">
        <v>13.523163</v>
      </c>
      <c r="V151" s="90">
        <v>13.513648999999999</v>
      </c>
      <c r="W151" s="90">
        <v>13.526234000000001</v>
      </c>
      <c r="X151" s="90">
        <v>13.554952999999999</v>
      </c>
      <c r="Y151" s="90">
        <v>13.601665000000001</v>
      </c>
      <c r="Z151" s="90">
        <v>13.540321</v>
      </c>
      <c r="AA151" s="90">
        <v>13.542111</v>
      </c>
      <c r="AB151" s="90">
        <v>13.460713999999999</v>
      </c>
      <c r="AC151" s="90">
        <v>13.428372</v>
      </c>
      <c r="AD151" s="90">
        <v>13.45149</v>
      </c>
      <c r="AE151" s="90">
        <v>13.482431</v>
      </c>
      <c r="AF151" s="90">
        <v>13.552422999999999</v>
      </c>
      <c r="AG151" s="90">
        <v>13.58638</v>
      </c>
      <c r="AH151" s="90">
        <v>13.587553</v>
      </c>
      <c r="AI151" s="90">
        <v>13.613827000000001</v>
      </c>
      <c r="AJ151" s="90">
        <v>13.647098</v>
      </c>
      <c r="AK151" s="90">
        <v>13.676310000000001</v>
      </c>
      <c r="AL151" s="90">
        <v>13.68791</v>
      </c>
      <c r="AM151" s="95">
        <v>-8.9999999999999993E-3</v>
      </c>
    </row>
    <row r="152" spans="1:39">
      <c r="A152" s="90" t="s">
        <v>409</v>
      </c>
      <c r="B152" s="90" t="s">
        <v>691</v>
      </c>
      <c r="C152" s="90" t="s">
        <v>692</v>
      </c>
      <c r="D152" s="90" t="s">
        <v>394</v>
      </c>
      <c r="E152" s="90">
        <v>19.093878</v>
      </c>
      <c r="F152" s="90">
        <v>18.011911000000001</v>
      </c>
      <c r="G152" s="90">
        <v>17.858170999999999</v>
      </c>
      <c r="H152" s="90">
        <v>17.69755</v>
      </c>
      <c r="I152" s="90">
        <v>17.714109000000001</v>
      </c>
      <c r="J152" s="90">
        <v>18.544391999999998</v>
      </c>
      <c r="K152" s="90">
        <v>19.130323000000001</v>
      </c>
      <c r="L152" s="90">
        <v>19.883811999999999</v>
      </c>
      <c r="M152" s="90">
        <v>20.601209999999998</v>
      </c>
      <c r="N152" s="90">
        <v>21.134508</v>
      </c>
      <c r="O152" s="90">
        <v>21.40551</v>
      </c>
      <c r="P152" s="90">
        <v>21.495083000000001</v>
      </c>
      <c r="Q152" s="90">
        <v>22.206935999999999</v>
      </c>
      <c r="R152" s="90">
        <v>22.010607</v>
      </c>
      <c r="S152" s="90">
        <v>22.182874999999999</v>
      </c>
      <c r="T152" s="90">
        <v>22.243210000000001</v>
      </c>
      <c r="U152" s="90">
        <v>22.272917</v>
      </c>
      <c r="V152" s="90">
        <v>22.400414000000001</v>
      </c>
      <c r="W152" s="90">
        <v>22.564919</v>
      </c>
      <c r="X152" s="90">
        <v>22.718391</v>
      </c>
      <c r="Y152" s="90">
        <v>22.788891</v>
      </c>
      <c r="Z152" s="90">
        <v>22.912336</v>
      </c>
      <c r="AA152" s="90">
        <v>22.979519</v>
      </c>
      <c r="AB152" s="90">
        <v>23.047609000000001</v>
      </c>
      <c r="AC152" s="90">
        <v>23.103397000000001</v>
      </c>
      <c r="AD152" s="90">
        <v>23.052095000000001</v>
      </c>
      <c r="AE152" s="90">
        <v>23.032366</v>
      </c>
      <c r="AF152" s="90">
        <v>23.061329000000001</v>
      </c>
      <c r="AG152" s="90">
        <v>23.049838999999999</v>
      </c>
      <c r="AH152" s="90">
        <v>23.026356</v>
      </c>
      <c r="AI152" s="90">
        <v>23.012768000000001</v>
      </c>
      <c r="AJ152" s="90">
        <v>22.949943999999999</v>
      </c>
      <c r="AK152" s="90">
        <v>22.821273999999999</v>
      </c>
      <c r="AL152" s="90">
        <v>22.716218999999999</v>
      </c>
      <c r="AM152" s="95">
        <v>7.0000000000000001E-3</v>
      </c>
    </row>
    <row r="153" spans="1:39">
      <c r="A153" s="90" t="s">
        <v>412</v>
      </c>
      <c r="B153" s="90" t="s">
        <v>693</v>
      </c>
      <c r="C153" s="90" t="s">
        <v>694</v>
      </c>
      <c r="D153" s="90" t="s">
        <v>394</v>
      </c>
      <c r="E153" s="90">
        <v>19.093872000000001</v>
      </c>
      <c r="F153" s="90">
        <v>18.011911000000001</v>
      </c>
      <c r="G153" s="90">
        <v>18.404267999999998</v>
      </c>
      <c r="H153" s="90">
        <v>18.507581999999999</v>
      </c>
      <c r="I153" s="90">
        <v>18.698906000000001</v>
      </c>
      <c r="J153" s="90">
        <v>19.224701</v>
      </c>
      <c r="K153" s="90">
        <v>19.485161000000002</v>
      </c>
      <c r="L153" s="90">
        <v>19.752593999999998</v>
      </c>
      <c r="M153" s="90">
        <v>20.037686999999998</v>
      </c>
      <c r="N153" s="90">
        <v>20.226751</v>
      </c>
      <c r="O153" s="90">
        <v>20.37472</v>
      </c>
      <c r="P153" s="90">
        <v>20.608142999999998</v>
      </c>
      <c r="Q153" s="90">
        <v>21.343651000000001</v>
      </c>
      <c r="R153" s="90">
        <v>21.401430000000001</v>
      </c>
      <c r="S153" s="90">
        <v>21.458684999999999</v>
      </c>
      <c r="T153" s="90">
        <v>21.653343</v>
      </c>
      <c r="U153" s="90">
        <v>21.825161000000001</v>
      </c>
      <c r="V153" s="90">
        <v>22.020924000000001</v>
      </c>
      <c r="W153" s="90">
        <v>22.168272000000002</v>
      </c>
      <c r="X153" s="90">
        <v>22.296672999999998</v>
      </c>
      <c r="Y153" s="90">
        <v>22.431726000000001</v>
      </c>
      <c r="Z153" s="90">
        <v>22.585518</v>
      </c>
      <c r="AA153" s="90">
        <v>22.673492</v>
      </c>
      <c r="AB153" s="90">
        <v>22.841366000000001</v>
      </c>
      <c r="AC153" s="90">
        <v>22.899742</v>
      </c>
      <c r="AD153" s="90">
        <v>23.009533000000001</v>
      </c>
      <c r="AE153" s="90">
        <v>23.083552999999998</v>
      </c>
      <c r="AF153" s="90">
        <v>23.054085000000001</v>
      </c>
      <c r="AG153" s="90">
        <v>23.101976000000001</v>
      </c>
      <c r="AH153" s="90">
        <v>23.152552</v>
      </c>
      <c r="AI153" s="90">
        <v>23.229711999999999</v>
      </c>
      <c r="AJ153" s="90">
        <v>23.30349</v>
      </c>
      <c r="AK153" s="90">
        <v>23.299558999999999</v>
      </c>
      <c r="AL153" s="90">
        <v>23.284583999999999</v>
      </c>
      <c r="AM153" s="95">
        <v>8.0000000000000002E-3</v>
      </c>
    </row>
    <row r="154" spans="1:39">
      <c r="A154" s="90" t="s">
        <v>62</v>
      </c>
      <c r="B154" s="90" t="s">
        <v>695</v>
      </c>
      <c r="C154" s="90" t="s">
        <v>696</v>
      </c>
      <c r="D154" s="90" t="s">
        <v>394</v>
      </c>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row>
    <row r="155" spans="1:39">
      <c r="A155" s="90" t="s">
        <v>263</v>
      </c>
      <c r="B155" s="90" t="s">
        <v>697</v>
      </c>
      <c r="C155" s="90" t="s">
        <v>698</v>
      </c>
      <c r="D155" s="90" t="s">
        <v>394</v>
      </c>
      <c r="E155" s="90">
        <v>22.146609999999999</v>
      </c>
      <c r="F155" s="90">
        <v>29.232935000000001</v>
      </c>
      <c r="G155" s="90">
        <v>34.052211999999997</v>
      </c>
      <c r="H155" s="90">
        <v>32.993298000000003</v>
      </c>
      <c r="I155" s="90">
        <v>32.699516000000003</v>
      </c>
      <c r="J155" s="90">
        <v>31.772414999999999</v>
      </c>
      <c r="K155" s="90">
        <v>31.519120999999998</v>
      </c>
      <c r="L155" s="90">
        <v>29.401441999999999</v>
      </c>
      <c r="M155" s="90">
        <v>26.987891999999999</v>
      </c>
      <c r="N155" s="90">
        <v>26.807842000000001</v>
      </c>
      <c r="O155" s="90">
        <v>26.192710999999999</v>
      </c>
      <c r="P155" s="90">
        <v>25.483084000000002</v>
      </c>
      <c r="Q155" s="90">
        <v>25.746527</v>
      </c>
      <c r="R155" s="90">
        <v>24.796619</v>
      </c>
      <c r="S155" s="90">
        <v>24.859034000000001</v>
      </c>
      <c r="T155" s="90">
        <v>24.914490000000001</v>
      </c>
      <c r="U155" s="90">
        <v>24.666086</v>
      </c>
      <c r="V155" s="90">
        <v>24.325018</v>
      </c>
      <c r="W155" s="90">
        <v>24.332386</v>
      </c>
      <c r="X155" s="90">
        <v>24.364547999999999</v>
      </c>
      <c r="Y155" s="90">
        <v>24.223488</v>
      </c>
      <c r="Z155" s="90">
        <v>24.431009</v>
      </c>
      <c r="AA155" s="90">
        <v>24.847304999999999</v>
      </c>
      <c r="AB155" s="90">
        <v>25.342030000000001</v>
      </c>
      <c r="AC155" s="90">
        <v>26.058499999999999</v>
      </c>
      <c r="AD155" s="90">
        <v>26.868804999999998</v>
      </c>
      <c r="AE155" s="90">
        <v>27.726488</v>
      </c>
      <c r="AF155" s="90">
        <v>28.261793000000001</v>
      </c>
      <c r="AG155" s="90">
        <v>28.801780999999998</v>
      </c>
      <c r="AH155" s="90">
        <v>30.356558</v>
      </c>
      <c r="AI155" s="90">
        <v>32.465274999999998</v>
      </c>
      <c r="AJ155" s="90">
        <v>34.002827000000003</v>
      </c>
      <c r="AK155" s="90">
        <v>33.970126999999998</v>
      </c>
      <c r="AL155" s="90">
        <v>33.849567</v>
      </c>
      <c r="AM155" s="95">
        <v>5.0000000000000001E-3</v>
      </c>
    </row>
    <row r="156" spans="1:39">
      <c r="A156" s="90" t="s">
        <v>397</v>
      </c>
      <c r="B156" s="90" t="s">
        <v>699</v>
      </c>
      <c r="C156" s="90" t="s">
        <v>700</v>
      </c>
      <c r="D156" s="90" t="s">
        <v>394</v>
      </c>
      <c r="E156" s="90">
        <v>22.151230000000002</v>
      </c>
      <c r="F156" s="90">
        <v>29.223006999999999</v>
      </c>
      <c r="G156" s="90">
        <v>31.990462999999998</v>
      </c>
      <c r="H156" s="90">
        <v>33.759979000000001</v>
      </c>
      <c r="I156" s="90">
        <v>33.189433999999999</v>
      </c>
      <c r="J156" s="90">
        <v>32.269894000000001</v>
      </c>
      <c r="K156" s="90">
        <v>32.139018999999998</v>
      </c>
      <c r="L156" s="90">
        <v>31.696017999999999</v>
      </c>
      <c r="M156" s="90">
        <v>28.659096000000002</v>
      </c>
      <c r="N156" s="90">
        <v>28.346508</v>
      </c>
      <c r="O156" s="90">
        <v>28.073383</v>
      </c>
      <c r="P156" s="90">
        <v>27.326568999999999</v>
      </c>
      <c r="Q156" s="90">
        <v>27.774826000000001</v>
      </c>
      <c r="R156" s="90">
        <v>26.630278000000001</v>
      </c>
      <c r="S156" s="90">
        <v>26.873545</v>
      </c>
      <c r="T156" s="90">
        <v>26.824079999999999</v>
      </c>
      <c r="U156" s="90">
        <v>26.391821</v>
      </c>
      <c r="V156" s="90">
        <v>26.244043000000001</v>
      </c>
      <c r="W156" s="90">
        <v>26.211485</v>
      </c>
      <c r="X156" s="90">
        <v>26.636589000000001</v>
      </c>
      <c r="Y156" s="90">
        <v>27.084313999999999</v>
      </c>
      <c r="Z156" s="90">
        <v>27.796800999999999</v>
      </c>
      <c r="AA156" s="90">
        <v>28.679362999999999</v>
      </c>
      <c r="AB156" s="90">
        <v>29.86252</v>
      </c>
      <c r="AC156" s="90">
        <v>31.399809000000001</v>
      </c>
      <c r="AD156" s="90">
        <v>33.312271000000003</v>
      </c>
      <c r="AE156" s="90">
        <v>34.106453000000002</v>
      </c>
      <c r="AF156" s="90">
        <v>34.111060999999999</v>
      </c>
      <c r="AG156" s="90">
        <v>34.608013</v>
      </c>
      <c r="AH156" s="90">
        <v>34.893344999999997</v>
      </c>
      <c r="AI156" s="90">
        <v>35.635756999999998</v>
      </c>
      <c r="AJ156" s="90">
        <v>35.801913999999996</v>
      </c>
      <c r="AK156" s="90">
        <v>36.519534999999998</v>
      </c>
      <c r="AL156" s="90">
        <v>36.606254999999997</v>
      </c>
      <c r="AM156" s="95">
        <v>7.0000000000000001E-3</v>
      </c>
    </row>
    <row r="157" spans="1:39">
      <c r="A157" s="90" t="s">
        <v>400</v>
      </c>
      <c r="B157" s="90" t="s">
        <v>701</v>
      </c>
      <c r="C157" s="90" t="s">
        <v>702</v>
      </c>
      <c r="D157" s="90" t="s">
        <v>394</v>
      </c>
      <c r="E157" s="90">
        <v>22.151665000000001</v>
      </c>
      <c r="F157" s="90">
        <v>29.234694000000001</v>
      </c>
      <c r="G157" s="90">
        <v>31.999741</v>
      </c>
      <c r="H157" s="90">
        <v>33.300941000000002</v>
      </c>
      <c r="I157" s="90">
        <v>32.203941</v>
      </c>
      <c r="J157" s="90">
        <v>31.592904999999998</v>
      </c>
      <c r="K157" s="90">
        <v>30.794922</v>
      </c>
      <c r="L157" s="90">
        <v>28.524239000000001</v>
      </c>
      <c r="M157" s="90">
        <v>25.502554</v>
      </c>
      <c r="N157" s="90">
        <v>24.777767000000001</v>
      </c>
      <c r="O157" s="90">
        <v>24.418918999999999</v>
      </c>
      <c r="P157" s="90">
        <v>23.578807999999999</v>
      </c>
      <c r="Q157" s="90">
        <v>23.323865999999999</v>
      </c>
      <c r="R157" s="90">
        <v>23.238057999999999</v>
      </c>
      <c r="S157" s="90">
        <v>22.989801</v>
      </c>
      <c r="T157" s="90">
        <v>23.106756000000001</v>
      </c>
      <c r="U157" s="90">
        <v>23.569617999999998</v>
      </c>
      <c r="V157" s="90">
        <v>24.400997</v>
      </c>
      <c r="W157" s="90">
        <v>24.414558</v>
      </c>
      <c r="X157" s="90">
        <v>24.607723</v>
      </c>
      <c r="Y157" s="90">
        <v>24.673279000000001</v>
      </c>
      <c r="Z157" s="90">
        <v>24.790317999999999</v>
      </c>
      <c r="AA157" s="90">
        <v>24.897857999999999</v>
      </c>
      <c r="AB157" s="90">
        <v>25.016562</v>
      </c>
      <c r="AC157" s="90">
        <v>25.089552000000001</v>
      </c>
      <c r="AD157" s="90">
        <v>25.229361999999998</v>
      </c>
      <c r="AE157" s="90">
        <v>25.441502</v>
      </c>
      <c r="AF157" s="90">
        <v>25.023603000000001</v>
      </c>
      <c r="AG157" s="90">
        <v>25.335619000000001</v>
      </c>
      <c r="AH157" s="90">
        <v>25.439309999999999</v>
      </c>
      <c r="AI157" s="90">
        <v>25.613105999999998</v>
      </c>
      <c r="AJ157" s="90">
        <v>25.779478000000001</v>
      </c>
      <c r="AK157" s="90">
        <v>26.281935000000001</v>
      </c>
      <c r="AL157" s="90">
        <v>25.631664000000001</v>
      </c>
      <c r="AM157" s="95">
        <v>-4.0000000000000001E-3</v>
      </c>
    </row>
    <row r="158" spans="1:39">
      <c r="A158" s="90" t="s">
        <v>403</v>
      </c>
      <c r="B158" s="90" t="s">
        <v>703</v>
      </c>
      <c r="C158" s="90" t="s">
        <v>704</v>
      </c>
      <c r="D158" s="90" t="s">
        <v>394</v>
      </c>
      <c r="E158" s="90">
        <v>22.138773</v>
      </c>
      <c r="F158" s="90">
        <v>29.236160000000002</v>
      </c>
      <c r="G158" s="90">
        <v>38.798881999999999</v>
      </c>
      <c r="H158" s="90">
        <v>38.959384999999997</v>
      </c>
      <c r="I158" s="90">
        <v>39.979816</v>
      </c>
      <c r="J158" s="90">
        <v>38.797584999999998</v>
      </c>
      <c r="K158" s="90">
        <v>37.784678999999997</v>
      </c>
      <c r="L158" s="90">
        <v>37.109611999999998</v>
      </c>
      <c r="M158" s="90">
        <v>36.877929999999999</v>
      </c>
      <c r="N158" s="90">
        <v>36.288567</v>
      </c>
      <c r="O158" s="90">
        <v>35.705570000000002</v>
      </c>
      <c r="P158" s="90">
        <v>35.386172999999999</v>
      </c>
      <c r="Q158" s="90">
        <v>35.922901000000003</v>
      </c>
      <c r="R158" s="90">
        <v>36.395611000000002</v>
      </c>
      <c r="S158" s="90">
        <v>36.863827000000001</v>
      </c>
      <c r="T158" s="90">
        <v>37.206485999999998</v>
      </c>
      <c r="U158" s="90">
        <v>38.282874999999997</v>
      </c>
      <c r="V158" s="90">
        <v>38.390372999999997</v>
      </c>
      <c r="W158" s="90">
        <v>38.722233000000003</v>
      </c>
      <c r="X158" s="90">
        <v>38.958075999999998</v>
      </c>
      <c r="Y158" s="90">
        <v>38.897640000000003</v>
      </c>
      <c r="Z158" s="90">
        <v>39.171120000000002</v>
      </c>
      <c r="AA158" s="90">
        <v>39.389857999999997</v>
      </c>
      <c r="AB158" s="90">
        <v>39.586567000000002</v>
      </c>
      <c r="AC158" s="90">
        <v>40.419369000000003</v>
      </c>
      <c r="AD158" s="90">
        <v>40.469669000000003</v>
      </c>
      <c r="AE158" s="90">
        <v>40.549683000000002</v>
      </c>
      <c r="AF158" s="90">
        <v>40.661113999999998</v>
      </c>
      <c r="AG158" s="90">
        <v>40.809638999999997</v>
      </c>
      <c r="AH158" s="90">
        <v>40.768993000000002</v>
      </c>
      <c r="AI158" s="90">
        <v>39.923492000000003</v>
      </c>
      <c r="AJ158" s="90">
        <v>39.367007999999998</v>
      </c>
      <c r="AK158" s="90">
        <v>39.467433999999997</v>
      </c>
      <c r="AL158" s="90">
        <v>39.560420999999998</v>
      </c>
      <c r="AM158" s="95">
        <v>8.9999999999999993E-3</v>
      </c>
    </row>
    <row r="159" spans="1:39">
      <c r="A159" s="90" t="s">
        <v>406</v>
      </c>
      <c r="B159" s="90" t="s">
        <v>705</v>
      </c>
      <c r="C159" s="90" t="s">
        <v>706</v>
      </c>
      <c r="D159" s="90" t="s">
        <v>394</v>
      </c>
      <c r="E159" s="90">
        <v>22.137884</v>
      </c>
      <c r="F159" s="90">
        <v>29.254660000000001</v>
      </c>
      <c r="G159" s="90">
        <v>29.93927</v>
      </c>
      <c r="H159" s="90">
        <v>30.152569</v>
      </c>
      <c r="I159" s="90">
        <v>29.406609</v>
      </c>
      <c r="J159" s="90">
        <v>26.822569000000001</v>
      </c>
      <c r="K159" s="90">
        <v>25.996334000000001</v>
      </c>
      <c r="L159" s="90">
        <v>25.300509999999999</v>
      </c>
      <c r="M159" s="90">
        <v>24.904705</v>
      </c>
      <c r="N159" s="90">
        <v>24.009405000000001</v>
      </c>
      <c r="O159" s="90">
        <v>24.027773</v>
      </c>
      <c r="P159" s="90">
        <v>24.072247000000001</v>
      </c>
      <c r="Q159" s="90">
        <v>24.729828000000001</v>
      </c>
      <c r="R159" s="90">
        <v>24.726441999999999</v>
      </c>
      <c r="S159" s="90">
        <v>24.773548000000002</v>
      </c>
      <c r="T159" s="90">
        <v>24.950558000000001</v>
      </c>
      <c r="U159" s="90">
        <v>25.001048999999998</v>
      </c>
      <c r="V159" s="90">
        <v>24.930755999999999</v>
      </c>
      <c r="W159" s="90">
        <v>24.998211000000001</v>
      </c>
      <c r="X159" s="90">
        <v>25.134497</v>
      </c>
      <c r="Y159" s="90">
        <v>25.426469999999998</v>
      </c>
      <c r="Z159" s="90">
        <v>25.589352000000002</v>
      </c>
      <c r="AA159" s="90">
        <v>25.656199999999998</v>
      </c>
      <c r="AB159" s="90">
        <v>25.733160000000002</v>
      </c>
      <c r="AC159" s="90">
        <v>25.926521000000001</v>
      </c>
      <c r="AD159" s="90">
        <v>26.040103999999999</v>
      </c>
      <c r="AE159" s="90">
        <v>26.205646999999999</v>
      </c>
      <c r="AF159" s="90">
        <v>26.260453999999999</v>
      </c>
      <c r="AG159" s="90">
        <v>28.438873000000001</v>
      </c>
      <c r="AH159" s="90">
        <v>29.905429999999999</v>
      </c>
      <c r="AI159" s="90">
        <v>30.107711999999999</v>
      </c>
      <c r="AJ159" s="90">
        <v>30.325959999999998</v>
      </c>
      <c r="AK159" s="90">
        <v>30.462036000000001</v>
      </c>
      <c r="AL159" s="90">
        <v>30.448732</v>
      </c>
      <c r="AM159" s="95">
        <v>1E-3</v>
      </c>
    </row>
    <row r="160" spans="1:39">
      <c r="A160" s="90" t="s">
        <v>409</v>
      </c>
      <c r="B160" s="90" t="s">
        <v>707</v>
      </c>
      <c r="C160" s="90" t="s">
        <v>708</v>
      </c>
      <c r="D160" s="90" t="s">
        <v>394</v>
      </c>
      <c r="E160" s="90">
        <v>22.149652</v>
      </c>
      <c r="F160" s="90">
        <v>29.232927</v>
      </c>
      <c r="G160" s="90">
        <v>31.871758</v>
      </c>
      <c r="H160" s="90">
        <v>33.218513000000002</v>
      </c>
      <c r="I160" s="90">
        <v>32.051456000000002</v>
      </c>
      <c r="J160" s="90">
        <v>31.428747000000001</v>
      </c>
      <c r="K160" s="90">
        <v>31.238831999999999</v>
      </c>
      <c r="L160" s="90">
        <v>30.754414000000001</v>
      </c>
      <c r="M160" s="90">
        <v>27.129814</v>
      </c>
      <c r="N160" s="90">
        <v>26.79299</v>
      </c>
      <c r="O160" s="90">
        <v>25.868103000000001</v>
      </c>
      <c r="P160" s="90">
        <v>24.610696999999998</v>
      </c>
      <c r="Q160" s="90">
        <v>24.80312</v>
      </c>
      <c r="R160" s="90">
        <v>24.164158</v>
      </c>
      <c r="S160" s="90">
        <v>24.090418</v>
      </c>
      <c r="T160" s="90">
        <v>23.579802999999998</v>
      </c>
      <c r="U160" s="90">
        <v>23.251657000000002</v>
      </c>
      <c r="V160" s="90">
        <v>22.731745</v>
      </c>
      <c r="W160" s="90">
        <v>22.522352000000001</v>
      </c>
      <c r="X160" s="90">
        <v>22.509585999999999</v>
      </c>
      <c r="Y160" s="90">
        <v>22.594044</v>
      </c>
      <c r="Z160" s="90">
        <v>22.6922</v>
      </c>
      <c r="AA160" s="90">
        <v>22.834225</v>
      </c>
      <c r="AB160" s="90">
        <v>23.258284</v>
      </c>
      <c r="AC160" s="90">
        <v>23.965644999999999</v>
      </c>
      <c r="AD160" s="90">
        <v>24.626673</v>
      </c>
      <c r="AE160" s="90">
        <v>25.864628</v>
      </c>
      <c r="AF160" s="90">
        <v>27.352361999999999</v>
      </c>
      <c r="AG160" s="90">
        <v>29.394753000000001</v>
      </c>
      <c r="AH160" s="90">
        <v>31.149847000000001</v>
      </c>
      <c r="AI160" s="90">
        <v>31.867182</v>
      </c>
      <c r="AJ160" s="90">
        <v>32.291122000000001</v>
      </c>
      <c r="AK160" s="90">
        <v>33.657550999999998</v>
      </c>
      <c r="AL160" s="90">
        <v>34.156624000000001</v>
      </c>
      <c r="AM160" s="95">
        <v>5.0000000000000001E-3</v>
      </c>
    </row>
    <row r="161" spans="1:39">
      <c r="A161" s="90" t="s">
        <v>412</v>
      </c>
      <c r="B161" s="90" t="s">
        <v>709</v>
      </c>
      <c r="C161" s="90" t="s">
        <v>710</v>
      </c>
      <c r="D161" s="90" t="s">
        <v>394</v>
      </c>
      <c r="E161" s="90">
        <v>22.148668000000001</v>
      </c>
      <c r="F161" s="90">
        <v>29.227723999999998</v>
      </c>
      <c r="G161" s="90">
        <v>32.374924</v>
      </c>
      <c r="H161" s="90">
        <v>33.947040999999999</v>
      </c>
      <c r="I161" s="90">
        <v>33.399548000000003</v>
      </c>
      <c r="J161" s="90">
        <v>33.144424000000001</v>
      </c>
      <c r="K161" s="90">
        <v>32.781700000000001</v>
      </c>
      <c r="L161" s="90">
        <v>30.550934000000002</v>
      </c>
      <c r="M161" s="90">
        <v>27.457875999999999</v>
      </c>
      <c r="N161" s="90">
        <v>27.092344000000001</v>
      </c>
      <c r="O161" s="90">
        <v>26.352854000000001</v>
      </c>
      <c r="P161" s="90">
        <v>25.875060999999999</v>
      </c>
      <c r="Q161" s="90">
        <v>26.239180000000001</v>
      </c>
      <c r="R161" s="90">
        <v>25.843039000000001</v>
      </c>
      <c r="S161" s="90">
        <v>26.356933999999999</v>
      </c>
      <c r="T161" s="90">
        <v>26.441376000000002</v>
      </c>
      <c r="U161" s="90">
        <v>27.075534999999999</v>
      </c>
      <c r="V161" s="90">
        <v>26.713165</v>
      </c>
      <c r="W161" s="90">
        <v>26.387884</v>
      </c>
      <c r="X161" s="90">
        <v>26.560805999999999</v>
      </c>
      <c r="Y161" s="90">
        <v>26.574207000000001</v>
      </c>
      <c r="Z161" s="90">
        <v>26.865955</v>
      </c>
      <c r="AA161" s="90">
        <v>27.291146999999999</v>
      </c>
      <c r="AB161" s="90">
        <v>27.759619000000001</v>
      </c>
      <c r="AC161" s="90">
        <v>28.360074999999998</v>
      </c>
      <c r="AD161" s="90">
        <v>29.180085999999999</v>
      </c>
      <c r="AE161" s="90">
        <v>29.928902000000001</v>
      </c>
      <c r="AF161" s="90">
        <v>30.819379999999999</v>
      </c>
      <c r="AG161" s="90">
        <v>30.959257000000001</v>
      </c>
      <c r="AH161" s="90">
        <v>30.915275999999999</v>
      </c>
      <c r="AI161" s="90">
        <v>32.128070999999998</v>
      </c>
      <c r="AJ161" s="90">
        <v>34.105206000000003</v>
      </c>
      <c r="AK161" s="90">
        <v>34.950496999999999</v>
      </c>
      <c r="AL161" s="90">
        <v>34.921120000000002</v>
      </c>
      <c r="AM161" s="95">
        <v>6.0000000000000001E-3</v>
      </c>
    </row>
    <row r="162" spans="1:39">
      <c r="A162" s="96" t="s">
        <v>711</v>
      </c>
      <c r="B162" s="96"/>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row>
    <row r="163" spans="1:39">
      <c r="A163" s="90" t="s">
        <v>263</v>
      </c>
      <c r="B163" s="90" t="s">
        <v>712</v>
      </c>
      <c r="C163" s="90" t="s">
        <v>713</v>
      </c>
      <c r="D163" s="90" t="s">
        <v>394</v>
      </c>
      <c r="E163" s="90">
        <v>21.520517000000002</v>
      </c>
      <c r="F163" s="90">
        <v>24.06465</v>
      </c>
      <c r="G163" s="90">
        <v>24.234852</v>
      </c>
      <c r="H163" s="90">
        <v>24.960867</v>
      </c>
      <c r="I163" s="90">
        <v>25.147348000000001</v>
      </c>
      <c r="J163" s="90">
        <v>25.215456</v>
      </c>
      <c r="K163" s="90">
        <v>25.564999</v>
      </c>
      <c r="L163" s="90">
        <v>25.915911000000001</v>
      </c>
      <c r="M163" s="90">
        <v>26.205998999999998</v>
      </c>
      <c r="N163" s="90">
        <v>26.421569999999999</v>
      </c>
      <c r="O163" s="90">
        <v>26.967485</v>
      </c>
      <c r="P163" s="90">
        <v>27.159894999999999</v>
      </c>
      <c r="Q163" s="90">
        <v>27.825689000000001</v>
      </c>
      <c r="R163" s="90">
        <v>27.940798000000001</v>
      </c>
      <c r="S163" s="90">
        <v>28.244510999999999</v>
      </c>
      <c r="T163" s="90">
        <v>28.481456999999999</v>
      </c>
      <c r="U163" s="90">
        <v>28.597303</v>
      </c>
      <c r="V163" s="90">
        <v>28.805796000000001</v>
      </c>
      <c r="W163" s="90">
        <v>28.990618000000001</v>
      </c>
      <c r="X163" s="90">
        <v>29.231501000000002</v>
      </c>
      <c r="Y163" s="90">
        <v>29.229696000000001</v>
      </c>
      <c r="Z163" s="90">
        <v>29.398031</v>
      </c>
      <c r="AA163" s="90">
        <v>29.585927999999999</v>
      </c>
      <c r="AB163" s="90">
        <v>29.794042999999999</v>
      </c>
      <c r="AC163" s="90">
        <v>29.89752</v>
      </c>
      <c r="AD163" s="90">
        <v>30.132586</v>
      </c>
      <c r="AE163" s="90">
        <v>30.180281000000001</v>
      </c>
      <c r="AF163" s="90">
        <v>30.181252000000001</v>
      </c>
      <c r="AG163" s="90">
        <v>30.247581</v>
      </c>
      <c r="AH163" s="90">
        <v>30.342438000000001</v>
      </c>
      <c r="AI163" s="90">
        <v>30.418403999999999</v>
      </c>
      <c r="AJ163" s="90">
        <v>30.564876999999999</v>
      </c>
      <c r="AK163" s="90">
        <v>30.581316000000001</v>
      </c>
      <c r="AL163" s="90">
        <v>30.573440999999999</v>
      </c>
      <c r="AM163" s="95">
        <v>8.0000000000000002E-3</v>
      </c>
    </row>
    <row r="164" spans="1:39">
      <c r="A164" s="90" t="s">
        <v>397</v>
      </c>
      <c r="B164" s="90" t="s">
        <v>714</v>
      </c>
      <c r="C164" s="90" t="s">
        <v>715</v>
      </c>
      <c r="D164" s="90" t="s">
        <v>394</v>
      </c>
      <c r="E164" s="90">
        <v>21.521968999999999</v>
      </c>
      <c r="F164" s="90">
        <v>24.066278000000001</v>
      </c>
      <c r="G164" s="90">
        <v>23.989798</v>
      </c>
      <c r="H164" s="90">
        <v>25.011951</v>
      </c>
      <c r="I164" s="90">
        <v>25.103891000000001</v>
      </c>
      <c r="J164" s="90">
        <v>25.240867999999999</v>
      </c>
      <c r="K164" s="90">
        <v>25.563597000000001</v>
      </c>
      <c r="L164" s="90">
        <v>26.064620999999999</v>
      </c>
      <c r="M164" s="90">
        <v>26.305081999999999</v>
      </c>
      <c r="N164" s="90">
        <v>26.218142</v>
      </c>
      <c r="O164" s="90">
        <v>26.870493</v>
      </c>
      <c r="P164" s="90">
        <v>27.041595000000001</v>
      </c>
      <c r="Q164" s="90">
        <v>27.757717</v>
      </c>
      <c r="R164" s="90">
        <v>27.878893000000001</v>
      </c>
      <c r="S164" s="90">
        <v>28.195255</v>
      </c>
      <c r="T164" s="90">
        <v>28.458379999999998</v>
      </c>
      <c r="U164" s="90">
        <v>28.559104999999999</v>
      </c>
      <c r="V164" s="90">
        <v>28.796865</v>
      </c>
      <c r="W164" s="90">
        <v>28.993649000000001</v>
      </c>
      <c r="X164" s="90">
        <v>29.336763000000001</v>
      </c>
      <c r="Y164" s="90">
        <v>29.443569</v>
      </c>
      <c r="Z164" s="90">
        <v>29.628399000000002</v>
      </c>
      <c r="AA164" s="90">
        <v>29.856798000000001</v>
      </c>
      <c r="AB164" s="90">
        <v>30.008661</v>
      </c>
      <c r="AC164" s="90">
        <v>30.201498000000001</v>
      </c>
      <c r="AD164" s="90">
        <v>30.509755999999999</v>
      </c>
      <c r="AE164" s="90">
        <v>30.661418999999999</v>
      </c>
      <c r="AF164" s="90">
        <v>30.764769000000001</v>
      </c>
      <c r="AG164" s="90">
        <v>31.022255000000001</v>
      </c>
      <c r="AH164" s="90">
        <v>31.056301000000001</v>
      </c>
      <c r="AI164" s="90">
        <v>31.400143</v>
      </c>
      <c r="AJ164" s="90">
        <v>31.455721</v>
      </c>
      <c r="AK164" s="90">
        <v>31.498412999999999</v>
      </c>
      <c r="AL164" s="90">
        <v>31.630358000000001</v>
      </c>
      <c r="AM164" s="95">
        <v>8.9999999999999993E-3</v>
      </c>
    </row>
    <row r="165" spans="1:39">
      <c r="A165" s="90" t="s">
        <v>400</v>
      </c>
      <c r="B165" s="90" t="s">
        <v>716</v>
      </c>
      <c r="C165" s="90" t="s">
        <v>717</v>
      </c>
      <c r="D165" s="90" t="s">
        <v>394</v>
      </c>
      <c r="E165" s="90">
        <v>21.521968999999999</v>
      </c>
      <c r="F165" s="90">
        <v>24.066276999999999</v>
      </c>
      <c r="G165" s="90">
        <v>24.006454000000002</v>
      </c>
      <c r="H165" s="90">
        <v>24.858502999999999</v>
      </c>
      <c r="I165" s="90">
        <v>24.670582</v>
      </c>
      <c r="J165" s="90">
        <v>25.020952000000001</v>
      </c>
      <c r="K165" s="90">
        <v>25.303374999999999</v>
      </c>
      <c r="L165" s="90">
        <v>25.772183999999999</v>
      </c>
      <c r="M165" s="90">
        <v>25.87998</v>
      </c>
      <c r="N165" s="90">
        <v>25.828081000000001</v>
      </c>
      <c r="O165" s="90">
        <v>26.450672000000001</v>
      </c>
      <c r="P165" s="90">
        <v>26.610379999999999</v>
      </c>
      <c r="Q165" s="90">
        <v>26.855923000000001</v>
      </c>
      <c r="R165" s="90">
        <v>27.303447999999999</v>
      </c>
      <c r="S165" s="90">
        <v>27.490112</v>
      </c>
      <c r="T165" s="90">
        <v>27.710834999999999</v>
      </c>
      <c r="U165" s="90">
        <v>27.990459000000001</v>
      </c>
      <c r="V165" s="90">
        <v>28.041519000000001</v>
      </c>
      <c r="W165" s="90">
        <v>28.191420000000001</v>
      </c>
      <c r="X165" s="90">
        <v>28.473960999999999</v>
      </c>
      <c r="Y165" s="90">
        <v>28.526558000000001</v>
      </c>
      <c r="Z165" s="90">
        <v>28.653666000000001</v>
      </c>
      <c r="AA165" s="90">
        <v>28.761786000000001</v>
      </c>
      <c r="AB165" s="90">
        <v>28.916861999999998</v>
      </c>
      <c r="AC165" s="90">
        <v>28.96443</v>
      </c>
      <c r="AD165" s="90">
        <v>29.12199</v>
      </c>
      <c r="AE165" s="90">
        <v>29.156931</v>
      </c>
      <c r="AF165" s="90">
        <v>29.136517999999999</v>
      </c>
      <c r="AG165" s="90">
        <v>29.199047</v>
      </c>
      <c r="AH165" s="90">
        <v>29.156016999999999</v>
      </c>
      <c r="AI165" s="90">
        <v>29.134613000000002</v>
      </c>
      <c r="AJ165" s="90">
        <v>29.117809000000001</v>
      </c>
      <c r="AK165" s="90">
        <v>29.102931999999999</v>
      </c>
      <c r="AL165" s="90">
        <v>28.984822999999999</v>
      </c>
      <c r="AM165" s="95">
        <v>6.0000000000000001E-3</v>
      </c>
    </row>
    <row r="166" spans="1:39">
      <c r="A166" s="90" t="s">
        <v>403</v>
      </c>
      <c r="B166" s="90" t="s">
        <v>718</v>
      </c>
      <c r="C166" s="90" t="s">
        <v>719</v>
      </c>
      <c r="D166" s="90" t="s">
        <v>394</v>
      </c>
      <c r="E166" s="90">
        <v>21.520517000000002</v>
      </c>
      <c r="F166" s="90">
        <v>24.064646</v>
      </c>
      <c r="G166" s="90">
        <v>31.06155</v>
      </c>
      <c r="H166" s="90">
        <v>33.981281000000003</v>
      </c>
      <c r="I166" s="90">
        <v>36.728538999999998</v>
      </c>
      <c r="J166" s="90">
        <v>38.433639999999997</v>
      </c>
      <c r="K166" s="90">
        <v>39.680903999999998</v>
      </c>
      <c r="L166" s="90">
        <v>40.355701000000003</v>
      </c>
      <c r="M166" s="90">
        <v>40.903458000000001</v>
      </c>
      <c r="N166" s="90">
        <v>41.171661</v>
      </c>
      <c r="O166" s="90">
        <v>41.051262000000001</v>
      </c>
      <c r="P166" s="90">
        <v>41.135300000000001</v>
      </c>
      <c r="Q166" s="90">
        <v>42.04871</v>
      </c>
      <c r="R166" s="90">
        <v>42.512714000000003</v>
      </c>
      <c r="S166" s="90">
        <v>42.817616000000001</v>
      </c>
      <c r="T166" s="90">
        <v>43.124630000000003</v>
      </c>
      <c r="U166" s="90">
        <v>43.334400000000002</v>
      </c>
      <c r="V166" s="90">
        <v>43.462905999999997</v>
      </c>
      <c r="W166" s="90">
        <v>43.815677999999998</v>
      </c>
      <c r="X166" s="90">
        <v>44.060059000000003</v>
      </c>
      <c r="Y166" s="90">
        <v>44.093845000000002</v>
      </c>
      <c r="Z166" s="90">
        <v>44.397506999999997</v>
      </c>
      <c r="AA166" s="90">
        <v>44.635452000000001</v>
      </c>
      <c r="AB166" s="90">
        <v>44.904235999999997</v>
      </c>
      <c r="AC166" s="90">
        <v>45.265034</v>
      </c>
      <c r="AD166" s="90">
        <v>45.388373999999999</v>
      </c>
      <c r="AE166" s="90">
        <v>45.595478</v>
      </c>
      <c r="AF166" s="90">
        <v>45.898319000000001</v>
      </c>
      <c r="AG166" s="90">
        <v>46.267097</v>
      </c>
      <c r="AH166" s="90">
        <v>46.230784999999997</v>
      </c>
      <c r="AI166" s="90">
        <v>46.139870000000002</v>
      </c>
      <c r="AJ166" s="90">
        <v>46.241183999999997</v>
      </c>
      <c r="AK166" s="90">
        <v>46.414428999999998</v>
      </c>
      <c r="AL166" s="90">
        <v>46.682139999999997</v>
      </c>
      <c r="AM166" s="95">
        <v>2.1000000000000001E-2</v>
      </c>
    </row>
    <row r="167" spans="1:39">
      <c r="A167" s="90" t="s">
        <v>406</v>
      </c>
      <c r="B167" s="90" t="s">
        <v>720</v>
      </c>
      <c r="C167" s="90" t="s">
        <v>721</v>
      </c>
      <c r="D167" s="90" t="s">
        <v>394</v>
      </c>
      <c r="E167" s="90">
        <v>21.520510000000002</v>
      </c>
      <c r="F167" s="90">
        <v>24.064644000000001</v>
      </c>
      <c r="G167" s="90">
        <v>22.158156999999999</v>
      </c>
      <c r="H167" s="90">
        <v>20.137308000000001</v>
      </c>
      <c r="I167" s="90">
        <v>20.204885000000001</v>
      </c>
      <c r="J167" s="90">
        <v>20.151188000000001</v>
      </c>
      <c r="K167" s="90">
        <v>20.209665000000001</v>
      </c>
      <c r="L167" s="90">
        <v>20.214656999999999</v>
      </c>
      <c r="M167" s="90">
        <v>20.042852</v>
      </c>
      <c r="N167" s="90">
        <v>19.725978999999999</v>
      </c>
      <c r="O167" s="90">
        <v>19.783128999999999</v>
      </c>
      <c r="P167" s="90">
        <v>19.802702</v>
      </c>
      <c r="Q167" s="90">
        <v>20.124244999999998</v>
      </c>
      <c r="R167" s="90">
        <v>20.120180000000001</v>
      </c>
      <c r="S167" s="90">
        <v>20.123245000000001</v>
      </c>
      <c r="T167" s="90">
        <v>20.255030000000001</v>
      </c>
      <c r="U167" s="90">
        <v>20.282533999999998</v>
      </c>
      <c r="V167" s="90">
        <v>20.223976</v>
      </c>
      <c r="W167" s="90">
        <v>20.270142</v>
      </c>
      <c r="X167" s="90">
        <v>20.331368999999999</v>
      </c>
      <c r="Y167" s="90">
        <v>20.452546999999999</v>
      </c>
      <c r="Z167" s="90">
        <v>20.287703</v>
      </c>
      <c r="AA167" s="90">
        <v>20.350581999999999</v>
      </c>
      <c r="AB167" s="90">
        <v>20.267845000000001</v>
      </c>
      <c r="AC167" s="90">
        <v>20.257164</v>
      </c>
      <c r="AD167" s="90">
        <v>20.257109</v>
      </c>
      <c r="AE167" s="90">
        <v>20.305695</v>
      </c>
      <c r="AF167" s="90">
        <v>20.345593999999998</v>
      </c>
      <c r="AG167" s="90">
        <v>20.543241999999999</v>
      </c>
      <c r="AH167" s="90">
        <v>20.575205</v>
      </c>
      <c r="AI167" s="90">
        <v>20.681550999999999</v>
      </c>
      <c r="AJ167" s="90">
        <v>20.755946999999999</v>
      </c>
      <c r="AK167" s="90">
        <v>20.839860999999999</v>
      </c>
      <c r="AL167" s="90">
        <v>20.854744</v>
      </c>
      <c r="AM167" s="95">
        <v>-4.0000000000000001E-3</v>
      </c>
    </row>
    <row r="168" spans="1:39">
      <c r="A168" s="90" t="s">
        <v>409</v>
      </c>
      <c r="B168" s="90" t="s">
        <v>722</v>
      </c>
      <c r="C168" s="90" t="s">
        <v>723</v>
      </c>
      <c r="D168" s="90" t="s">
        <v>394</v>
      </c>
      <c r="E168" s="90">
        <v>21.520515</v>
      </c>
      <c r="F168" s="90">
        <v>24.064651000000001</v>
      </c>
      <c r="G168" s="90">
        <v>23.717421000000002</v>
      </c>
      <c r="H168" s="90">
        <v>24.426907</v>
      </c>
      <c r="I168" s="90">
        <v>24.137851999999999</v>
      </c>
      <c r="J168" s="90">
        <v>24.470873000000001</v>
      </c>
      <c r="K168" s="90">
        <v>24.795760999999999</v>
      </c>
      <c r="L168" s="90">
        <v>25.163792000000001</v>
      </c>
      <c r="M168" s="90">
        <v>25.21435</v>
      </c>
      <c r="N168" s="90">
        <v>25.256582000000002</v>
      </c>
      <c r="O168" s="90">
        <v>25.505402</v>
      </c>
      <c r="P168" s="90">
        <v>25.296831000000001</v>
      </c>
      <c r="Q168" s="90">
        <v>25.858861999999998</v>
      </c>
      <c r="R168" s="90">
        <v>26.076256000000001</v>
      </c>
      <c r="S168" s="90">
        <v>26.276351999999999</v>
      </c>
      <c r="T168" s="90">
        <v>26.28417</v>
      </c>
      <c r="U168" s="90">
        <v>26.675405999999999</v>
      </c>
      <c r="V168" s="90">
        <v>26.746193000000002</v>
      </c>
      <c r="W168" s="90">
        <v>26.614939</v>
      </c>
      <c r="X168" s="90">
        <v>26.715402999999998</v>
      </c>
      <c r="Y168" s="90">
        <v>26.880627</v>
      </c>
      <c r="Z168" s="90">
        <v>26.945699999999999</v>
      </c>
      <c r="AA168" s="90">
        <v>26.983775999999999</v>
      </c>
      <c r="AB168" s="90">
        <v>26.918883999999998</v>
      </c>
      <c r="AC168" s="90">
        <v>26.898306000000002</v>
      </c>
      <c r="AD168" s="90">
        <v>26.870329000000002</v>
      </c>
      <c r="AE168" s="90">
        <v>26.985652999999999</v>
      </c>
      <c r="AF168" s="90">
        <v>27.028744</v>
      </c>
      <c r="AG168" s="90">
        <v>27.194506000000001</v>
      </c>
      <c r="AH168" s="90">
        <v>27.259385999999999</v>
      </c>
      <c r="AI168" s="90">
        <v>27.434121999999999</v>
      </c>
      <c r="AJ168" s="90">
        <v>27.511599</v>
      </c>
      <c r="AK168" s="90">
        <v>27.631739</v>
      </c>
      <c r="AL168" s="90">
        <v>27.849305999999999</v>
      </c>
      <c r="AM168" s="95">
        <v>5.0000000000000001E-3</v>
      </c>
    </row>
    <row r="169" spans="1:39">
      <c r="A169" s="90" t="s">
        <v>412</v>
      </c>
      <c r="B169" s="90" t="s">
        <v>724</v>
      </c>
      <c r="C169" s="90" t="s">
        <v>725</v>
      </c>
      <c r="D169" s="90" t="s">
        <v>394</v>
      </c>
      <c r="E169" s="90">
        <v>21.520515</v>
      </c>
      <c r="F169" s="90">
        <v>24.064654999999998</v>
      </c>
      <c r="G169" s="90">
        <v>24.315687</v>
      </c>
      <c r="H169" s="90">
        <v>25.311169</v>
      </c>
      <c r="I169" s="90">
        <v>25.562645</v>
      </c>
      <c r="J169" s="90">
        <v>26.044298000000001</v>
      </c>
      <c r="K169" s="90">
        <v>26.612200000000001</v>
      </c>
      <c r="L169" s="90">
        <v>26.950386000000002</v>
      </c>
      <c r="M169" s="90">
        <v>27.258237999999999</v>
      </c>
      <c r="N169" s="90">
        <v>27.432511999999999</v>
      </c>
      <c r="O169" s="90">
        <v>27.882832000000001</v>
      </c>
      <c r="P169" s="90">
        <v>28.316841</v>
      </c>
      <c r="Q169" s="90">
        <v>29.170898000000001</v>
      </c>
      <c r="R169" s="90">
        <v>29.428820000000002</v>
      </c>
      <c r="S169" s="90">
        <v>29.905279</v>
      </c>
      <c r="T169" s="90">
        <v>30.137423999999999</v>
      </c>
      <c r="U169" s="90">
        <v>30.617816999999999</v>
      </c>
      <c r="V169" s="90">
        <v>30.843745999999999</v>
      </c>
      <c r="W169" s="90">
        <v>31.081253</v>
      </c>
      <c r="X169" s="90">
        <v>31.39057</v>
      </c>
      <c r="Y169" s="90">
        <v>31.511683000000001</v>
      </c>
      <c r="Z169" s="90">
        <v>31.819465999999998</v>
      </c>
      <c r="AA169" s="90">
        <v>32.087814000000002</v>
      </c>
      <c r="AB169" s="90">
        <v>32.369056999999998</v>
      </c>
      <c r="AC169" s="90">
        <v>32.549399999999999</v>
      </c>
      <c r="AD169" s="90">
        <v>32.753551000000002</v>
      </c>
      <c r="AE169" s="90">
        <v>32.848987999999999</v>
      </c>
      <c r="AF169" s="90">
        <v>32.892906000000004</v>
      </c>
      <c r="AG169" s="90">
        <v>33.044998</v>
      </c>
      <c r="AH169" s="90">
        <v>33.003002000000002</v>
      </c>
      <c r="AI169" s="90">
        <v>33.056930999999999</v>
      </c>
      <c r="AJ169" s="90">
        <v>33.097301000000002</v>
      </c>
      <c r="AK169" s="90">
        <v>33.042332000000002</v>
      </c>
      <c r="AL169" s="90">
        <v>33.030662999999997</v>
      </c>
      <c r="AM169" s="95">
        <v>0.01</v>
      </c>
    </row>
    <row r="170" spans="1:39">
      <c r="A170" s="90" t="s">
        <v>726</v>
      </c>
      <c r="B170" s="90" t="s">
        <v>727</v>
      </c>
      <c r="C170" s="90" t="s">
        <v>728</v>
      </c>
      <c r="D170" s="90" t="s">
        <v>394</v>
      </c>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row>
    <row r="171" spans="1:39">
      <c r="A171" s="90" t="s">
        <v>263</v>
      </c>
      <c r="B171" s="90" t="s">
        <v>729</v>
      </c>
      <c r="C171" s="90" t="s">
        <v>730</v>
      </c>
      <c r="D171" s="90" t="s">
        <v>394</v>
      </c>
      <c r="E171" s="90">
        <v>12.362413999999999</v>
      </c>
      <c r="F171" s="90">
        <v>16.156372000000001</v>
      </c>
      <c r="G171" s="90">
        <v>16.221107</v>
      </c>
      <c r="H171" s="90">
        <v>17.391456999999999</v>
      </c>
      <c r="I171" s="90">
        <v>17.198521</v>
      </c>
      <c r="J171" s="90">
        <v>16.965547999999998</v>
      </c>
      <c r="K171" s="90">
        <v>17.220293000000002</v>
      </c>
      <c r="L171" s="90">
        <v>17.500954</v>
      </c>
      <c r="M171" s="90">
        <v>17.782360000000001</v>
      </c>
      <c r="N171" s="90">
        <v>18.167006000000001</v>
      </c>
      <c r="O171" s="90">
        <v>18.670538000000001</v>
      </c>
      <c r="P171" s="90">
        <v>19.052686999999999</v>
      </c>
      <c r="Q171" s="90">
        <v>19.759250999999999</v>
      </c>
      <c r="R171" s="90">
        <v>19.880825000000002</v>
      </c>
      <c r="S171" s="90">
        <v>20.144784999999999</v>
      </c>
      <c r="T171" s="90">
        <v>20.545508999999999</v>
      </c>
      <c r="U171" s="90">
        <v>20.768360000000001</v>
      </c>
      <c r="V171" s="90">
        <v>20.927616</v>
      </c>
      <c r="W171" s="90">
        <v>21.206121</v>
      </c>
      <c r="X171" s="90">
        <v>21.536283000000001</v>
      </c>
      <c r="Y171" s="90">
        <v>21.578913</v>
      </c>
      <c r="Z171" s="90">
        <v>21.784565000000001</v>
      </c>
      <c r="AA171" s="90">
        <v>21.975338000000001</v>
      </c>
      <c r="AB171" s="90">
        <v>22.095026000000001</v>
      </c>
      <c r="AC171" s="90">
        <v>22.210664999999999</v>
      </c>
      <c r="AD171" s="90">
        <v>22.446021999999999</v>
      </c>
      <c r="AE171" s="90">
        <v>22.556460999999999</v>
      </c>
      <c r="AF171" s="90">
        <v>22.518681999999998</v>
      </c>
      <c r="AG171" s="90">
        <v>22.683077000000001</v>
      </c>
      <c r="AH171" s="90">
        <v>22.670938</v>
      </c>
      <c r="AI171" s="90">
        <v>22.731850000000001</v>
      </c>
      <c r="AJ171" s="90">
        <v>22.876764000000001</v>
      </c>
      <c r="AK171" s="90">
        <v>22.842226</v>
      </c>
      <c r="AL171" s="90">
        <v>22.833984000000001</v>
      </c>
      <c r="AM171" s="95">
        <v>1.0999999999999999E-2</v>
      </c>
    </row>
    <row r="172" spans="1:39">
      <c r="A172" s="90" t="s">
        <v>397</v>
      </c>
      <c r="B172" s="90" t="s">
        <v>731</v>
      </c>
      <c r="C172" s="90" t="s">
        <v>732</v>
      </c>
      <c r="D172" s="90" t="s">
        <v>394</v>
      </c>
      <c r="E172" s="90">
        <v>12.363249</v>
      </c>
      <c r="F172" s="90">
        <v>16.157463</v>
      </c>
      <c r="G172" s="90">
        <v>15.882959</v>
      </c>
      <c r="H172" s="90">
        <v>17.320578000000001</v>
      </c>
      <c r="I172" s="90">
        <v>17.060112</v>
      </c>
      <c r="J172" s="90">
        <v>16.991721999999999</v>
      </c>
      <c r="K172" s="90">
        <v>17.179604999999999</v>
      </c>
      <c r="L172" s="90">
        <v>17.568552</v>
      </c>
      <c r="M172" s="90">
        <v>17.897635000000001</v>
      </c>
      <c r="N172" s="90">
        <v>18.012305999999999</v>
      </c>
      <c r="O172" s="90">
        <v>18.601824000000001</v>
      </c>
      <c r="P172" s="90">
        <v>19.051693</v>
      </c>
      <c r="Q172" s="90">
        <v>19.762702999999998</v>
      </c>
      <c r="R172" s="90">
        <v>19.983613999999999</v>
      </c>
      <c r="S172" s="90">
        <v>20.303084999999999</v>
      </c>
      <c r="T172" s="90">
        <v>20.650262999999999</v>
      </c>
      <c r="U172" s="90">
        <v>20.895447000000001</v>
      </c>
      <c r="V172" s="90">
        <v>21.023132</v>
      </c>
      <c r="W172" s="90">
        <v>21.315327</v>
      </c>
      <c r="X172" s="90">
        <v>21.671241999999999</v>
      </c>
      <c r="Y172" s="90">
        <v>21.731966</v>
      </c>
      <c r="Z172" s="90">
        <v>21.954445</v>
      </c>
      <c r="AA172" s="90">
        <v>22.258717000000001</v>
      </c>
      <c r="AB172" s="90">
        <v>22.308582000000001</v>
      </c>
      <c r="AC172" s="90">
        <v>22.504615999999999</v>
      </c>
      <c r="AD172" s="90">
        <v>22.755381</v>
      </c>
      <c r="AE172" s="90">
        <v>22.917331999999998</v>
      </c>
      <c r="AF172" s="90">
        <v>22.985184</v>
      </c>
      <c r="AG172" s="90">
        <v>23.206299000000001</v>
      </c>
      <c r="AH172" s="90">
        <v>23.246796</v>
      </c>
      <c r="AI172" s="90">
        <v>23.406326</v>
      </c>
      <c r="AJ172" s="90">
        <v>23.453999</v>
      </c>
      <c r="AK172" s="90">
        <v>23.364443000000001</v>
      </c>
      <c r="AL172" s="90">
        <v>23.42408</v>
      </c>
      <c r="AM172" s="95">
        <v>1.2E-2</v>
      </c>
    </row>
    <row r="173" spans="1:39">
      <c r="A173" s="90" t="s">
        <v>400</v>
      </c>
      <c r="B173" s="90" t="s">
        <v>733</v>
      </c>
      <c r="C173" s="90" t="s">
        <v>734</v>
      </c>
      <c r="D173" s="90" t="s">
        <v>394</v>
      </c>
      <c r="E173" s="90">
        <v>12.363249</v>
      </c>
      <c r="F173" s="90">
        <v>16.157463</v>
      </c>
      <c r="G173" s="90">
        <v>15.890273000000001</v>
      </c>
      <c r="H173" s="90">
        <v>17.202856000000001</v>
      </c>
      <c r="I173" s="90">
        <v>16.686409000000001</v>
      </c>
      <c r="J173" s="90">
        <v>16.800816000000001</v>
      </c>
      <c r="K173" s="90">
        <v>16.980518</v>
      </c>
      <c r="L173" s="90">
        <v>17.355319999999999</v>
      </c>
      <c r="M173" s="90">
        <v>17.570419000000001</v>
      </c>
      <c r="N173" s="90">
        <v>17.734231999999999</v>
      </c>
      <c r="O173" s="90">
        <v>18.234127000000001</v>
      </c>
      <c r="P173" s="90">
        <v>18.593494</v>
      </c>
      <c r="Q173" s="90">
        <v>19.025580999999999</v>
      </c>
      <c r="R173" s="90">
        <v>19.355875000000001</v>
      </c>
      <c r="S173" s="90">
        <v>19.584059</v>
      </c>
      <c r="T173" s="90">
        <v>19.928985999999998</v>
      </c>
      <c r="U173" s="90">
        <v>20.258654</v>
      </c>
      <c r="V173" s="90">
        <v>20.265146000000001</v>
      </c>
      <c r="W173" s="90">
        <v>20.515544999999999</v>
      </c>
      <c r="X173" s="90">
        <v>20.901073</v>
      </c>
      <c r="Y173" s="90">
        <v>20.943186000000001</v>
      </c>
      <c r="Z173" s="90">
        <v>21.115203999999999</v>
      </c>
      <c r="AA173" s="90">
        <v>21.280165</v>
      </c>
      <c r="AB173" s="90">
        <v>21.432801999999999</v>
      </c>
      <c r="AC173" s="90">
        <v>21.557741</v>
      </c>
      <c r="AD173" s="90">
        <v>21.801421999999999</v>
      </c>
      <c r="AE173" s="90">
        <v>21.896687</v>
      </c>
      <c r="AF173" s="90">
        <v>21.856591999999999</v>
      </c>
      <c r="AG173" s="90">
        <v>21.930111</v>
      </c>
      <c r="AH173" s="90">
        <v>21.980217</v>
      </c>
      <c r="AI173" s="90">
        <v>22.030768999999999</v>
      </c>
      <c r="AJ173" s="90">
        <v>22.062207999999998</v>
      </c>
      <c r="AK173" s="90">
        <v>22.100843000000001</v>
      </c>
      <c r="AL173" s="90">
        <v>22.114635</v>
      </c>
      <c r="AM173" s="95">
        <v>0.01</v>
      </c>
    </row>
    <row r="174" spans="1:39">
      <c r="A174" s="90" t="s">
        <v>403</v>
      </c>
      <c r="B174" s="90" t="s">
        <v>735</v>
      </c>
      <c r="C174" s="90" t="s">
        <v>736</v>
      </c>
      <c r="D174" s="90" t="s">
        <v>394</v>
      </c>
      <c r="E174" s="90">
        <v>12.362413999999999</v>
      </c>
      <c r="F174" s="90">
        <v>16.156372000000001</v>
      </c>
      <c r="G174" s="90">
        <v>22.647286999999999</v>
      </c>
      <c r="H174" s="90">
        <v>25.881762999999999</v>
      </c>
      <c r="I174" s="90">
        <v>28.330189000000001</v>
      </c>
      <c r="J174" s="90">
        <v>30.050705000000001</v>
      </c>
      <c r="K174" s="90">
        <v>31.478794000000001</v>
      </c>
      <c r="L174" s="90">
        <v>32.146155999999998</v>
      </c>
      <c r="M174" s="90">
        <v>32.767220000000002</v>
      </c>
      <c r="N174" s="90">
        <v>33.235683000000002</v>
      </c>
      <c r="O174" s="90">
        <v>33.249125999999997</v>
      </c>
      <c r="P174" s="90">
        <v>33.414164999999997</v>
      </c>
      <c r="Q174" s="90">
        <v>34.295017000000001</v>
      </c>
      <c r="R174" s="90">
        <v>34.93177</v>
      </c>
      <c r="S174" s="90">
        <v>35.330283999999999</v>
      </c>
      <c r="T174" s="90">
        <v>35.784424000000001</v>
      </c>
      <c r="U174" s="90">
        <v>36.283638000000003</v>
      </c>
      <c r="V174" s="90">
        <v>36.887000999999998</v>
      </c>
      <c r="W174" s="90">
        <v>37.538680999999997</v>
      </c>
      <c r="X174" s="90">
        <v>37.926516999999997</v>
      </c>
      <c r="Y174" s="90">
        <v>38.075522999999997</v>
      </c>
      <c r="Z174" s="90">
        <v>38.461883999999998</v>
      </c>
      <c r="AA174" s="90">
        <v>38.766483000000001</v>
      </c>
      <c r="AB174" s="90">
        <v>39.090342999999997</v>
      </c>
      <c r="AC174" s="90">
        <v>39.457630000000002</v>
      </c>
      <c r="AD174" s="90">
        <v>39.674885000000003</v>
      </c>
      <c r="AE174" s="90">
        <v>39.917262999999998</v>
      </c>
      <c r="AF174" s="90">
        <v>40.311970000000002</v>
      </c>
      <c r="AG174" s="90">
        <v>40.667285999999997</v>
      </c>
      <c r="AH174" s="90">
        <v>40.928103999999998</v>
      </c>
      <c r="AI174" s="90">
        <v>41.139862000000001</v>
      </c>
      <c r="AJ174" s="90">
        <v>41.438201999999997</v>
      </c>
      <c r="AK174" s="90">
        <v>41.707076999999998</v>
      </c>
      <c r="AL174" s="90">
        <v>41.969093000000001</v>
      </c>
      <c r="AM174" s="95">
        <v>0.03</v>
      </c>
    </row>
    <row r="175" spans="1:39">
      <c r="A175" s="90" t="s">
        <v>406</v>
      </c>
      <c r="B175" s="90" t="s">
        <v>737</v>
      </c>
      <c r="C175" s="90" t="s">
        <v>738</v>
      </c>
      <c r="D175" s="90" t="s">
        <v>394</v>
      </c>
      <c r="E175" s="90">
        <v>12.362413999999999</v>
      </c>
      <c r="F175" s="90">
        <v>16.156372000000001</v>
      </c>
      <c r="G175" s="90">
        <v>13.917308999999999</v>
      </c>
      <c r="H175" s="90">
        <v>11.575844999999999</v>
      </c>
      <c r="I175" s="90">
        <v>11.502205</v>
      </c>
      <c r="J175" s="90">
        <v>11.300941</v>
      </c>
      <c r="K175" s="90">
        <v>11.305726</v>
      </c>
      <c r="L175" s="90">
        <v>11.126168</v>
      </c>
      <c r="M175" s="90">
        <v>11.023258</v>
      </c>
      <c r="N175" s="90">
        <v>10.758948999999999</v>
      </c>
      <c r="O175" s="90">
        <v>10.887765</v>
      </c>
      <c r="P175" s="90">
        <v>11.092307</v>
      </c>
      <c r="Q175" s="90">
        <v>11.219042</v>
      </c>
      <c r="R175" s="90">
        <v>11.240627</v>
      </c>
      <c r="S175" s="90">
        <v>11.240398000000001</v>
      </c>
      <c r="T175" s="90">
        <v>11.434094</v>
      </c>
      <c r="U175" s="90">
        <v>11.527637</v>
      </c>
      <c r="V175" s="90">
        <v>11.514250000000001</v>
      </c>
      <c r="W175" s="90">
        <v>11.582368000000001</v>
      </c>
      <c r="X175" s="90">
        <v>11.650229</v>
      </c>
      <c r="Y175" s="90">
        <v>11.772437</v>
      </c>
      <c r="Z175" s="90">
        <v>11.643195</v>
      </c>
      <c r="AA175" s="90">
        <v>11.76017</v>
      </c>
      <c r="AB175" s="90">
        <v>11.74206</v>
      </c>
      <c r="AC175" s="90">
        <v>11.751586</v>
      </c>
      <c r="AD175" s="90">
        <v>11.77205</v>
      </c>
      <c r="AE175" s="90">
        <v>11.834768</v>
      </c>
      <c r="AF175" s="90">
        <v>11.863224000000001</v>
      </c>
      <c r="AG175" s="90">
        <v>11.940085</v>
      </c>
      <c r="AH175" s="90">
        <v>11.922115</v>
      </c>
      <c r="AI175" s="90">
        <v>12.001163999999999</v>
      </c>
      <c r="AJ175" s="90">
        <v>12.087941000000001</v>
      </c>
      <c r="AK175" s="90">
        <v>12.148529</v>
      </c>
      <c r="AL175" s="90">
        <v>12.211436000000001</v>
      </c>
      <c r="AM175" s="95">
        <v>-8.9999999999999993E-3</v>
      </c>
    </row>
    <row r="176" spans="1:39">
      <c r="A176" s="90" t="s">
        <v>409</v>
      </c>
      <c r="B176" s="90" t="s">
        <v>739</v>
      </c>
      <c r="C176" s="90" t="s">
        <v>740</v>
      </c>
      <c r="D176" s="90" t="s">
        <v>394</v>
      </c>
      <c r="E176" s="90">
        <v>12.362413999999999</v>
      </c>
      <c r="F176" s="90">
        <v>16.156372000000001</v>
      </c>
      <c r="G176" s="90">
        <v>15.612287999999999</v>
      </c>
      <c r="H176" s="90">
        <v>16.519629999999999</v>
      </c>
      <c r="I176" s="90">
        <v>16.126847999999999</v>
      </c>
      <c r="J176" s="90">
        <v>16.220205</v>
      </c>
      <c r="K176" s="90">
        <v>16.400921</v>
      </c>
      <c r="L176" s="90">
        <v>16.700029000000001</v>
      </c>
      <c r="M176" s="90">
        <v>16.874092000000001</v>
      </c>
      <c r="N176" s="90">
        <v>17.045688999999999</v>
      </c>
      <c r="O176" s="90">
        <v>17.321739000000001</v>
      </c>
      <c r="P176" s="90">
        <v>17.335267999999999</v>
      </c>
      <c r="Q176" s="90">
        <v>17.764236</v>
      </c>
      <c r="R176" s="90">
        <v>18.007574000000002</v>
      </c>
      <c r="S176" s="90">
        <v>18.254812000000001</v>
      </c>
      <c r="T176" s="90">
        <v>18.44171</v>
      </c>
      <c r="U176" s="90">
        <v>18.959232</v>
      </c>
      <c r="V176" s="90">
        <v>19.137352</v>
      </c>
      <c r="W176" s="90">
        <v>19.112103999999999</v>
      </c>
      <c r="X176" s="90">
        <v>19.325724000000001</v>
      </c>
      <c r="Y176" s="90">
        <v>19.309086000000001</v>
      </c>
      <c r="Z176" s="90">
        <v>19.483505000000001</v>
      </c>
      <c r="AA176" s="90">
        <v>19.544810999999999</v>
      </c>
      <c r="AB176" s="90">
        <v>19.576941000000001</v>
      </c>
      <c r="AC176" s="90">
        <v>19.618203999999999</v>
      </c>
      <c r="AD176" s="90">
        <v>19.490295</v>
      </c>
      <c r="AE176" s="90">
        <v>19.704198999999999</v>
      </c>
      <c r="AF176" s="90">
        <v>19.747408</v>
      </c>
      <c r="AG176" s="90">
        <v>19.875533999999998</v>
      </c>
      <c r="AH176" s="90">
        <v>19.952487999999999</v>
      </c>
      <c r="AI176" s="90">
        <v>20.03182</v>
      </c>
      <c r="AJ176" s="90">
        <v>19.947590000000002</v>
      </c>
      <c r="AK176" s="90">
        <v>19.848752999999999</v>
      </c>
      <c r="AL176" s="90">
        <v>19.979524999999999</v>
      </c>
      <c r="AM176" s="95">
        <v>7.0000000000000001E-3</v>
      </c>
    </row>
    <row r="177" spans="1:39">
      <c r="A177" s="90" t="s">
        <v>412</v>
      </c>
      <c r="B177" s="90" t="s">
        <v>741</v>
      </c>
      <c r="C177" s="90" t="s">
        <v>742</v>
      </c>
      <c r="D177" s="90" t="s">
        <v>394</v>
      </c>
      <c r="E177" s="90">
        <v>12.362413999999999</v>
      </c>
      <c r="F177" s="90">
        <v>16.156372000000001</v>
      </c>
      <c r="G177" s="90">
        <v>16.147385</v>
      </c>
      <c r="H177" s="90">
        <v>17.595226</v>
      </c>
      <c r="I177" s="90">
        <v>17.519148000000001</v>
      </c>
      <c r="J177" s="90">
        <v>17.703945000000001</v>
      </c>
      <c r="K177" s="90">
        <v>18.166419999999999</v>
      </c>
      <c r="L177" s="90">
        <v>18.471185999999999</v>
      </c>
      <c r="M177" s="90">
        <v>18.892700000000001</v>
      </c>
      <c r="N177" s="90">
        <v>19.327057</v>
      </c>
      <c r="O177" s="90">
        <v>19.683879999999998</v>
      </c>
      <c r="P177" s="90">
        <v>20.288792000000001</v>
      </c>
      <c r="Q177" s="90">
        <v>21.149460000000001</v>
      </c>
      <c r="R177" s="90">
        <v>21.472117999999998</v>
      </c>
      <c r="S177" s="90">
        <v>21.845257</v>
      </c>
      <c r="T177" s="90">
        <v>22.148917999999998</v>
      </c>
      <c r="U177" s="90">
        <v>22.523218</v>
      </c>
      <c r="V177" s="90">
        <v>22.904271999999999</v>
      </c>
      <c r="W177" s="90">
        <v>23.153458000000001</v>
      </c>
      <c r="X177" s="90">
        <v>23.498901</v>
      </c>
      <c r="Y177" s="90">
        <v>23.615497999999999</v>
      </c>
      <c r="Z177" s="90">
        <v>23.976606</v>
      </c>
      <c r="AA177" s="90">
        <v>24.275738</v>
      </c>
      <c r="AB177" s="90">
        <v>24.550943</v>
      </c>
      <c r="AC177" s="90">
        <v>24.685343</v>
      </c>
      <c r="AD177" s="90">
        <v>24.934664000000001</v>
      </c>
      <c r="AE177" s="90">
        <v>24.999645000000001</v>
      </c>
      <c r="AF177" s="90">
        <v>24.995466</v>
      </c>
      <c r="AG177" s="90">
        <v>25.211760000000002</v>
      </c>
      <c r="AH177" s="90">
        <v>25.157284000000001</v>
      </c>
      <c r="AI177" s="90">
        <v>25.230761999999999</v>
      </c>
      <c r="AJ177" s="90">
        <v>25.211172000000001</v>
      </c>
      <c r="AK177" s="90">
        <v>25.082272</v>
      </c>
      <c r="AL177" s="90">
        <v>25.130333</v>
      </c>
      <c r="AM177" s="95">
        <v>1.4E-2</v>
      </c>
    </row>
    <row r="178" spans="1:39">
      <c r="A178" s="90" t="s">
        <v>743</v>
      </c>
      <c r="B178" s="90" t="s">
        <v>744</v>
      </c>
      <c r="C178" s="90" t="s">
        <v>745</v>
      </c>
      <c r="D178" s="90" t="s">
        <v>394</v>
      </c>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row>
    <row r="179" spans="1:39">
      <c r="A179" s="90" t="s">
        <v>263</v>
      </c>
      <c r="B179" s="90" t="s">
        <v>746</v>
      </c>
      <c r="C179" s="90" t="s">
        <v>747</v>
      </c>
      <c r="D179" s="90" t="s">
        <v>394</v>
      </c>
      <c r="E179" s="90">
        <v>19.586186999999999</v>
      </c>
      <c r="F179" s="90">
        <v>23.159742000000001</v>
      </c>
      <c r="G179" s="90">
        <v>22.720023999999999</v>
      </c>
      <c r="H179" s="90">
        <v>24.200548000000001</v>
      </c>
      <c r="I179" s="90">
        <v>24.279845999999999</v>
      </c>
      <c r="J179" s="90">
        <v>24.073951999999998</v>
      </c>
      <c r="K179" s="90">
        <v>24.335906999999999</v>
      </c>
      <c r="L179" s="90">
        <v>24.835159000000001</v>
      </c>
      <c r="M179" s="90">
        <v>25.221354000000002</v>
      </c>
      <c r="N179" s="90">
        <v>25.402543999999999</v>
      </c>
      <c r="O179" s="90">
        <v>26.099861000000001</v>
      </c>
      <c r="P179" s="90">
        <v>26.332129999999999</v>
      </c>
      <c r="Q179" s="90">
        <v>27.170646999999999</v>
      </c>
      <c r="R179" s="90">
        <v>27.382055000000001</v>
      </c>
      <c r="S179" s="90">
        <v>27.67717</v>
      </c>
      <c r="T179" s="90">
        <v>27.993576000000001</v>
      </c>
      <c r="U179" s="90">
        <v>28.269873</v>
      </c>
      <c r="V179" s="90">
        <v>28.361291999999999</v>
      </c>
      <c r="W179" s="90">
        <v>28.632473000000001</v>
      </c>
      <c r="X179" s="90">
        <v>28.963840000000001</v>
      </c>
      <c r="Y179" s="90">
        <v>28.901509999999998</v>
      </c>
      <c r="Z179" s="90">
        <v>29.080636999999999</v>
      </c>
      <c r="AA179" s="90">
        <v>29.239021000000001</v>
      </c>
      <c r="AB179" s="90">
        <v>29.376836999999998</v>
      </c>
      <c r="AC179" s="90">
        <v>29.398700999999999</v>
      </c>
      <c r="AD179" s="90">
        <v>29.566365999999999</v>
      </c>
      <c r="AE179" s="90">
        <v>29.566801000000002</v>
      </c>
      <c r="AF179" s="90">
        <v>29.445443999999998</v>
      </c>
      <c r="AG179" s="90">
        <v>29.487279999999998</v>
      </c>
      <c r="AH179" s="90">
        <v>29.349450999999998</v>
      </c>
      <c r="AI179" s="90">
        <v>29.202044999999998</v>
      </c>
      <c r="AJ179" s="90">
        <v>29.22777</v>
      </c>
      <c r="AK179" s="90">
        <v>29.166457999999999</v>
      </c>
      <c r="AL179" s="90">
        <v>29.156123999999998</v>
      </c>
      <c r="AM179" s="95">
        <v>7.0000000000000001E-3</v>
      </c>
    </row>
    <row r="180" spans="1:39">
      <c r="A180" s="90" t="s">
        <v>397</v>
      </c>
      <c r="B180" s="90" t="s">
        <v>748</v>
      </c>
      <c r="C180" s="90" t="s">
        <v>749</v>
      </c>
      <c r="D180" s="90" t="s">
        <v>394</v>
      </c>
      <c r="E180" s="90">
        <v>19.587510999999999</v>
      </c>
      <c r="F180" s="90">
        <v>23.161306</v>
      </c>
      <c r="G180" s="90">
        <v>22.610346</v>
      </c>
      <c r="H180" s="90">
        <v>24.233992000000001</v>
      </c>
      <c r="I180" s="90">
        <v>24.280256000000001</v>
      </c>
      <c r="J180" s="90">
        <v>24.129543000000002</v>
      </c>
      <c r="K180" s="90">
        <v>24.371867999999999</v>
      </c>
      <c r="L180" s="90">
        <v>24.812055999999998</v>
      </c>
      <c r="M180" s="90">
        <v>25.312218000000001</v>
      </c>
      <c r="N180" s="90">
        <v>25.364242999999998</v>
      </c>
      <c r="O180" s="90">
        <v>26.079018000000001</v>
      </c>
      <c r="P180" s="90">
        <v>26.325087</v>
      </c>
      <c r="Q180" s="90">
        <v>27.172512000000001</v>
      </c>
      <c r="R180" s="90">
        <v>27.468969000000001</v>
      </c>
      <c r="S180" s="90">
        <v>27.797896999999999</v>
      </c>
      <c r="T180" s="90">
        <v>28.107189000000002</v>
      </c>
      <c r="U180" s="90">
        <v>28.345514000000001</v>
      </c>
      <c r="V180" s="90">
        <v>28.486056999999999</v>
      </c>
      <c r="W180" s="90">
        <v>28.7395</v>
      </c>
      <c r="X180" s="90">
        <v>29.081216999999999</v>
      </c>
      <c r="Y180" s="90">
        <v>29.074473999999999</v>
      </c>
      <c r="Z180" s="90">
        <v>29.208646999999999</v>
      </c>
      <c r="AA180" s="90">
        <v>29.425428</v>
      </c>
      <c r="AB180" s="90">
        <v>29.369768000000001</v>
      </c>
      <c r="AC180" s="90">
        <v>29.425571000000001</v>
      </c>
      <c r="AD180" s="90">
        <v>29.481152000000002</v>
      </c>
      <c r="AE180" s="90">
        <v>29.537130000000001</v>
      </c>
      <c r="AF180" s="90">
        <v>29.565178</v>
      </c>
      <c r="AG180" s="90">
        <v>29.678878999999998</v>
      </c>
      <c r="AH180" s="90">
        <v>29.726164000000001</v>
      </c>
      <c r="AI180" s="90">
        <v>29.845199999999998</v>
      </c>
      <c r="AJ180" s="90">
        <v>29.890173000000001</v>
      </c>
      <c r="AK180" s="90">
        <v>29.935359999999999</v>
      </c>
      <c r="AL180" s="90">
        <v>29.941849000000001</v>
      </c>
      <c r="AM180" s="95">
        <v>8.0000000000000002E-3</v>
      </c>
    </row>
    <row r="181" spans="1:39">
      <c r="A181" s="90" t="s">
        <v>400</v>
      </c>
      <c r="B181" s="90" t="s">
        <v>750</v>
      </c>
      <c r="C181" s="90" t="s">
        <v>751</v>
      </c>
      <c r="D181" s="90" t="s">
        <v>394</v>
      </c>
      <c r="E181" s="90">
        <v>19.587510999999999</v>
      </c>
      <c r="F181" s="90">
        <v>23.161303</v>
      </c>
      <c r="G181" s="90">
        <v>22.625095000000002</v>
      </c>
      <c r="H181" s="90">
        <v>24.144324999999998</v>
      </c>
      <c r="I181" s="90">
        <v>23.657442</v>
      </c>
      <c r="J181" s="90">
        <v>24.043959000000001</v>
      </c>
      <c r="K181" s="90">
        <v>24.31155</v>
      </c>
      <c r="L181" s="90">
        <v>24.84037</v>
      </c>
      <c r="M181" s="90">
        <v>25.214779</v>
      </c>
      <c r="N181" s="90">
        <v>25.299634999999999</v>
      </c>
      <c r="O181" s="90">
        <v>25.939973999999999</v>
      </c>
      <c r="P181" s="90">
        <v>26.127558000000001</v>
      </c>
      <c r="Q181" s="90">
        <v>26.518469</v>
      </c>
      <c r="R181" s="90">
        <v>27.077442000000001</v>
      </c>
      <c r="S181" s="90">
        <v>27.337237999999999</v>
      </c>
      <c r="T181" s="90">
        <v>27.567995</v>
      </c>
      <c r="U181" s="90">
        <v>27.995508000000001</v>
      </c>
      <c r="V181" s="90">
        <v>27.803775999999999</v>
      </c>
      <c r="W181" s="90">
        <v>28.037572999999998</v>
      </c>
      <c r="X181" s="90">
        <v>28.415227999999999</v>
      </c>
      <c r="Y181" s="90">
        <v>28.317478000000001</v>
      </c>
      <c r="Z181" s="90">
        <v>28.462975</v>
      </c>
      <c r="AA181" s="90">
        <v>28.628813000000001</v>
      </c>
      <c r="AB181" s="90">
        <v>28.763843999999999</v>
      </c>
      <c r="AC181" s="90">
        <v>28.867504</v>
      </c>
      <c r="AD181" s="90">
        <v>29.066140999999998</v>
      </c>
      <c r="AE181" s="90">
        <v>29.114526999999999</v>
      </c>
      <c r="AF181" s="90">
        <v>29.113980999999999</v>
      </c>
      <c r="AG181" s="90">
        <v>29.127295</v>
      </c>
      <c r="AH181" s="90">
        <v>29.124523</v>
      </c>
      <c r="AI181" s="90">
        <v>29.134274000000001</v>
      </c>
      <c r="AJ181" s="90">
        <v>29.096601</v>
      </c>
      <c r="AK181" s="90">
        <v>29.017548000000001</v>
      </c>
      <c r="AL181" s="90">
        <v>29.030985000000001</v>
      </c>
      <c r="AM181" s="95">
        <v>7.0000000000000001E-3</v>
      </c>
    </row>
    <row r="182" spans="1:39">
      <c r="A182" s="90" t="s">
        <v>403</v>
      </c>
      <c r="B182" s="90" t="s">
        <v>752</v>
      </c>
      <c r="C182" s="90" t="s">
        <v>753</v>
      </c>
      <c r="D182" s="90" t="s">
        <v>394</v>
      </c>
      <c r="E182" s="90">
        <v>19.586186999999999</v>
      </c>
      <c r="F182" s="90">
        <v>23.159744</v>
      </c>
      <c r="G182" s="90">
        <v>29.222446000000001</v>
      </c>
      <c r="H182" s="90">
        <v>32.932963999999998</v>
      </c>
      <c r="I182" s="90">
        <v>35.639674999999997</v>
      </c>
      <c r="J182" s="90">
        <v>37.541854999999998</v>
      </c>
      <c r="K182" s="90">
        <v>39.009383999999997</v>
      </c>
      <c r="L182" s="90">
        <v>39.614367999999999</v>
      </c>
      <c r="M182" s="90">
        <v>40.147368999999998</v>
      </c>
      <c r="N182" s="90">
        <v>40.451096</v>
      </c>
      <c r="O182" s="90">
        <v>40.441955999999998</v>
      </c>
      <c r="P182" s="90">
        <v>40.496811000000001</v>
      </c>
      <c r="Q182" s="90">
        <v>41.540126999999998</v>
      </c>
      <c r="R182" s="90">
        <v>42.114967</v>
      </c>
      <c r="S182" s="90">
        <v>42.389789999999998</v>
      </c>
      <c r="T182" s="90">
        <v>42.853988999999999</v>
      </c>
      <c r="U182" s="90">
        <v>43.252426</v>
      </c>
      <c r="V182" s="90">
        <v>43.728698999999999</v>
      </c>
      <c r="W182" s="90">
        <v>44.275089000000001</v>
      </c>
      <c r="X182" s="90">
        <v>44.628974999999997</v>
      </c>
      <c r="Y182" s="90">
        <v>44.751159999999999</v>
      </c>
      <c r="Z182" s="90">
        <v>45.061810000000001</v>
      </c>
      <c r="AA182" s="90">
        <v>45.318268000000003</v>
      </c>
      <c r="AB182" s="90">
        <v>45.574134999999998</v>
      </c>
      <c r="AC182" s="90">
        <v>45.852497</v>
      </c>
      <c r="AD182" s="90">
        <v>45.997826000000003</v>
      </c>
      <c r="AE182" s="90">
        <v>46.238048999999997</v>
      </c>
      <c r="AF182" s="90">
        <v>46.543151999999999</v>
      </c>
      <c r="AG182" s="90">
        <v>46.878143000000001</v>
      </c>
      <c r="AH182" s="90">
        <v>47.149329999999999</v>
      </c>
      <c r="AI182" s="90">
        <v>47.349060000000001</v>
      </c>
      <c r="AJ182" s="90">
        <v>47.475597</v>
      </c>
      <c r="AK182" s="90">
        <v>47.802455999999999</v>
      </c>
      <c r="AL182" s="90">
        <v>48.048881999999999</v>
      </c>
      <c r="AM182" s="95">
        <v>2.3E-2</v>
      </c>
    </row>
    <row r="183" spans="1:39">
      <c r="A183" s="90" t="s">
        <v>406</v>
      </c>
      <c r="B183" s="90" t="s">
        <v>754</v>
      </c>
      <c r="C183" s="90" t="s">
        <v>755</v>
      </c>
      <c r="D183" s="90" t="s">
        <v>394</v>
      </c>
      <c r="E183" s="90">
        <v>19.586186999999999</v>
      </c>
      <c r="F183" s="90">
        <v>23.159742000000001</v>
      </c>
      <c r="G183" s="90">
        <v>20.658011999999999</v>
      </c>
      <c r="H183" s="90">
        <v>18.56101</v>
      </c>
      <c r="I183" s="90">
        <v>18.586746000000002</v>
      </c>
      <c r="J183" s="90">
        <v>18.638611000000001</v>
      </c>
      <c r="K183" s="90">
        <v>18.691524999999999</v>
      </c>
      <c r="L183" s="90">
        <v>18.510110999999998</v>
      </c>
      <c r="M183" s="90">
        <v>18.374298</v>
      </c>
      <c r="N183" s="90">
        <v>18.033777000000001</v>
      </c>
      <c r="O183" s="90">
        <v>18.137022000000002</v>
      </c>
      <c r="P183" s="90">
        <v>18.333483000000001</v>
      </c>
      <c r="Q183" s="90">
        <v>18.685192000000001</v>
      </c>
      <c r="R183" s="90">
        <v>18.684916000000001</v>
      </c>
      <c r="S183" s="90">
        <v>18.701183</v>
      </c>
      <c r="T183" s="90">
        <v>18.850649000000001</v>
      </c>
      <c r="U183" s="90">
        <v>18.881461999999999</v>
      </c>
      <c r="V183" s="90">
        <v>18.861528</v>
      </c>
      <c r="W183" s="90">
        <v>18.905505999999999</v>
      </c>
      <c r="X183" s="90">
        <v>18.943892999999999</v>
      </c>
      <c r="Y183" s="90">
        <v>19.015982000000001</v>
      </c>
      <c r="Z183" s="90">
        <v>18.827760999999999</v>
      </c>
      <c r="AA183" s="90">
        <v>18.921634999999998</v>
      </c>
      <c r="AB183" s="90">
        <v>18.880970000000001</v>
      </c>
      <c r="AC183" s="90">
        <v>18.838456999999998</v>
      </c>
      <c r="AD183" s="90">
        <v>18.827188</v>
      </c>
      <c r="AE183" s="90">
        <v>18.850363000000002</v>
      </c>
      <c r="AF183" s="90">
        <v>18.839452999999999</v>
      </c>
      <c r="AG183" s="90">
        <v>18.74757</v>
      </c>
      <c r="AH183" s="90">
        <v>18.572071000000001</v>
      </c>
      <c r="AI183" s="90">
        <v>18.606770999999998</v>
      </c>
      <c r="AJ183" s="90">
        <v>18.685555999999998</v>
      </c>
      <c r="AK183" s="90">
        <v>18.721955999999999</v>
      </c>
      <c r="AL183" s="90">
        <v>18.762291000000001</v>
      </c>
      <c r="AM183" s="95">
        <v>-7.0000000000000001E-3</v>
      </c>
    </row>
    <row r="184" spans="1:39">
      <c r="A184" s="90" t="s">
        <v>409</v>
      </c>
      <c r="B184" s="90" t="s">
        <v>756</v>
      </c>
      <c r="C184" s="90" t="s">
        <v>757</v>
      </c>
      <c r="D184" s="90" t="s">
        <v>394</v>
      </c>
      <c r="E184" s="90">
        <v>19.586186999999999</v>
      </c>
      <c r="F184" s="90">
        <v>23.159742000000001</v>
      </c>
      <c r="G184" s="90">
        <v>22.392872000000001</v>
      </c>
      <c r="H184" s="90">
        <v>23.567228</v>
      </c>
      <c r="I184" s="90">
        <v>23.360416000000001</v>
      </c>
      <c r="J184" s="90">
        <v>23.637696999999999</v>
      </c>
      <c r="K184" s="90">
        <v>23.910920999999998</v>
      </c>
      <c r="L184" s="90">
        <v>24.241810000000001</v>
      </c>
      <c r="M184" s="90">
        <v>24.584648000000001</v>
      </c>
      <c r="N184" s="90">
        <v>24.695554999999999</v>
      </c>
      <c r="O184" s="90">
        <v>25.006498000000001</v>
      </c>
      <c r="P184" s="90">
        <v>24.967058000000002</v>
      </c>
      <c r="Q184" s="90">
        <v>25.61318</v>
      </c>
      <c r="R184" s="90">
        <v>25.908905000000001</v>
      </c>
      <c r="S184" s="90">
        <v>26.245287000000001</v>
      </c>
      <c r="T184" s="90">
        <v>26.318525000000001</v>
      </c>
      <c r="U184" s="90">
        <v>26.992901</v>
      </c>
      <c r="V184" s="90">
        <v>27.167877000000001</v>
      </c>
      <c r="W184" s="90">
        <v>27.207204999999998</v>
      </c>
      <c r="X184" s="90">
        <v>27.288371999999999</v>
      </c>
      <c r="Y184" s="90">
        <v>27.135957999999999</v>
      </c>
      <c r="Z184" s="90">
        <v>27.293671</v>
      </c>
      <c r="AA184" s="90">
        <v>27.236886999999999</v>
      </c>
      <c r="AB184" s="90">
        <v>27.423586</v>
      </c>
      <c r="AC184" s="90">
        <v>27.244008999999998</v>
      </c>
      <c r="AD184" s="90">
        <v>27.119871</v>
      </c>
      <c r="AE184" s="90">
        <v>27.144511999999999</v>
      </c>
      <c r="AF184" s="90">
        <v>26.910253999999998</v>
      </c>
      <c r="AG184" s="90">
        <v>26.950362999999999</v>
      </c>
      <c r="AH184" s="90">
        <v>26.785049000000001</v>
      </c>
      <c r="AI184" s="90">
        <v>26.880728000000001</v>
      </c>
      <c r="AJ184" s="90">
        <v>26.718738999999999</v>
      </c>
      <c r="AK184" s="90">
        <v>26.557592</v>
      </c>
      <c r="AL184" s="90">
        <v>26.741834999999998</v>
      </c>
      <c r="AM184" s="95">
        <v>5.0000000000000001E-3</v>
      </c>
    </row>
    <row r="185" spans="1:39">
      <c r="A185" s="90" t="s">
        <v>412</v>
      </c>
      <c r="B185" s="90" t="s">
        <v>758</v>
      </c>
      <c r="C185" s="90" t="s">
        <v>759</v>
      </c>
      <c r="D185" s="90" t="s">
        <v>394</v>
      </c>
      <c r="E185" s="90">
        <v>19.586186999999999</v>
      </c>
      <c r="F185" s="90">
        <v>23.159744</v>
      </c>
      <c r="G185" s="90">
        <v>22.834119999999999</v>
      </c>
      <c r="H185" s="90">
        <v>24.520384</v>
      </c>
      <c r="I185" s="90">
        <v>24.579854999999998</v>
      </c>
      <c r="J185" s="90">
        <v>24.924786000000001</v>
      </c>
      <c r="K185" s="90">
        <v>25.431754999999999</v>
      </c>
      <c r="L185" s="90">
        <v>25.905169999999998</v>
      </c>
      <c r="M185" s="90">
        <v>26.494446</v>
      </c>
      <c r="N185" s="90">
        <v>26.709776000000002</v>
      </c>
      <c r="O185" s="90">
        <v>27.170773000000001</v>
      </c>
      <c r="P185" s="90">
        <v>27.720117999999999</v>
      </c>
      <c r="Q185" s="90">
        <v>28.72101</v>
      </c>
      <c r="R185" s="90">
        <v>29.097731</v>
      </c>
      <c r="S185" s="90">
        <v>29.480157999999999</v>
      </c>
      <c r="T185" s="90">
        <v>29.727982000000001</v>
      </c>
      <c r="U185" s="90">
        <v>30.128851000000001</v>
      </c>
      <c r="V185" s="90">
        <v>30.448969000000002</v>
      </c>
      <c r="W185" s="90">
        <v>30.752065999999999</v>
      </c>
      <c r="X185" s="90">
        <v>31.096661000000001</v>
      </c>
      <c r="Y185" s="90">
        <v>31.131214</v>
      </c>
      <c r="Z185" s="90">
        <v>31.427294</v>
      </c>
      <c r="AA185" s="90">
        <v>31.655145999999998</v>
      </c>
      <c r="AB185" s="90">
        <v>31.904999</v>
      </c>
      <c r="AC185" s="90">
        <v>31.965800999999999</v>
      </c>
      <c r="AD185" s="90">
        <v>32.123843999999998</v>
      </c>
      <c r="AE185" s="90">
        <v>32.123401999999999</v>
      </c>
      <c r="AF185" s="90">
        <v>31.972334</v>
      </c>
      <c r="AG185" s="90">
        <v>32.107815000000002</v>
      </c>
      <c r="AH185" s="90">
        <v>32.057434000000001</v>
      </c>
      <c r="AI185" s="90">
        <v>31.990005</v>
      </c>
      <c r="AJ185" s="90">
        <v>31.790731000000001</v>
      </c>
      <c r="AK185" s="90">
        <v>31.593208000000001</v>
      </c>
      <c r="AL185" s="90">
        <v>31.556784</v>
      </c>
      <c r="AM185" s="95">
        <v>0.01</v>
      </c>
    </row>
    <row r="186" spans="1:39">
      <c r="A186" s="90" t="s">
        <v>497</v>
      </c>
      <c r="B186" s="90" t="s">
        <v>760</v>
      </c>
      <c r="C186" s="90" t="s">
        <v>761</v>
      </c>
      <c r="D186" s="90" t="s">
        <v>394</v>
      </c>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row>
    <row r="187" spans="1:39">
      <c r="A187" s="90" t="s">
        <v>263</v>
      </c>
      <c r="B187" s="90" t="s">
        <v>762</v>
      </c>
      <c r="C187" s="90" t="s">
        <v>763</v>
      </c>
      <c r="D187" s="90" t="s">
        <v>394</v>
      </c>
      <c r="E187" s="90">
        <v>8.6428510000000003</v>
      </c>
      <c r="F187" s="90">
        <v>10.938333999999999</v>
      </c>
      <c r="G187" s="90">
        <v>11.130122</v>
      </c>
      <c r="H187" s="90">
        <v>11.747704000000001</v>
      </c>
      <c r="I187" s="90">
        <v>11.759416</v>
      </c>
      <c r="J187" s="90">
        <v>10.426277000000001</v>
      </c>
      <c r="K187" s="90">
        <v>10.785151000000001</v>
      </c>
      <c r="L187" s="90">
        <v>11.267358</v>
      </c>
      <c r="M187" s="90">
        <v>11.574894</v>
      </c>
      <c r="N187" s="90">
        <v>11.929773000000001</v>
      </c>
      <c r="O187" s="90">
        <v>12.348798</v>
      </c>
      <c r="P187" s="90">
        <v>12.531955</v>
      </c>
      <c r="Q187" s="90">
        <v>12.831950000000001</v>
      </c>
      <c r="R187" s="90">
        <v>13.384979</v>
      </c>
      <c r="S187" s="90">
        <v>13.537853</v>
      </c>
      <c r="T187" s="90">
        <v>13.660610999999999</v>
      </c>
      <c r="U187" s="90">
        <v>13.825775999999999</v>
      </c>
      <c r="V187" s="90">
        <v>14.468102999999999</v>
      </c>
      <c r="W187" s="90">
        <v>14.792304</v>
      </c>
      <c r="X187" s="90">
        <v>14.941297</v>
      </c>
      <c r="Y187" s="90">
        <v>15.426805</v>
      </c>
      <c r="Z187" s="90">
        <v>15.487436000000001</v>
      </c>
      <c r="AA187" s="90">
        <v>15.571839000000001</v>
      </c>
      <c r="AB187" s="90">
        <v>15.668426999999999</v>
      </c>
      <c r="AC187" s="90">
        <v>15.737202</v>
      </c>
      <c r="AD187" s="90">
        <v>15.909072</v>
      </c>
      <c r="AE187" s="90">
        <v>15.939170000000001</v>
      </c>
      <c r="AF187" s="90">
        <v>15.735325</v>
      </c>
      <c r="AG187" s="90">
        <v>15.767515</v>
      </c>
      <c r="AH187" s="90">
        <v>16.297256000000001</v>
      </c>
      <c r="AI187" s="90">
        <v>16.66431</v>
      </c>
      <c r="AJ187" s="90">
        <v>16.141355999999998</v>
      </c>
      <c r="AK187" s="90">
        <v>16.134052000000001</v>
      </c>
      <c r="AL187" s="90">
        <v>16.508320000000001</v>
      </c>
      <c r="AM187" s="95">
        <v>1.2999999999999999E-2</v>
      </c>
    </row>
    <row r="188" spans="1:39">
      <c r="A188" s="90" t="s">
        <v>397</v>
      </c>
      <c r="B188" s="90" t="s">
        <v>764</v>
      </c>
      <c r="C188" s="90" t="s">
        <v>765</v>
      </c>
      <c r="D188" s="90" t="s">
        <v>394</v>
      </c>
      <c r="E188" s="90">
        <v>8.6434350000000002</v>
      </c>
      <c r="F188" s="90">
        <v>10.939073</v>
      </c>
      <c r="G188" s="90">
        <v>11.871613999999999</v>
      </c>
      <c r="H188" s="90">
        <v>11.688081</v>
      </c>
      <c r="I188" s="90">
        <v>11.81231</v>
      </c>
      <c r="J188" s="90">
        <v>10.213141999999999</v>
      </c>
      <c r="K188" s="90">
        <v>10.588181000000001</v>
      </c>
      <c r="L188" s="90">
        <v>11.167888</v>
      </c>
      <c r="M188" s="90">
        <v>11.478826</v>
      </c>
      <c r="N188" s="90">
        <v>11.67862</v>
      </c>
      <c r="O188" s="90">
        <v>12.973086</v>
      </c>
      <c r="P188" s="90">
        <v>12.751054</v>
      </c>
      <c r="Q188" s="90">
        <v>12.969796000000001</v>
      </c>
      <c r="R188" s="90">
        <v>14.204689</v>
      </c>
      <c r="S188" s="90">
        <v>13.71477</v>
      </c>
      <c r="T188" s="90">
        <v>13.836418999999999</v>
      </c>
      <c r="U188" s="90">
        <v>14.316660000000001</v>
      </c>
      <c r="V188" s="90">
        <v>14.717017</v>
      </c>
      <c r="W188" s="90">
        <v>14.831144999999999</v>
      </c>
      <c r="X188" s="90">
        <v>15.364428999999999</v>
      </c>
      <c r="Y188" s="90">
        <v>14.711077</v>
      </c>
      <c r="Z188" s="90">
        <v>15.284134999999999</v>
      </c>
      <c r="AA188" s="90">
        <v>15.288143</v>
      </c>
      <c r="AB188" s="90">
        <v>15.359074</v>
      </c>
      <c r="AC188" s="90">
        <v>15.86378</v>
      </c>
      <c r="AD188" s="90">
        <v>15.861530999999999</v>
      </c>
      <c r="AE188" s="90">
        <v>15.89353</v>
      </c>
      <c r="AF188" s="90">
        <v>16.112006999999998</v>
      </c>
      <c r="AG188" s="90">
        <v>15.990289000000001</v>
      </c>
      <c r="AH188" s="90">
        <v>16.482769000000001</v>
      </c>
      <c r="AI188" s="90">
        <v>16.960502999999999</v>
      </c>
      <c r="AJ188" s="90">
        <v>16.772444</v>
      </c>
      <c r="AK188" s="90">
        <v>16.30584</v>
      </c>
      <c r="AL188" s="90">
        <v>16.891653000000002</v>
      </c>
      <c r="AM188" s="95">
        <v>1.4E-2</v>
      </c>
    </row>
    <row r="189" spans="1:39">
      <c r="A189" s="90" t="s">
        <v>400</v>
      </c>
      <c r="B189" s="90" t="s">
        <v>766</v>
      </c>
      <c r="C189" s="90" t="s">
        <v>767</v>
      </c>
      <c r="D189" s="90" t="s">
        <v>394</v>
      </c>
      <c r="E189" s="90">
        <v>8.6434350000000002</v>
      </c>
      <c r="F189" s="90">
        <v>10.939073</v>
      </c>
      <c r="G189" s="90">
        <v>11.883018</v>
      </c>
      <c r="H189" s="90">
        <v>11.59784</v>
      </c>
      <c r="I189" s="90">
        <v>11.567897</v>
      </c>
      <c r="J189" s="90">
        <v>10.098413000000001</v>
      </c>
      <c r="K189" s="90">
        <v>10.410798</v>
      </c>
      <c r="L189" s="90">
        <v>11.008304000000001</v>
      </c>
      <c r="M189" s="90">
        <v>11.268231999999999</v>
      </c>
      <c r="N189" s="90">
        <v>11.853884000000001</v>
      </c>
      <c r="O189" s="90">
        <v>12.60291</v>
      </c>
      <c r="P189" s="90">
        <v>13.296176000000001</v>
      </c>
      <c r="Q189" s="90">
        <v>13.474988</v>
      </c>
      <c r="R189" s="90">
        <v>13.319044999999999</v>
      </c>
      <c r="S189" s="90">
        <v>13.103604000000001</v>
      </c>
      <c r="T189" s="90">
        <v>13.711252</v>
      </c>
      <c r="U189" s="90">
        <v>14.172953</v>
      </c>
      <c r="V189" s="90">
        <v>14.127848999999999</v>
      </c>
      <c r="W189" s="90">
        <v>14.599152999999999</v>
      </c>
      <c r="X189" s="90">
        <v>14.573029999999999</v>
      </c>
      <c r="Y189" s="90">
        <v>14.598718999999999</v>
      </c>
      <c r="Z189" s="90">
        <v>14.634918000000001</v>
      </c>
      <c r="AA189" s="90">
        <v>15.145911</v>
      </c>
      <c r="AB189" s="90">
        <v>15.068534</v>
      </c>
      <c r="AC189" s="90">
        <v>15.031803999999999</v>
      </c>
      <c r="AD189" s="90">
        <v>15.141496999999999</v>
      </c>
      <c r="AE189" s="90">
        <v>15.369937</v>
      </c>
      <c r="AF189" s="90">
        <v>15.286152</v>
      </c>
      <c r="AG189" s="90">
        <v>15.266494</v>
      </c>
      <c r="AH189" s="90">
        <v>15.762226999999999</v>
      </c>
      <c r="AI189" s="90">
        <v>16.077017000000001</v>
      </c>
      <c r="AJ189" s="90">
        <v>15.898007</v>
      </c>
      <c r="AK189" s="90">
        <v>15.912334</v>
      </c>
      <c r="AL189" s="90">
        <v>16.144750999999999</v>
      </c>
      <c r="AM189" s="95">
        <v>1.2E-2</v>
      </c>
    </row>
    <row r="190" spans="1:39">
      <c r="A190" s="90" t="s">
        <v>403</v>
      </c>
      <c r="B190" s="90" t="s">
        <v>768</v>
      </c>
      <c r="C190" s="90" t="s">
        <v>769</v>
      </c>
      <c r="D190" s="90" t="s">
        <v>394</v>
      </c>
      <c r="E190" s="90">
        <v>8.6428510000000003</v>
      </c>
      <c r="F190" s="90">
        <v>10.938333999999999</v>
      </c>
      <c r="G190" s="90">
        <v>16.804178</v>
      </c>
      <c r="H190" s="90">
        <v>19.339233</v>
      </c>
      <c r="I190" s="90">
        <v>21.503962999999999</v>
      </c>
      <c r="J190" s="90">
        <v>22.989239000000001</v>
      </c>
      <c r="K190" s="90">
        <v>24.170442999999999</v>
      </c>
      <c r="L190" s="90">
        <v>24.919121000000001</v>
      </c>
      <c r="M190" s="90">
        <v>25.566801000000002</v>
      </c>
      <c r="N190" s="90">
        <v>26.411192</v>
      </c>
      <c r="O190" s="90">
        <v>26.460578999999999</v>
      </c>
      <c r="P190" s="90">
        <v>26.749756000000001</v>
      </c>
      <c r="Q190" s="90">
        <v>27.277224</v>
      </c>
      <c r="R190" s="90">
        <v>27.613727999999998</v>
      </c>
      <c r="S190" s="90">
        <v>27.978428000000001</v>
      </c>
      <c r="T190" s="90">
        <v>28.226856000000002</v>
      </c>
      <c r="U190" s="90">
        <v>28.587306999999999</v>
      </c>
      <c r="V190" s="90">
        <v>28.741727999999998</v>
      </c>
      <c r="W190" s="90">
        <v>29.047791</v>
      </c>
      <c r="X190" s="90">
        <v>29.246782</v>
      </c>
      <c r="Y190" s="90">
        <v>29.473679000000001</v>
      </c>
      <c r="Z190" s="90">
        <v>29.612396</v>
      </c>
      <c r="AA190" s="90">
        <v>29.811831999999999</v>
      </c>
      <c r="AB190" s="90">
        <v>30.036318000000001</v>
      </c>
      <c r="AC190" s="90">
        <v>30.261424999999999</v>
      </c>
      <c r="AD190" s="90">
        <v>30.327341000000001</v>
      </c>
      <c r="AE190" s="90">
        <v>30.472057</v>
      </c>
      <c r="AF190" s="90">
        <v>30.765459</v>
      </c>
      <c r="AG190" s="90">
        <v>30.954439000000001</v>
      </c>
      <c r="AH190" s="90">
        <v>31.155636000000001</v>
      </c>
      <c r="AI190" s="90">
        <v>31.21677</v>
      </c>
      <c r="AJ190" s="90">
        <v>31.400317999999999</v>
      </c>
      <c r="AK190" s="90">
        <v>31.638587999999999</v>
      </c>
      <c r="AL190" s="90">
        <v>31.822600999999999</v>
      </c>
      <c r="AM190" s="95">
        <v>3.4000000000000002E-2</v>
      </c>
    </row>
    <row r="191" spans="1:39">
      <c r="A191" s="90" t="s">
        <v>406</v>
      </c>
      <c r="B191" s="90" t="s">
        <v>770</v>
      </c>
      <c r="C191" s="90" t="s">
        <v>771</v>
      </c>
      <c r="D191" s="90" t="s">
        <v>394</v>
      </c>
      <c r="E191" s="90">
        <v>8.6428510000000003</v>
      </c>
      <c r="F191" s="90">
        <v>10.938333999999999</v>
      </c>
      <c r="G191" s="90">
        <v>10.579119</v>
      </c>
      <c r="H191" s="90">
        <v>8.1309729999999991</v>
      </c>
      <c r="I191" s="90">
        <v>8.1879030000000004</v>
      </c>
      <c r="J191" s="90">
        <v>7.992845</v>
      </c>
      <c r="K191" s="90">
        <v>8.079644</v>
      </c>
      <c r="L191" s="90">
        <v>8.1501549999999998</v>
      </c>
      <c r="M191" s="90">
        <v>8.2382340000000003</v>
      </c>
      <c r="N191" s="90">
        <v>8.1285229999999995</v>
      </c>
      <c r="O191" s="90">
        <v>8.3720979999999994</v>
      </c>
      <c r="P191" s="90">
        <v>8.2980400000000003</v>
      </c>
      <c r="Q191" s="90">
        <v>8.28416</v>
      </c>
      <c r="R191" s="90">
        <v>8.2549880000000009</v>
      </c>
      <c r="S191" s="90">
        <v>8.2860600000000009</v>
      </c>
      <c r="T191" s="90">
        <v>8.3877539999999993</v>
      </c>
      <c r="U191" s="90">
        <v>8.4141860000000008</v>
      </c>
      <c r="V191" s="90">
        <v>8.394387</v>
      </c>
      <c r="W191" s="90">
        <v>8.4209700000000005</v>
      </c>
      <c r="X191" s="90">
        <v>8.0880530000000004</v>
      </c>
      <c r="Y191" s="90">
        <v>8.1558449999999993</v>
      </c>
      <c r="Z191" s="90">
        <v>7.8899109999999997</v>
      </c>
      <c r="AA191" s="90">
        <v>7.9314869999999997</v>
      </c>
      <c r="AB191" s="90">
        <v>7.9040759999999999</v>
      </c>
      <c r="AC191" s="90">
        <v>8.1094430000000006</v>
      </c>
      <c r="AD191" s="90">
        <v>7.8809899999999997</v>
      </c>
      <c r="AE191" s="90">
        <v>7.8613809999999997</v>
      </c>
      <c r="AF191" s="90">
        <v>7.9696059999999997</v>
      </c>
      <c r="AG191" s="90">
        <v>7.0915970000000002</v>
      </c>
      <c r="AH191" s="90">
        <v>7.0966199999999997</v>
      </c>
      <c r="AI191" s="90">
        <v>7.2903200000000004</v>
      </c>
      <c r="AJ191" s="90">
        <v>7.8567499999999999</v>
      </c>
      <c r="AK191" s="90">
        <v>7.8986780000000003</v>
      </c>
      <c r="AL191" s="90">
        <v>6.7581769999999999</v>
      </c>
      <c r="AM191" s="95">
        <v>-1.4999999999999999E-2</v>
      </c>
    </row>
    <row r="192" spans="1:39">
      <c r="A192" s="90" t="s">
        <v>409</v>
      </c>
      <c r="B192" s="90" t="s">
        <v>772</v>
      </c>
      <c r="C192" s="90" t="s">
        <v>773</v>
      </c>
      <c r="D192" s="90" t="s">
        <v>394</v>
      </c>
      <c r="E192" s="90">
        <v>8.6428510000000003</v>
      </c>
      <c r="F192" s="90">
        <v>10.938333999999999</v>
      </c>
      <c r="G192" s="90">
        <v>11.701105999999999</v>
      </c>
      <c r="H192" s="90">
        <v>11.252457</v>
      </c>
      <c r="I192" s="90">
        <v>11.181497</v>
      </c>
      <c r="J192" s="90">
        <v>9.7641399999999994</v>
      </c>
      <c r="K192" s="90">
        <v>10.075863</v>
      </c>
      <c r="L192" s="90">
        <v>10.534637999999999</v>
      </c>
      <c r="M192" s="90">
        <v>10.776826</v>
      </c>
      <c r="N192" s="90">
        <v>11.776987999999999</v>
      </c>
      <c r="O192" s="90">
        <v>12.219963</v>
      </c>
      <c r="P192" s="90">
        <v>12.524528999999999</v>
      </c>
      <c r="Q192" s="90">
        <v>12.734762</v>
      </c>
      <c r="R192" s="90">
        <v>13.183215000000001</v>
      </c>
      <c r="S192" s="90">
        <v>13.216473000000001</v>
      </c>
      <c r="T192" s="90">
        <v>13.264476</v>
      </c>
      <c r="U192" s="90">
        <v>14.199512</v>
      </c>
      <c r="V192" s="90">
        <v>14.149927</v>
      </c>
      <c r="W192" s="90">
        <v>14.322139</v>
      </c>
      <c r="X192" s="90">
        <v>14.441592</v>
      </c>
      <c r="Y192" s="90">
        <v>14.534444000000001</v>
      </c>
      <c r="Z192" s="90">
        <v>14.694126000000001</v>
      </c>
      <c r="AA192" s="90">
        <v>14.745372</v>
      </c>
      <c r="AB192" s="90">
        <v>14.783268</v>
      </c>
      <c r="AC192" s="90">
        <v>14.871902</v>
      </c>
      <c r="AD192" s="90">
        <v>14.771482000000001</v>
      </c>
      <c r="AE192" s="90">
        <v>14.975542000000001</v>
      </c>
      <c r="AF192" s="90">
        <v>15.080997999999999</v>
      </c>
      <c r="AG192" s="90">
        <v>15.044010999999999</v>
      </c>
      <c r="AH192" s="90">
        <v>15.237102999999999</v>
      </c>
      <c r="AI192" s="90">
        <v>15.290468000000001</v>
      </c>
      <c r="AJ192" s="90">
        <v>15.378612</v>
      </c>
      <c r="AK192" s="90">
        <v>15.346391000000001</v>
      </c>
      <c r="AL192" s="90">
        <v>15.418419</v>
      </c>
      <c r="AM192" s="95">
        <v>1.0999999999999999E-2</v>
      </c>
    </row>
    <row r="193" spans="1:39">
      <c r="A193" s="90" t="s">
        <v>412</v>
      </c>
      <c r="B193" s="90" t="s">
        <v>774</v>
      </c>
      <c r="C193" s="90" t="s">
        <v>775</v>
      </c>
      <c r="D193" s="90" t="s">
        <v>394</v>
      </c>
      <c r="E193" s="90">
        <v>8.6428510000000003</v>
      </c>
      <c r="F193" s="90">
        <v>10.938333999999999</v>
      </c>
      <c r="G193" s="90">
        <v>12.064029</v>
      </c>
      <c r="H193" s="90">
        <v>11.701389000000001</v>
      </c>
      <c r="I193" s="90">
        <v>12.092063</v>
      </c>
      <c r="J193" s="90">
        <v>10.654563</v>
      </c>
      <c r="K193" s="90">
        <v>11.21414</v>
      </c>
      <c r="L193" s="90">
        <v>11.732860000000001</v>
      </c>
      <c r="M193" s="90">
        <v>12.127596</v>
      </c>
      <c r="N193" s="90">
        <v>12.459585000000001</v>
      </c>
      <c r="O193" s="90">
        <v>12.944509999999999</v>
      </c>
      <c r="P193" s="90">
        <v>13.272983999999999</v>
      </c>
      <c r="Q193" s="90">
        <v>13.755160999999999</v>
      </c>
      <c r="R193" s="90">
        <v>13.946014</v>
      </c>
      <c r="S193" s="90">
        <v>14.273232</v>
      </c>
      <c r="T193" s="90">
        <v>14.425606999999999</v>
      </c>
      <c r="U193" s="90">
        <v>14.629621</v>
      </c>
      <c r="V193" s="90">
        <v>14.924747999999999</v>
      </c>
      <c r="W193" s="90">
        <v>16.303722</v>
      </c>
      <c r="X193" s="90">
        <v>15.816667000000001</v>
      </c>
      <c r="Y193" s="90">
        <v>15.957936999999999</v>
      </c>
      <c r="Z193" s="90">
        <v>16.438127999999999</v>
      </c>
      <c r="AA193" s="90">
        <v>16.709351999999999</v>
      </c>
      <c r="AB193" s="90">
        <v>16.849705</v>
      </c>
      <c r="AC193" s="90">
        <v>17.250408</v>
      </c>
      <c r="AD193" s="90">
        <v>16.763957999999999</v>
      </c>
      <c r="AE193" s="90">
        <v>17.473580999999999</v>
      </c>
      <c r="AF193" s="90">
        <v>17.321051000000001</v>
      </c>
      <c r="AG193" s="90">
        <v>17.399384999999999</v>
      </c>
      <c r="AH193" s="90">
        <v>17.606435999999999</v>
      </c>
      <c r="AI193" s="90">
        <v>17.488765999999998</v>
      </c>
      <c r="AJ193" s="90">
        <v>17.545850999999999</v>
      </c>
      <c r="AK193" s="90">
        <v>17.768813999999999</v>
      </c>
      <c r="AL193" s="90">
        <v>17.571629000000001</v>
      </c>
      <c r="AM193" s="95">
        <v>1.4999999999999999E-2</v>
      </c>
    </row>
    <row r="194" spans="1:39">
      <c r="A194" s="90" t="s">
        <v>123</v>
      </c>
      <c r="B194" s="90" t="s">
        <v>776</v>
      </c>
      <c r="C194" s="90" t="s">
        <v>777</v>
      </c>
      <c r="D194" s="90" t="s">
        <v>394</v>
      </c>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row>
    <row r="195" spans="1:39">
      <c r="A195" s="90" t="s">
        <v>263</v>
      </c>
      <c r="B195" s="90" t="s">
        <v>778</v>
      </c>
      <c r="C195" s="90" t="s">
        <v>779</v>
      </c>
      <c r="D195" s="90" t="s">
        <v>394</v>
      </c>
      <c r="E195" s="90">
        <v>14.744268999999999</v>
      </c>
      <c r="F195" s="90">
        <v>14.392683999999999</v>
      </c>
      <c r="G195" s="90">
        <v>14.124518999999999</v>
      </c>
      <c r="H195" s="90">
        <v>14.000322000000001</v>
      </c>
      <c r="I195" s="90">
        <v>13.208526000000001</v>
      </c>
      <c r="J195" s="90">
        <v>13.279814999999999</v>
      </c>
      <c r="K195" s="90">
        <v>13.273958</v>
      </c>
      <c r="L195" s="90">
        <v>13.282501</v>
      </c>
      <c r="M195" s="90">
        <v>13.364941999999999</v>
      </c>
      <c r="N195" s="90">
        <v>13.239671</v>
      </c>
      <c r="O195" s="90">
        <v>13.009452</v>
      </c>
      <c r="P195" s="90">
        <v>12.856463</v>
      </c>
      <c r="Q195" s="90">
        <v>13.310276999999999</v>
      </c>
      <c r="R195" s="90">
        <v>13.111701999999999</v>
      </c>
      <c r="S195" s="90">
        <v>13.016131</v>
      </c>
      <c r="T195" s="90">
        <v>12.979464999999999</v>
      </c>
      <c r="U195" s="90">
        <v>12.903319</v>
      </c>
      <c r="V195" s="90">
        <v>12.829945</v>
      </c>
      <c r="W195" s="90">
        <v>12.770699</v>
      </c>
      <c r="X195" s="90">
        <v>12.741168999999999</v>
      </c>
      <c r="Y195" s="90">
        <v>12.694189</v>
      </c>
      <c r="Z195" s="90">
        <v>12.624283999999999</v>
      </c>
      <c r="AA195" s="90">
        <v>12.578768</v>
      </c>
      <c r="AB195" s="90">
        <v>12.578671999999999</v>
      </c>
      <c r="AC195" s="90">
        <v>12.525743</v>
      </c>
      <c r="AD195" s="90">
        <v>12.527932</v>
      </c>
      <c r="AE195" s="90">
        <v>12.546165</v>
      </c>
      <c r="AF195" s="90">
        <v>12.597267</v>
      </c>
      <c r="AG195" s="90">
        <v>12.650783000000001</v>
      </c>
      <c r="AH195" s="90">
        <v>12.693562999999999</v>
      </c>
      <c r="AI195" s="90">
        <v>12.752255</v>
      </c>
      <c r="AJ195" s="90">
        <v>12.861394000000001</v>
      </c>
      <c r="AK195" s="90">
        <v>12.955595000000001</v>
      </c>
      <c r="AL195" s="90">
        <v>13.027087</v>
      </c>
      <c r="AM195" s="95">
        <v>-3.0000000000000001E-3</v>
      </c>
    </row>
    <row r="196" spans="1:39">
      <c r="A196" s="90" t="s">
        <v>397</v>
      </c>
      <c r="B196" s="90" t="s">
        <v>780</v>
      </c>
      <c r="C196" s="90" t="s">
        <v>781</v>
      </c>
      <c r="D196" s="90" t="s">
        <v>394</v>
      </c>
      <c r="E196" s="90">
        <v>14.745483999999999</v>
      </c>
      <c r="F196" s="90">
        <v>14.421675</v>
      </c>
      <c r="G196" s="90">
        <v>14.113087</v>
      </c>
      <c r="H196" s="90">
        <v>14.004571</v>
      </c>
      <c r="I196" s="90">
        <v>13.230259</v>
      </c>
      <c r="J196" s="90">
        <v>13.345592</v>
      </c>
      <c r="K196" s="90">
        <v>13.330952999999999</v>
      </c>
      <c r="L196" s="90">
        <v>13.382051000000001</v>
      </c>
      <c r="M196" s="90">
        <v>13.434573</v>
      </c>
      <c r="N196" s="90">
        <v>13.33873</v>
      </c>
      <c r="O196" s="90">
        <v>13.119872000000001</v>
      </c>
      <c r="P196" s="90">
        <v>12.975277</v>
      </c>
      <c r="Q196" s="90">
        <v>13.445878</v>
      </c>
      <c r="R196" s="90">
        <v>13.230724</v>
      </c>
      <c r="S196" s="90">
        <v>13.117099</v>
      </c>
      <c r="T196" s="90">
        <v>13.047038000000001</v>
      </c>
      <c r="U196" s="90">
        <v>12.986684</v>
      </c>
      <c r="V196" s="90">
        <v>12.909997000000001</v>
      </c>
      <c r="W196" s="90">
        <v>12.852485</v>
      </c>
      <c r="X196" s="90">
        <v>12.847208</v>
      </c>
      <c r="Y196" s="90">
        <v>12.78825</v>
      </c>
      <c r="Z196" s="90">
        <v>12.737662</v>
      </c>
      <c r="AA196" s="90">
        <v>12.746236</v>
      </c>
      <c r="AB196" s="90">
        <v>12.732549000000001</v>
      </c>
      <c r="AC196" s="90">
        <v>12.710664</v>
      </c>
      <c r="AD196" s="90">
        <v>12.711384000000001</v>
      </c>
      <c r="AE196" s="90">
        <v>12.730789</v>
      </c>
      <c r="AF196" s="90">
        <v>12.788976</v>
      </c>
      <c r="AG196" s="90">
        <v>12.857566</v>
      </c>
      <c r="AH196" s="90">
        <v>12.928058</v>
      </c>
      <c r="AI196" s="90">
        <v>13.008151</v>
      </c>
      <c r="AJ196" s="90">
        <v>13.139333000000001</v>
      </c>
      <c r="AK196" s="90">
        <v>13.214803</v>
      </c>
      <c r="AL196" s="90">
        <v>13.341533999999999</v>
      </c>
      <c r="AM196" s="95">
        <v>-2E-3</v>
      </c>
    </row>
    <row r="197" spans="1:39">
      <c r="A197" s="90" t="s">
        <v>400</v>
      </c>
      <c r="B197" s="90" t="s">
        <v>782</v>
      </c>
      <c r="C197" s="90" t="s">
        <v>783</v>
      </c>
      <c r="D197" s="90" t="s">
        <v>394</v>
      </c>
      <c r="E197" s="90">
        <v>14.745543</v>
      </c>
      <c r="F197" s="90">
        <v>14.422725</v>
      </c>
      <c r="G197" s="90">
        <v>14.135427999999999</v>
      </c>
      <c r="H197" s="90">
        <v>13.979658000000001</v>
      </c>
      <c r="I197" s="90">
        <v>13.163716000000001</v>
      </c>
      <c r="J197" s="90">
        <v>13.230430999999999</v>
      </c>
      <c r="K197" s="90">
        <v>13.153301000000001</v>
      </c>
      <c r="L197" s="90">
        <v>13.138185999999999</v>
      </c>
      <c r="M197" s="90">
        <v>13.147376</v>
      </c>
      <c r="N197" s="90">
        <v>13.046468000000001</v>
      </c>
      <c r="O197" s="90">
        <v>12.845074</v>
      </c>
      <c r="P197" s="90">
        <v>12.634444999999999</v>
      </c>
      <c r="Q197" s="90">
        <v>12.429371</v>
      </c>
      <c r="R197" s="90">
        <v>12.918941999999999</v>
      </c>
      <c r="S197" s="90">
        <v>12.732644000000001</v>
      </c>
      <c r="T197" s="90">
        <v>12.673534</v>
      </c>
      <c r="U197" s="90">
        <v>12.671385000000001</v>
      </c>
      <c r="V197" s="90">
        <v>12.582198999999999</v>
      </c>
      <c r="W197" s="90">
        <v>12.50456</v>
      </c>
      <c r="X197" s="90">
        <v>12.455296000000001</v>
      </c>
      <c r="Y197" s="90">
        <v>12.419485</v>
      </c>
      <c r="Z197" s="90">
        <v>12.346463</v>
      </c>
      <c r="AA197" s="90">
        <v>12.305946</v>
      </c>
      <c r="AB197" s="90">
        <v>12.271962</v>
      </c>
      <c r="AC197" s="90">
        <v>12.226940000000001</v>
      </c>
      <c r="AD197" s="90">
        <v>12.165164000000001</v>
      </c>
      <c r="AE197" s="90">
        <v>12.147789</v>
      </c>
      <c r="AF197" s="90">
        <v>12.216657</v>
      </c>
      <c r="AG197" s="90">
        <v>12.234310000000001</v>
      </c>
      <c r="AH197" s="90">
        <v>12.257135</v>
      </c>
      <c r="AI197" s="90">
        <v>12.312165</v>
      </c>
      <c r="AJ197" s="90">
        <v>12.383898</v>
      </c>
      <c r="AK197" s="90">
        <v>12.468581</v>
      </c>
      <c r="AL197" s="90">
        <v>12.561657</v>
      </c>
      <c r="AM197" s="95">
        <v>-4.0000000000000001E-3</v>
      </c>
    </row>
    <row r="198" spans="1:39">
      <c r="A198" s="90" t="s">
        <v>403</v>
      </c>
      <c r="B198" s="90" t="s">
        <v>784</v>
      </c>
      <c r="C198" s="90" t="s">
        <v>785</v>
      </c>
      <c r="D198" s="90" t="s">
        <v>394</v>
      </c>
      <c r="E198" s="90">
        <v>14.744406</v>
      </c>
      <c r="F198" s="90">
        <v>14.40161</v>
      </c>
      <c r="G198" s="90">
        <v>14.182701</v>
      </c>
      <c r="H198" s="90">
        <v>14.051824999999999</v>
      </c>
      <c r="I198" s="90">
        <v>12.017777000000001</v>
      </c>
      <c r="J198" s="90">
        <v>11.797402999999999</v>
      </c>
      <c r="K198" s="90">
        <v>11.691483</v>
      </c>
      <c r="L198" s="90">
        <v>11.720273000000001</v>
      </c>
      <c r="M198" s="90">
        <v>11.883475000000001</v>
      </c>
      <c r="N198" s="90">
        <v>11.964791</v>
      </c>
      <c r="O198" s="90">
        <v>12.067854000000001</v>
      </c>
      <c r="P198" s="90">
        <v>12.065689000000001</v>
      </c>
      <c r="Q198" s="90">
        <v>12.993668</v>
      </c>
      <c r="R198" s="90">
        <v>13.007206999999999</v>
      </c>
      <c r="S198" s="90">
        <v>13.215365</v>
      </c>
      <c r="T198" s="90">
        <v>13.248116</v>
      </c>
      <c r="U198" s="90">
        <v>13.286011999999999</v>
      </c>
      <c r="V198" s="90">
        <v>13.274222999999999</v>
      </c>
      <c r="W198" s="90">
        <v>13.280264000000001</v>
      </c>
      <c r="X198" s="90">
        <v>13.268981</v>
      </c>
      <c r="Y198" s="90">
        <v>13.262997</v>
      </c>
      <c r="Z198" s="90">
        <v>13.257085</v>
      </c>
      <c r="AA198" s="90">
        <v>13.239580999999999</v>
      </c>
      <c r="AB198" s="90">
        <v>13.372125</v>
      </c>
      <c r="AC198" s="90">
        <v>13.477674</v>
      </c>
      <c r="AD198" s="90">
        <v>13.504376000000001</v>
      </c>
      <c r="AE198" s="90">
        <v>13.528008</v>
      </c>
      <c r="AF198" s="90">
        <v>13.613955000000001</v>
      </c>
      <c r="AG198" s="90">
        <v>13.695024</v>
      </c>
      <c r="AH198" s="90">
        <v>13.756728000000001</v>
      </c>
      <c r="AI198" s="90">
        <v>13.788568</v>
      </c>
      <c r="AJ198" s="90">
        <v>13.884895999999999</v>
      </c>
      <c r="AK198" s="90">
        <v>13.951612000000001</v>
      </c>
      <c r="AL198" s="90">
        <v>13.994586999999999</v>
      </c>
      <c r="AM198" s="95">
        <v>-1E-3</v>
      </c>
    </row>
    <row r="199" spans="1:39">
      <c r="A199" s="90" t="s">
        <v>406</v>
      </c>
      <c r="B199" s="90" t="s">
        <v>786</v>
      </c>
      <c r="C199" s="90" t="s">
        <v>787</v>
      </c>
      <c r="D199" s="90" t="s">
        <v>394</v>
      </c>
      <c r="E199" s="90">
        <v>14.74436</v>
      </c>
      <c r="F199" s="90">
        <v>14.406331</v>
      </c>
      <c r="G199" s="90">
        <v>14.118876</v>
      </c>
      <c r="H199" s="90">
        <v>13.994334</v>
      </c>
      <c r="I199" s="90">
        <v>13.630675</v>
      </c>
      <c r="J199" s="90">
        <v>14.00104</v>
      </c>
      <c r="K199" s="90">
        <v>14.070240999999999</v>
      </c>
      <c r="L199" s="90">
        <v>14.244763000000001</v>
      </c>
      <c r="M199" s="90">
        <v>14.414859</v>
      </c>
      <c r="N199" s="90">
        <v>14.523184000000001</v>
      </c>
      <c r="O199" s="90">
        <v>14.533514</v>
      </c>
      <c r="P199" s="90">
        <v>14.549011</v>
      </c>
      <c r="Q199" s="90">
        <v>15.335804</v>
      </c>
      <c r="R199" s="90">
        <v>15.344868</v>
      </c>
      <c r="S199" s="90">
        <v>15.492604</v>
      </c>
      <c r="T199" s="90">
        <v>15.563526</v>
      </c>
      <c r="U199" s="90">
        <v>15.578509</v>
      </c>
      <c r="V199" s="90">
        <v>15.593066</v>
      </c>
      <c r="W199" s="90">
        <v>15.639920999999999</v>
      </c>
      <c r="X199" s="90">
        <v>15.670002999999999</v>
      </c>
      <c r="Y199" s="90">
        <v>15.695257</v>
      </c>
      <c r="Z199" s="90">
        <v>15.705092</v>
      </c>
      <c r="AA199" s="90">
        <v>15.688643000000001</v>
      </c>
      <c r="AB199" s="90">
        <v>15.689897999999999</v>
      </c>
      <c r="AC199" s="90">
        <v>15.704874</v>
      </c>
      <c r="AD199" s="90">
        <v>15.751422</v>
      </c>
      <c r="AE199" s="90">
        <v>15.753686999999999</v>
      </c>
      <c r="AF199" s="90">
        <v>15.805742</v>
      </c>
      <c r="AG199" s="90">
        <v>15.866946</v>
      </c>
      <c r="AH199" s="90">
        <v>15.904911999999999</v>
      </c>
      <c r="AI199" s="90">
        <v>15.965914</v>
      </c>
      <c r="AJ199" s="90">
        <v>15.935276999999999</v>
      </c>
      <c r="AK199" s="90">
        <v>15.962771999999999</v>
      </c>
      <c r="AL199" s="90">
        <v>16.080036</v>
      </c>
      <c r="AM199" s="95">
        <v>3.0000000000000001E-3</v>
      </c>
    </row>
    <row r="200" spans="1:39">
      <c r="A200" s="90" t="s">
        <v>409</v>
      </c>
      <c r="B200" s="90" t="s">
        <v>788</v>
      </c>
      <c r="C200" s="90" t="s">
        <v>789</v>
      </c>
      <c r="D200" s="90" t="s">
        <v>394</v>
      </c>
      <c r="E200" s="90">
        <v>14.744202</v>
      </c>
      <c r="F200" s="90">
        <v>14.401395000000001</v>
      </c>
      <c r="G200" s="90">
        <v>13.929852</v>
      </c>
      <c r="H200" s="90">
        <v>13.679027</v>
      </c>
      <c r="I200" s="90">
        <v>12.838715000000001</v>
      </c>
      <c r="J200" s="90">
        <v>12.88031</v>
      </c>
      <c r="K200" s="90">
        <v>12.787188</v>
      </c>
      <c r="L200" s="90">
        <v>12.729627000000001</v>
      </c>
      <c r="M200" s="90">
        <v>12.723838000000001</v>
      </c>
      <c r="N200" s="90">
        <v>12.585985000000001</v>
      </c>
      <c r="O200" s="90">
        <v>12.404904999999999</v>
      </c>
      <c r="P200" s="90">
        <v>12.164465</v>
      </c>
      <c r="Q200" s="90">
        <v>12.647786</v>
      </c>
      <c r="R200" s="90">
        <v>12.408624</v>
      </c>
      <c r="S200" s="90">
        <v>12.313105999999999</v>
      </c>
      <c r="T200" s="90">
        <v>12.167123999999999</v>
      </c>
      <c r="U200" s="90">
        <v>12.080753</v>
      </c>
      <c r="V200" s="90">
        <v>11.966799</v>
      </c>
      <c r="W200" s="90">
        <v>11.883265</v>
      </c>
      <c r="X200" s="90">
        <v>11.782211</v>
      </c>
      <c r="Y200" s="90">
        <v>11.705260000000001</v>
      </c>
      <c r="Z200" s="90">
        <v>11.640971</v>
      </c>
      <c r="AA200" s="90">
        <v>11.580256</v>
      </c>
      <c r="AB200" s="90">
        <v>11.511448</v>
      </c>
      <c r="AC200" s="90">
        <v>11.457469</v>
      </c>
      <c r="AD200" s="90">
        <v>11.409889</v>
      </c>
      <c r="AE200" s="90">
        <v>11.380034</v>
      </c>
      <c r="AF200" s="90">
        <v>11.383601000000001</v>
      </c>
      <c r="AG200" s="90">
        <v>11.372997</v>
      </c>
      <c r="AH200" s="90">
        <v>11.361262</v>
      </c>
      <c r="AI200" s="90">
        <v>11.368919</v>
      </c>
      <c r="AJ200" s="90">
        <v>11.376049999999999</v>
      </c>
      <c r="AK200" s="90">
        <v>11.368689</v>
      </c>
      <c r="AL200" s="90">
        <v>11.389495</v>
      </c>
      <c r="AM200" s="95">
        <v>-7.0000000000000001E-3</v>
      </c>
    </row>
    <row r="201" spans="1:39">
      <c r="A201" s="90" t="s">
        <v>412</v>
      </c>
      <c r="B201" s="90" t="s">
        <v>790</v>
      </c>
      <c r="C201" s="90" t="s">
        <v>791</v>
      </c>
      <c r="D201" s="90" t="s">
        <v>394</v>
      </c>
      <c r="E201" s="90">
        <v>14.744548999999999</v>
      </c>
      <c r="F201" s="90">
        <v>14.400071000000001</v>
      </c>
      <c r="G201" s="90">
        <v>14.479381</v>
      </c>
      <c r="H201" s="90">
        <v>14.585117</v>
      </c>
      <c r="I201" s="90">
        <v>14.04669</v>
      </c>
      <c r="J201" s="90">
        <v>14.158541</v>
      </c>
      <c r="K201" s="90">
        <v>14.211747000000001</v>
      </c>
      <c r="L201" s="90">
        <v>14.343970000000001</v>
      </c>
      <c r="M201" s="90">
        <v>14.488052</v>
      </c>
      <c r="N201" s="90">
        <v>14.659408000000001</v>
      </c>
      <c r="O201" s="90">
        <v>14.581329999999999</v>
      </c>
      <c r="P201" s="90">
        <v>14.604990000000001</v>
      </c>
      <c r="Q201" s="90">
        <v>15.122502000000001</v>
      </c>
      <c r="R201" s="90">
        <v>14.968384</v>
      </c>
      <c r="S201" s="90">
        <v>14.831961</v>
      </c>
      <c r="T201" s="90">
        <v>14.897088</v>
      </c>
      <c r="U201" s="90">
        <v>14.840659</v>
      </c>
      <c r="V201" s="90">
        <v>14.889711</v>
      </c>
      <c r="W201" s="90">
        <v>14.898949</v>
      </c>
      <c r="X201" s="90">
        <v>14.900918000000001</v>
      </c>
      <c r="Y201" s="90">
        <v>14.924208999999999</v>
      </c>
      <c r="Z201" s="90">
        <v>14.944035</v>
      </c>
      <c r="AA201" s="90">
        <v>14.906064000000001</v>
      </c>
      <c r="AB201" s="90">
        <v>15.049768</v>
      </c>
      <c r="AC201" s="90">
        <v>15.075030999999999</v>
      </c>
      <c r="AD201" s="90">
        <v>15.158706</v>
      </c>
      <c r="AE201" s="90">
        <v>15.30728</v>
      </c>
      <c r="AF201" s="90">
        <v>15.274626</v>
      </c>
      <c r="AG201" s="90">
        <v>15.369755</v>
      </c>
      <c r="AH201" s="90">
        <v>15.537153999999999</v>
      </c>
      <c r="AI201" s="90">
        <v>15.801968</v>
      </c>
      <c r="AJ201" s="90">
        <v>16.046935999999999</v>
      </c>
      <c r="AK201" s="90">
        <v>16.211252000000002</v>
      </c>
      <c r="AL201" s="90">
        <v>16.446263999999999</v>
      </c>
      <c r="AM201" s="95">
        <v>4.0000000000000001E-3</v>
      </c>
    </row>
    <row r="202" spans="1:39">
      <c r="A202" s="90" t="s">
        <v>92</v>
      </c>
      <c r="B202" s="90" t="s">
        <v>792</v>
      </c>
      <c r="C202" s="90" t="s">
        <v>793</v>
      </c>
      <c r="D202" s="90" t="s">
        <v>394</v>
      </c>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row>
    <row r="203" spans="1:39">
      <c r="A203" s="90" t="s">
        <v>263</v>
      </c>
      <c r="B203" s="90" t="s">
        <v>794</v>
      </c>
      <c r="C203" s="90" t="s">
        <v>795</v>
      </c>
      <c r="D203" s="90" t="s">
        <v>394</v>
      </c>
      <c r="E203" s="90">
        <v>29.101451999999998</v>
      </c>
      <c r="F203" s="90">
        <v>33.287472000000001</v>
      </c>
      <c r="G203" s="90">
        <v>35.301769</v>
      </c>
      <c r="H203" s="90">
        <v>35.655743000000001</v>
      </c>
      <c r="I203" s="90">
        <v>36.136142999999997</v>
      </c>
      <c r="J203" s="90">
        <v>36.865479000000001</v>
      </c>
      <c r="K203" s="90">
        <v>37.499865999999997</v>
      </c>
      <c r="L203" s="90">
        <v>37.917560999999999</v>
      </c>
      <c r="M203" s="90">
        <v>38.429222000000003</v>
      </c>
      <c r="N203" s="90">
        <v>38.868603</v>
      </c>
      <c r="O203" s="90">
        <v>38.934277000000002</v>
      </c>
      <c r="P203" s="90">
        <v>38.963169000000001</v>
      </c>
      <c r="Q203" s="90">
        <v>38.951664000000001</v>
      </c>
      <c r="R203" s="90">
        <v>38.994388999999998</v>
      </c>
      <c r="S203" s="90">
        <v>38.99868</v>
      </c>
      <c r="T203" s="90">
        <v>39.170242000000002</v>
      </c>
      <c r="U203" s="90">
        <v>39.252037000000001</v>
      </c>
      <c r="V203" s="90">
        <v>39.125346999999998</v>
      </c>
      <c r="W203" s="90">
        <v>38.958587999999999</v>
      </c>
      <c r="X203" s="90">
        <v>38.886947999999997</v>
      </c>
      <c r="Y203" s="90">
        <v>38.818939</v>
      </c>
      <c r="Z203" s="90">
        <v>38.574703</v>
      </c>
      <c r="AA203" s="90">
        <v>38.337806999999998</v>
      </c>
      <c r="AB203" s="90">
        <v>38.110615000000003</v>
      </c>
      <c r="AC203" s="90">
        <v>37.905239000000002</v>
      </c>
      <c r="AD203" s="90">
        <v>37.682907</v>
      </c>
      <c r="AE203" s="90">
        <v>37.382308999999999</v>
      </c>
      <c r="AF203" s="90">
        <v>37.188625000000002</v>
      </c>
      <c r="AG203" s="90">
        <v>37.069915999999999</v>
      </c>
      <c r="AH203" s="90">
        <v>36.974594000000003</v>
      </c>
      <c r="AI203" s="90">
        <v>36.833530000000003</v>
      </c>
      <c r="AJ203" s="90">
        <v>36.703105999999998</v>
      </c>
      <c r="AK203" s="90">
        <v>36.565514</v>
      </c>
      <c r="AL203" s="90">
        <v>36.355133000000002</v>
      </c>
      <c r="AM203" s="95">
        <v>3.0000000000000001E-3</v>
      </c>
    </row>
    <row r="204" spans="1:39">
      <c r="A204" s="90" t="s">
        <v>397</v>
      </c>
      <c r="B204" s="90" t="s">
        <v>796</v>
      </c>
      <c r="C204" s="90" t="s">
        <v>797</v>
      </c>
      <c r="D204" s="90" t="s">
        <v>394</v>
      </c>
      <c r="E204" s="90">
        <v>29.103424</v>
      </c>
      <c r="F204" s="90">
        <v>33.288086</v>
      </c>
      <c r="G204" s="90">
        <v>35.345821000000001</v>
      </c>
      <c r="H204" s="90">
        <v>35.847965000000002</v>
      </c>
      <c r="I204" s="90">
        <v>36.419528999999997</v>
      </c>
      <c r="J204" s="90">
        <v>37.240341000000001</v>
      </c>
      <c r="K204" s="90">
        <v>37.986195000000002</v>
      </c>
      <c r="L204" s="90">
        <v>38.375847</v>
      </c>
      <c r="M204" s="90">
        <v>38.908290999999998</v>
      </c>
      <c r="N204" s="90">
        <v>39.345821000000001</v>
      </c>
      <c r="O204" s="90">
        <v>39.443393999999998</v>
      </c>
      <c r="P204" s="90">
        <v>39.383223999999998</v>
      </c>
      <c r="Q204" s="90">
        <v>39.40522</v>
      </c>
      <c r="R204" s="90">
        <v>39.409306000000001</v>
      </c>
      <c r="S204" s="90">
        <v>39.393715</v>
      </c>
      <c r="T204" s="90">
        <v>39.520195000000001</v>
      </c>
      <c r="U204" s="90">
        <v>39.64114</v>
      </c>
      <c r="V204" s="90">
        <v>39.517197000000003</v>
      </c>
      <c r="W204" s="90">
        <v>39.310394000000002</v>
      </c>
      <c r="X204" s="90">
        <v>39.254306999999997</v>
      </c>
      <c r="Y204" s="90">
        <v>39.141911</v>
      </c>
      <c r="Z204" s="90">
        <v>38.917324000000001</v>
      </c>
      <c r="AA204" s="90">
        <v>38.675311999999998</v>
      </c>
      <c r="AB204" s="90">
        <v>38.533749</v>
      </c>
      <c r="AC204" s="90">
        <v>38.403069000000002</v>
      </c>
      <c r="AD204" s="90">
        <v>38.204143999999999</v>
      </c>
      <c r="AE204" s="90">
        <v>37.925797000000003</v>
      </c>
      <c r="AF204" s="90">
        <v>37.763354999999997</v>
      </c>
      <c r="AG204" s="90">
        <v>37.664127000000001</v>
      </c>
      <c r="AH204" s="90">
        <v>37.571899000000002</v>
      </c>
      <c r="AI204" s="90">
        <v>37.489753999999998</v>
      </c>
      <c r="AJ204" s="90">
        <v>37.411175</v>
      </c>
      <c r="AK204" s="90">
        <v>37.278275000000001</v>
      </c>
      <c r="AL204" s="90">
        <v>37.141269999999999</v>
      </c>
      <c r="AM204" s="95">
        <v>3.0000000000000001E-3</v>
      </c>
    </row>
    <row r="205" spans="1:39">
      <c r="A205" s="90" t="s">
        <v>400</v>
      </c>
      <c r="B205" s="90" t="s">
        <v>798</v>
      </c>
      <c r="C205" s="90" t="s">
        <v>799</v>
      </c>
      <c r="D205" s="90" t="s">
        <v>394</v>
      </c>
      <c r="E205" s="90">
        <v>29.103424</v>
      </c>
      <c r="F205" s="90">
        <v>33.287247000000001</v>
      </c>
      <c r="G205" s="90">
        <v>35.355133000000002</v>
      </c>
      <c r="H205" s="90">
        <v>35.571201000000002</v>
      </c>
      <c r="I205" s="90">
        <v>35.888343999999996</v>
      </c>
      <c r="J205" s="90">
        <v>36.707565000000002</v>
      </c>
      <c r="K205" s="90">
        <v>37.196133000000003</v>
      </c>
      <c r="L205" s="90">
        <v>37.724915000000003</v>
      </c>
      <c r="M205" s="90">
        <v>38.191906000000003</v>
      </c>
      <c r="N205" s="90">
        <v>38.729992000000003</v>
      </c>
      <c r="O205" s="90">
        <v>38.737704999999998</v>
      </c>
      <c r="P205" s="90">
        <v>38.603133999999997</v>
      </c>
      <c r="Q205" s="90">
        <v>38.456660999999997</v>
      </c>
      <c r="R205" s="90">
        <v>38.381481000000001</v>
      </c>
      <c r="S205" s="90">
        <v>38.347499999999997</v>
      </c>
      <c r="T205" s="90">
        <v>38.391883999999997</v>
      </c>
      <c r="U205" s="90">
        <v>38.526339999999998</v>
      </c>
      <c r="V205" s="90">
        <v>38.327618000000001</v>
      </c>
      <c r="W205" s="90">
        <v>38.056232000000001</v>
      </c>
      <c r="X205" s="90">
        <v>37.861038000000001</v>
      </c>
      <c r="Y205" s="90">
        <v>37.778263000000003</v>
      </c>
      <c r="Z205" s="90">
        <v>37.467666999999999</v>
      </c>
      <c r="AA205" s="90">
        <v>37.181838999999997</v>
      </c>
      <c r="AB205" s="90">
        <v>36.989792000000001</v>
      </c>
      <c r="AC205" s="90">
        <v>36.774143000000002</v>
      </c>
      <c r="AD205" s="90">
        <v>36.474246999999998</v>
      </c>
      <c r="AE205" s="90">
        <v>36.161602000000002</v>
      </c>
      <c r="AF205" s="90">
        <v>36.030208999999999</v>
      </c>
      <c r="AG205" s="90">
        <v>35.935054999999998</v>
      </c>
      <c r="AH205" s="90">
        <v>35.802711000000002</v>
      </c>
      <c r="AI205" s="90">
        <v>35.661205000000002</v>
      </c>
      <c r="AJ205" s="90">
        <v>35.528576000000001</v>
      </c>
      <c r="AK205" s="90">
        <v>35.399456000000001</v>
      </c>
      <c r="AL205" s="90">
        <v>35.267895000000003</v>
      </c>
      <c r="AM205" s="95">
        <v>2E-3</v>
      </c>
    </row>
    <row r="206" spans="1:39">
      <c r="A206" s="90" t="s">
        <v>403</v>
      </c>
      <c r="B206" s="90" t="s">
        <v>800</v>
      </c>
      <c r="C206" s="90" t="s">
        <v>801</v>
      </c>
      <c r="D206" s="90" t="s">
        <v>394</v>
      </c>
      <c r="E206" s="90">
        <v>29.101455999999999</v>
      </c>
      <c r="F206" s="90">
        <v>33.283923999999999</v>
      </c>
      <c r="G206" s="90">
        <v>35.596905</v>
      </c>
      <c r="H206" s="90">
        <v>36.500729</v>
      </c>
      <c r="I206" s="90">
        <v>37.326850999999998</v>
      </c>
      <c r="J206" s="90">
        <v>37.818618999999998</v>
      </c>
      <c r="K206" s="90">
        <v>37.968699999999998</v>
      </c>
      <c r="L206" s="90">
        <v>37.599060000000001</v>
      </c>
      <c r="M206" s="90">
        <v>37.491238000000003</v>
      </c>
      <c r="N206" s="90">
        <v>37.406765</v>
      </c>
      <c r="O206" s="90">
        <v>37.213344999999997</v>
      </c>
      <c r="P206" s="90">
        <v>37.100467999999999</v>
      </c>
      <c r="Q206" s="90">
        <v>37.152541999999997</v>
      </c>
      <c r="R206" s="90">
        <v>37.302242</v>
      </c>
      <c r="S206" s="90">
        <v>37.430264000000001</v>
      </c>
      <c r="T206" s="90">
        <v>37.740082000000001</v>
      </c>
      <c r="U206" s="90">
        <v>37.943725999999998</v>
      </c>
      <c r="V206" s="90">
        <v>37.952198000000003</v>
      </c>
      <c r="W206" s="90">
        <v>37.844954999999999</v>
      </c>
      <c r="X206" s="90">
        <v>37.810017000000002</v>
      </c>
      <c r="Y206" s="90">
        <v>37.855525999999998</v>
      </c>
      <c r="Z206" s="90">
        <v>37.814934000000001</v>
      </c>
      <c r="AA206" s="90">
        <v>37.774887</v>
      </c>
      <c r="AB206" s="90">
        <v>37.796680000000002</v>
      </c>
      <c r="AC206" s="90">
        <v>37.811024000000003</v>
      </c>
      <c r="AD206" s="90">
        <v>37.774166000000001</v>
      </c>
      <c r="AE206" s="90">
        <v>37.642567</v>
      </c>
      <c r="AF206" s="90">
        <v>37.633167</v>
      </c>
      <c r="AG206" s="90">
        <v>37.710228000000001</v>
      </c>
      <c r="AH206" s="90">
        <v>37.749996000000003</v>
      </c>
      <c r="AI206" s="90">
        <v>37.765048999999998</v>
      </c>
      <c r="AJ206" s="90">
        <v>37.717109999999998</v>
      </c>
      <c r="AK206" s="90">
        <v>37.621921999999998</v>
      </c>
      <c r="AL206" s="90">
        <v>37.544536999999998</v>
      </c>
      <c r="AM206" s="95">
        <v>4.0000000000000001E-3</v>
      </c>
    </row>
    <row r="207" spans="1:39">
      <c r="A207" s="90" t="s">
        <v>406</v>
      </c>
      <c r="B207" s="90" t="s">
        <v>802</v>
      </c>
      <c r="C207" s="90" t="s">
        <v>803</v>
      </c>
      <c r="D207" s="90" t="s">
        <v>394</v>
      </c>
      <c r="E207" s="90">
        <v>29.10145</v>
      </c>
      <c r="F207" s="90">
        <v>33.284843000000002</v>
      </c>
      <c r="G207" s="90">
        <v>35.231400000000001</v>
      </c>
      <c r="H207" s="90">
        <v>35.324790999999998</v>
      </c>
      <c r="I207" s="90">
        <v>35.680594999999997</v>
      </c>
      <c r="J207" s="90">
        <v>36.494152</v>
      </c>
      <c r="K207" s="90">
        <v>37.383270000000003</v>
      </c>
      <c r="L207" s="90">
        <v>37.916781999999998</v>
      </c>
      <c r="M207" s="90">
        <v>38.527324999999998</v>
      </c>
      <c r="N207" s="90">
        <v>39.081867000000003</v>
      </c>
      <c r="O207" s="90">
        <v>39.281612000000003</v>
      </c>
      <c r="P207" s="90">
        <v>39.349193999999997</v>
      </c>
      <c r="Q207" s="90">
        <v>39.480446000000001</v>
      </c>
      <c r="R207" s="90">
        <v>39.57452</v>
      </c>
      <c r="S207" s="90">
        <v>39.734988999999999</v>
      </c>
      <c r="T207" s="90">
        <v>39.980441999999996</v>
      </c>
      <c r="U207" s="90">
        <v>40.097256000000002</v>
      </c>
      <c r="V207" s="90">
        <v>40.004730000000002</v>
      </c>
      <c r="W207" s="90">
        <v>39.816521000000002</v>
      </c>
      <c r="X207" s="90">
        <v>39.656139000000003</v>
      </c>
      <c r="Y207" s="90">
        <v>39.580241999999998</v>
      </c>
      <c r="Z207" s="90">
        <v>39.297474000000001</v>
      </c>
      <c r="AA207" s="90">
        <v>39.042178999999997</v>
      </c>
      <c r="AB207" s="90">
        <v>38.740276000000001</v>
      </c>
      <c r="AC207" s="90">
        <v>38.492114999999998</v>
      </c>
      <c r="AD207" s="90">
        <v>38.215561000000001</v>
      </c>
      <c r="AE207" s="90">
        <v>37.862484000000002</v>
      </c>
      <c r="AF207" s="90">
        <v>37.628418000000003</v>
      </c>
      <c r="AG207" s="90">
        <v>37.529446</v>
      </c>
      <c r="AH207" s="90">
        <v>37.373573</v>
      </c>
      <c r="AI207" s="90">
        <v>37.152897000000003</v>
      </c>
      <c r="AJ207" s="90">
        <v>36.930492000000001</v>
      </c>
      <c r="AK207" s="90">
        <v>36.637988999999997</v>
      </c>
      <c r="AL207" s="90">
        <v>36.279972000000001</v>
      </c>
      <c r="AM207" s="95">
        <v>3.0000000000000001E-3</v>
      </c>
    </row>
    <row r="208" spans="1:39">
      <c r="A208" s="90" t="s">
        <v>409</v>
      </c>
      <c r="B208" s="90" t="s">
        <v>804</v>
      </c>
      <c r="C208" s="90" t="s">
        <v>805</v>
      </c>
      <c r="D208" s="90" t="s">
        <v>394</v>
      </c>
      <c r="E208" s="90">
        <v>29.101451999999998</v>
      </c>
      <c r="F208" s="90">
        <v>33.294651000000002</v>
      </c>
      <c r="G208" s="90">
        <v>35.255282999999999</v>
      </c>
      <c r="H208" s="90">
        <v>35.391232000000002</v>
      </c>
      <c r="I208" s="90">
        <v>35.612324000000001</v>
      </c>
      <c r="J208" s="90">
        <v>36.182861000000003</v>
      </c>
      <c r="K208" s="90">
        <v>36.705753000000001</v>
      </c>
      <c r="L208" s="90">
        <v>36.958396999999998</v>
      </c>
      <c r="M208" s="90">
        <v>37.345134999999999</v>
      </c>
      <c r="N208" s="90">
        <v>37.692680000000003</v>
      </c>
      <c r="O208" s="90">
        <v>37.743648999999998</v>
      </c>
      <c r="P208" s="90">
        <v>37.639088000000001</v>
      </c>
      <c r="Q208" s="90">
        <v>37.564959999999999</v>
      </c>
      <c r="R208" s="90">
        <v>37.594687999999998</v>
      </c>
      <c r="S208" s="90">
        <v>37.683556000000003</v>
      </c>
      <c r="T208" s="90">
        <v>37.758110000000002</v>
      </c>
      <c r="U208" s="90">
        <v>37.782660999999997</v>
      </c>
      <c r="V208" s="90">
        <v>37.540801999999999</v>
      </c>
      <c r="W208" s="90">
        <v>37.341045000000001</v>
      </c>
      <c r="X208" s="90">
        <v>37.130955</v>
      </c>
      <c r="Y208" s="90">
        <v>36.900719000000002</v>
      </c>
      <c r="Z208" s="90">
        <v>36.563704999999999</v>
      </c>
      <c r="AA208" s="90">
        <v>36.270389999999999</v>
      </c>
      <c r="AB208" s="90">
        <v>36.022708999999999</v>
      </c>
      <c r="AC208" s="90">
        <v>35.790585</v>
      </c>
      <c r="AD208" s="90">
        <v>35.495376999999998</v>
      </c>
      <c r="AE208" s="90">
        <v>35.205669</v>
      </c>
      <c r="AF208" s="90">
        <v>35.009605000000001</v>
      </c>
      <c r="AG208" s="90">
        <v>34.855365999999997</v>
      </c>
      <c r="AH208" s="90">
        <v>34.706775999999998</v>
      </c>
      <c r="AI208" s="90">
        <v>34.521534000000003</v>
      </c>
      <c r="AJ208" s="90">
        <v>34.269199</v>
      </c>
      <c r="AK208" s="90">
        <v>33.970882000000003</v>
      </c>
      <c r="AL208" s="90">
        <v>33.738017999999997</v>
      </c>
      <c r="AM208" s="95">
        <v>0</v>
      </c>
    </row>
    <row r="209" spans="1:39">
      <c r="A209" s="90" t="s">
        <v>412</v>
      </c>
      <c r="B209" s="90" t="s">
        <v>806</v>
      </c>
      <c r="C209" s="90" t="s">
        <v>807</v>
      </c>
      <c r="D209" s="90" t="s">
        <v>394</v>
      </c>
      <c r="E209" s="90">
        <v>29.101445999999999</v>
      </c>
      <c r="F209" s="90">
        <v>33.299273999999997</v>
      </c>
      <c r="G209" s="90">
        <v>35.295929000000001</v>
      </c>
      <c r="H209" s="90">
        <v>36.187866</v>
      </c>
      <c r="I209" s="90">
        <v>37.093001999999998</v>
      </c>
      <c r="J209" s="90">
        <v>37.988425999999997</v>
      </c>
      <c r="K209" s="90">
        <v>38.830902000000002</v>
      </c>
      <c r="L209" s="90">
        <v>39.413547999999999</v>
      </c>
      <c r="M209" s="90">
        <v>40.096397000000003</v>
      </c>
      <c r="N209" s="90">
        <v>40.752189999999999</v>
      </c>
      <c r="O209" s="90">
        <v>41.134833999999998</v>
      </c>
      <c r="P209" s="90">
        <v>41.326988</v>
      </c>
      <c r="Q209" s="90">
        <v>41.590465999999999</v>
      </c>
      <c r="R209" s="90">
        <v>41.819267000000004</v>
      </c>
      <c r="S209" s="90">
        <v>41.964675999999997</v>
      </c>
      <c r="T209" s="90">
        <v>42.105854000000001</v>
      </c>
      <c r="U209" s="90">
        <v>42.319156999999997</v>
      </c>
      <c r="V209" s="90">
        <v>42.343902999999997</v>
      </c>
      <c r="W209" s="90">
        <v>42.309536000000001</v>
      </c>
      <c r="X209" s="90">
        <v>42.219226999999997</v>
      </c>
      <c r="Y209" s="90">
        <v>42.135849</v>
      </c>
      <c r="Z209" s="90">
        <v>42.168422999999997</v>
      </c>
      <c r="AA209" s="90">
        <v>42.038445000000003</v>
      </c>
      <c r="AB209" s="90">
        <v>41.898392000000001</v>
      </c>
      <c r="AC209" s="90">
        <v>41.734679999999997</v>
      </c>
      <c r="AD209" s="90">
        <v>41.585490999999998</v>
      </c>
      <c r="AE209" s="90">
        <v>41.286968000000002</v>
      </c>
      <c r="AF209" s="90">
        <v>41.073734000000002</v>
      </c>
      <c r="AG209" s="90">
        <v>41.022300999999999</v>
      </c>
      <c r="AH209" s="90">
        <v>40.972327999999997</v>
      </c>
      <c r="AI209" s="90">
        <v>40.941895000000002</v>
      </c>
      <c r="AJ209" s="90">
        <v>40.972983999999997</v>
      </c>
      <c r="AK209" s="90">
        <v>40.764384999999997</v>
      </c>
      <c r="AL209" s="90">
        <v>40.531094000000003</v>
      </c>
      <c r="AM209" s="95">
        <v>6.0000000000000001E-3</v>
      </c>
    </row>
    <row r="210" spans="1:39">
      <c r="A210" s="90" t="s">
        <v>808</v>
      </c>
      <c r="B210" s="90"/>
      <c r="C210" s="90" t="s">
        <v>809</v>
      </c>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row>
    <row r="211" spans="1:39">
      <c r="A211" s="90" t="s">
        <v>415</v>
      </c>
      <c r="B211" s="90" t="s">
        <v>810</v>
      </c>
      <c r="C211" s="90" t="s">
        <v>811</v>
      </c>
      <c r="D211" s="90" t="s">
        <v>394</v>
      </c>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row>
    <row r="212" spans="1:39">
      <c r="A212" s="90" t="s">
        <v>263</v>
      </c>
      <c r="B212" s="90" t="s">
        <v>812</v>
      </c>
      <c r="C212" s="90" t="s">
        <v>813</v>
      </c>
      <c r="D212" s="90" t="s">
        <v>394</v>
      </c>
      <c r="E212" s="90">
        <v>18.69425</v>
      </c>
      <c r="F212" s="90">
        <v>22.239955999999999</v>
      </c>
      <c r="G212" s="90">
        <v>22.638173999999999</v>
      </c>
      <c r="H212" s="90">
        <v>22.165009999999999</v>
      </c>
      <c r="I212" s="90">
        <v>21.399750000000001</v>
      </c>
      <c r="J212" s="90">
        <v>20.430983000000001</v>
      </c>
      <c r="K212" s="90">
        <v>19.918900000000001</v>
      </c>
      <c r="L212" s="90">
        <v>19.752050000000001</v>
      </c>
      <c r="M212" s="90">
        <v>20.103366999999999</v>
      </c>
      <c r="N212" s="90">
        <v>20.495049000000002</v>
      </c>
      <c r="O212" s="90">
        <v>21.115786</v>
      </c>
      <c r="P212" s="90">
        <v>21.201930999999998</v>
      </c>
      <c r="Q212" s="90">
        <v>21.717043</v>
      </c>
      <c r="R212" s="90">
        <v>21.836302</v>
      </c>
      <c r="S212" s="90">
        <v>21.905995999999998</v>
      </c>
      <c r="T212" s="90">
        <v>22.171693999999999</v>
      </c>
      <c r="U212" s="90">
        <v>22.496175999999998</v>
      </c>
      <c r="V212" s="90">
        <v>22.53285</v>
      </c>
      <c r="W212" s="90">
        <v>22.757597000000001</v>
      </c>
      <c r="X212" s="90">
        <v>23.130268000000001</v>
      </c>
      <c r="Y212" s="90">
        <v>23.062939</v>
      </c>
      <c r="Z212" s="90">
        <v>23.173919999999999</v>
      </c>
      <c r="AA212" s="90">
        <v>23.346789999999999</v>
      </c>
      <c r="AB212" s="90">
        <v>23.528769</v>
      </c>
      <c r="AC212" s="90">
        <v>23.613443</v>
      </c>
      <c r="AD212" s="90">
        <v>23.840679000000002</v>
      </c>
      <c r="AE212" s="90">
        <v>23.882580000000001</v>
      </c>
      <c r="AF212" s="90">
        <v>23.862005</v>
      </c>
      <c r="AG212" s="90">
        <v>23.925768000000001</v>
      </c>
      <c r="AH212" s="90">
        <v>23.936333000000001</v>
      </c>
      <c r="AI212" s="90">
        <v>23.965634999999999</v>
      </c>
      <c r="AJ212" s="90">
        <v>24.039244</v>
      </c>
      <c r="AK212" s="90">
        <v>23.979467</v>
      </c>
      <c r="AL212" s="90">
        <v>23.953275999999999</v>
      </c>
      <c r="AM212" s="95">
        <v>2E-3</v>
      </c>
    </row>
    <row r="213" spans="1:39">
      <c r="A213" s="90" t="s">
        <v>397</v>
      </c>
      <c r="B213" s="90" t="s">
        <v>814</v>
      </c>
      <c r="C213" s="90" t="s">
        <v>815</v>
      </c>
      <c r="D213" s="90" t="s">
        <v>394</v>
      </c>
      <c r="E213" s="90">
        <v>18.695512999999998</v>
      </c>
      <c r="F213" s="90">
        <v>22.241014</v>
      </c>
      <c r="G213" s="90">
        <v>22.328703000000001</v>
      </c>
      <c r="H213" s="90">
        <v>22.077482</v>
      </c>
      <c r="I213" s="90">
        <v>21.250741999999999</v>
      </c>
      <c r="J213" s="90">
        <v>20.413456</v>
      </c>
      <c r="K213" s="90">
        <v>19.845735999999999</v>
      </c>
      <c r="L213" s="90">
        <v>19.775023999999998</v>
      </c>
      <c r="M213" s="90">
        <v>20.243334000000001</v>
      </c>
      <c r="N213" s="90">
        <v>20.309934999999999</v>
      </c>
      <c r="O213" s="90">
        <v>20.993320000000001</v>
      </c>
      <c r="P213" s="90">
        <v>21.155024000000001</v>
      </c>
      <c r="Q213" s="90">
        <v>21.668144000000002</v>
      </c>
      <c r="R213" s="90">
        <v>21.870768000000002</v>
      </c>
      <c r="S213" s="90">
        <v>21.999506</v>
      </c>
      <c r="T213" s="90">
        <v>22.276627999999999</v>
      </c>
      <c r="U213" s="90">
        <v>22.559221000000001</v>
      </c>
      <c r="V213" s="90">
        <v>22.651216999999999</v>
      </c>
      <c r="W213" s="90">
        <v>22.890391999999999</v>
      </c>
      <c r="X213" s="90">
        <v>23.279385000000001</v>
      </c>
      <c r="Y213" s="90">
        <v>23.313475</v>
      </c>
      <c r="Z213" s="90">
        <v>23.449873</v>
      </c>
      <c r="AA213" s="90">
        <v>23.715471000000001</v>
      </c>
      <c r="AB213" s="90">
        <v>23.759146000000001</v>
      </c>
      <c r="AC213" s="90">
        <v>23.925632</v>
      </c>
      <c r="AD213" s="90">
        <v>24.124884000000002</v>
      </c>
      <c r="AE213" s="90">
        <v>24.265919</v>
      </c>
      <c r="AF213" s="90">
        <v>24.318079000000001</v>
      </c>
      <c r="AG213" s="90">
        <v>24.472128000000001</v>
      </c>
      <c r="AH213" s="90">
        <v>24.463736000000001</v>
      </c>
      <c r="AI213" s="90">
        <v>24.674019000000001</v>
      </c>
      <c r="AJ213" s="90">
        <v>24.651420999999999</v>
      </c>
      <c r="AK213" s="90">
        <v>24.603071</v>
      </c>
      <c r="AL213" s="90">
        <v>24.633618999999999</v>
      </c>
      <c r="AM213" s="95">
        <v>3.0000000000000001E-3</v>
      </c>
    </row>
    <row r="214" spans="1:39">
      <c r="A214" s="90" t="s">
        <v>400</v>
      </c>
      <c r="B214" s="90" t="s">
        <v>816</v>
      </c>
      <c r="C214" s="90" t="s">
        <v>817</v>
      </c>
      <c r="D214" s="90" t="s">
        <v>394</v>
      </c>
      <c r="E214" s="90">
        <v>18.695512999999998</v>
      </c>
      <c r="F214" s="90">
        <v>22.240870999999999</v>
      </c>
      <c r="G214" s="90">
        <v>22.334651999999998</v>
      </c>
      <c r="H214" s="90">
        <v>21.961872</v>
      </c>
      <c r="I214" s="90">
        <v>20.845251000000001</v>
      </c>
      <c r="J214" s="90">
        <v>20.19997</v>
      </c>
      <c r="K214" s="90">
        <v>19.643827000000002</v>
      </c>
      <c r="L214" s="90">
        <v>19.523707999999999</v>
      </c>
      <c r="M214" s="90">
        <v>19.872409999999999</v>
      </c>
      <c r="N214" s="90">
        <v>19.986848999999999</v>
      </c>
      <c r="O214" s="90">
        <v>20.565726999999999</v>
      </c>
      <c r="P214" s="90">
        <v>20.654043000000001</v>
      </c>
      <c r="Q214" s="90">
        <v>21.005686000000001</v>
      </c>
      <c r="R214" s="90">
        <v>21.177893000000001</v>
      </c>
      <c r="S214" s="90">
        <v>21.259682000000002</v>
      </c>
      <c r="T214" s="90">
        <v>21.478693</v>
      </c>
      <c r="U214" s="90">
        <v>21.851727</v>
      </c>
      <c r="V214" s="90">
        <v>21.728649000000001</v>
      </c>
      <c r="W214" s="90">
        <v>21.942829</v>
      </c>
      <c r="X214" s="90">
        <v>22.372623000000001</v>
      </c>
      <c r="Y214" s="90">
        <v>22.246003999999999</v>
      </c>
      <c r="Z214" s="90">
        <v>22.321300999999998</v>
      </c>
      <c r="AA214" s="90">
        <v>22.483844999999999</v>
      </c>
      <c r="AB214" s="90">
        <v>22.684114000000001</v>
      </c>
      <c r="AC214" s="90">
        <v>22.766863000000001</v>
      </c>
      <c r="AD214" s="90">
        <v>22.966495999999999</v>
      </c>
      <c r="AE214" s="90">
        <v>23.010325999999999</v>
      </c>
      <c r="AF214" s="90">
        <v>22.953751</v>
      </c>
      <c r="AG214" s="90">
        <v>22.976416</v>
      </c>
      <c r="AH214" s="90">
        <v>22.982046</v>
      </c>
      <c r="AI214" s="90">
        <v>22.993117999999999</v>
      </c>
      <c r="AJ214" s="90">
        <v>22.970583000000001</v>
      </c>
      <c r="AK214" s="90">
        <v>22.938202</v>
      </c>
      <c r="AL214" s="90">
        <v>22.915009999999999</v>
      </c>
      <c r="AM214" s="95">
        <v>1E-3</v>
      </c>
    </row>
    <row r="215" spans="1:39">
      <c r="A215" s="90" t="s">
        <v>403</v>
      </c>
      <c r="B215" s="90" t="s">
        <v>818</v>
      </c>
      <c r="C215" s="90" t="s">
        <v>819</v>
      </c>
      <c r="D215" s="90" t="s">
        <v>394</v>
      </c>
      <c r="E215" s="90">
        <v>18.69425</v>
      </c>
      <c r="F215" s="90">
        <v>22.240179000000001</v>
      </c>
      <c r="G215" s="90">
        <v>29.264896</v>
      </c>
      <c r="H215" s="90">
        <v>30.946726000000002</v>
      </c>
      <c r="I215" s="90">
        <v>33.039721999999998</v>
      </c>
      <c r="J215" s="90">
        <v>34.136375000000001</v>
      </c>
      <c r="K215" s="90">
        <v>34.940300000000001</v>
      </c>
      <c r="L215" s="90">
        <v>35.028095</v>
      </c>
      <c r="M215" s="90">
        <v>35.810177000000003</v>
      </c>
      <c r="N215" s="90">
        <v>36.284855</v>
      </c>
      <c r="O215" s="90">
        <v>36.208320999999998</v>
      </c>
      <c r="P215" s="90">
        <v>36.177340999999998</v>
      </c>
      <c r="Q215" s="90">
        <v>36.879779999999997</v>
      </c>
      <c r="R215" s="90">
        <v>37.457470000000001</v>
      </c>
      <c r="S215" s="90">
        <v>37.538052</v>
      </c>
      <c r="T215" s="90">
        <v>37.974666999999997</v>
      </c>
      <c r="U215" s="90">
        <v>38.379581000000002</v>
      </c>
      <c r="V215" s="90">
        <v>38.854205999999998</v>
      </c>
      <c r="W215" s="90">
        <v>39.416060999999999</v>
      </c>
      <c r="X215" s="90">
        <v>39.761566000000002</v>
      </c>
      <c r="Y215" s="90">
        <v>39.835673999999997</v>
      </c>
      <c r="Z215" s="90">
        <v>40.108432999999998</v>
      </c>
      <c r="AA215" s="90">
        <v>40.353859</v>
      </c>
      <c r="AB215" s="90">
        <v>40.615887000000001</v>
      </c>
      <c r="AC215" s="90">
        <v>40.896759000000003</v>
      </c>
      <c r="AD215" s="90">
        <v>41.012974</v>
      </c>
      <c r="AE215" s="90">
        <v>41.229038000000003</v>
      </c>
      <c r="AF215" s="90">
        <v>41.562266999999999</v>
      </c>
      <c r="AG215" s="90">
        <v>41.852451000000002</v>
      </c>
      <c r="AH215" s="90">
        <v>42.076172</v>
      </c>
      <c r="AI215" s="90">
        <v>42.293574999999997</v>
      </c>
      <c r="AJ215" s="90">
        <v>42.491573000000002</v>
      </c>
      <c r="AK215" s="90">
        <v>42.735363</v>
      </c>
      <c r="AL215" s="90">
        <v>42.989857000000001</v>
      </c>
      <c r="AM215" s="95">
        <v>2.1000000000000001E-2</v>
      </c>
    </row>
    <row r="216" spans="1:39">
      <c r="A216" s="90" t="s">
        <v>406</v>
      </c>
      <c r="B216" s="90" t="s">
        <v>820</v>
      </c>
      <c r="C216" s="90" t="s">
        <v>821</v>
      </c>
      <c r="D216" s="90" t="s">
        <v>394</v>
      </c>
      <c r="E216" s="90">
        <v>18.69425</v>
      </c>
      <c r="F216" s="90">
        <v>22.240065000000001</v>
      </c>
      <c r="G216" s="90">
        <v>20.437307000000001</v>
      </c>
      <c r="H216" s="90">
        <v>16.40616</v>
      </c>
      <c r="I216" s="90">
        <v>15.590251</v>
      </c>
      <c r="J216" s="90">
        <v>14.636046</v>
      </c>
      <c r="K216" s="90">
        <v>13.913479000000001</v>
      </c>
      <c r="L216" s="90">
        <v>13.191528</v>
      </c>
      <c r="M216" s="90">
        <v>13.215320999999999</v>
      </c>
      <c r="N216" s="90">
        <v>13.051346000000001</v>
      </c>
      <c r="O216" s="90">
        <v>13.103304</v>
      </c>
      <c r="P216" s="90">
        <v>13.245119000000001</v>
      </c>
      <c r="Q216" s="90">
        <v>13.229323000000001</v>
      </c>
      <c r="R216" s="90">
        <v>13.232976000000001</v>
      </c>
      <c r="S216" s="90">
        <v>13.056094999999999</v>
      </c>
      <c r="T216" s="90">
        <v>13.211138999999999</v>
      </c>
      <c r="U216" s="90">
        <v>13.305490000000001</v>
      </c>
      <c r="V216" s="90">
        <v>13.238454000000001</v>
      </c>
      <c r="W216" s="90">
        <v>13.304083</v>
      </c>
      <c r="X216" s="90">
        <v>13.364578</v>
      </c>
      <c r="Y216" s="90">
        <v>13.446151</v>
      </c>
      <c r="Z216" s="90">
        <v>13.22888</v>
      </c>
      <c r="AA216" s="90">
        <v>13.336364</v>
      </c>
      <c r="AB216" s="90">
        <v>13.296203999999999</v>
      </c>
      <c r="AC216" s="90">
        <v>13.299859</v>
      </c>
      <c r="AD216" s="90">
        <v>13.287706999999999</v>
      </c>
      <c r="AE216" s="90">
        <v>13.32109</v>
      </c>
      <c r="AF216" s="90">
        <v>13.326558</v>
      </c>
      <c r="AG216" s="90">
        <v>13.345598000000001</v>
      </c>
      <c r="AH216" s="90">
        <v>13.324274000000001</v>
      </c>
      <c r="AI216" s="90">
        <v>13.3841</v>
      </c>
      <c r="AJ216" s="90">
        <v>13.455539999999999</v>
      </c>
      <c r="AK216" s="90">
        <v>13.492730999999999</v>
      </c>
      <c r="AL216" s="90">
        <v>13.538188</v>
      </c>
      <c r="AM216" s="95">
        <v>-1.4999999999999999E-2</v>
      </c>
    </row>
    <row r="217" spans="1:39">
      <c r="A217" s="90" t="s">
        <v>409</v>
      </c>
      <c r="B217" s="90" t="s">
        <v>822</v>
      </c>
      <c r="C217" s="90" t="s">
        <v>823</v>
      </c>
      <c r="D217" s="90" t="s">
        <v>394</v>
      </c>
      <c r="E217" s="90">
        <v>18.69425</v>
      </c>
      <c r="F217" s="90">
        <v>22.239462</v>
      </c>
      <c r="G217" s="90">
        <v>22.076761000000001</v>
      </c>
      <c r="H217" s="90">
        <v>21.413869999999999</v>
      </c>
      <c r="I217" s="90">
        <v>20.320162</v>
      </c>
      <c r="J217" s="90">
        <v>19.790047000000001</v>
      </c>
      <c r="K217" s="90">
        <v>19.221813000000001</v>
      </c>
      <c r="L217" s="90">
        <v>19.004007000000001</v>
      </c>
      <c r="M217" s="90">
        <v>19.337776000000002</v>
      </c>
      <c r="N217" s="90">
        <v>19.612507000000001</v>
      </c>
      <c r="O217" s="90">
        <v>19.800812000000001</v>
      </c>
      <c r="P217" s="90">
        <v>19.607496000000001</v>
      </c>
      <c r="Q217" s="90">
        <v>19.856553999999999</v>
      </c>
      <c r="R217" s="90">
        <v>20.095001</v>
      </c>
      <c r="S217" s="90">
        <v>20.199846000000001</v>
      </c>
      <c r="T217" s="90">
        <v>20.238026000000001</v>
      </c>
      <c r="U217" s="90">
        <v>20.816400999999999</v>
      </c>
      <c r="V217" s="90">
        <v>20.944412</v>
      </c>
      <c r="W217" s="90">
        <v>20.912745999999999</v>
      </c>
      <c r="X217" s="90">
        <v>21.085951000000001</v>
      </c>
      <c r="Y217" s="90">
        <v>21.007055000000001</v>
      </c>
      <c r="Z217" s="90">
        <v>21.077922999999998</v>
      </c>
      <c r="AA217" s="90">
        <v>21.115777999999999</v>
      </c>
      <c r="AB217" s="90">
        <v>21.179041000000002</v>
      </c>
      <c r="AC217" s="90">
        <v>21.209755000000001</v>
      </c>
      <c r="AD217" s="90">
        <v>21.036909000000001</v>
      </c>
      <c r="AE217" s="90">
        <v>21.182721999999998</v>
      </c>
      <c r="AF217" s="90">
        <v>21.201376</v>
      </c>
      <c r="AG217" s="90">
        <v>21.282167000000001</v>
      </c>
      <c r="AH217" s="90">
        <v>21.313649999999999</v>
      </c>
      <c r="AI217" s="90">
        <v>21.370750000000001</v>
      </c>
      <c r="AJ217" s="90">
        <v>21.277892999999999</v>
      </c>
      <c r="AK217" s="90">
        <v>21.147535000000001</v>
      </c>
      <c r="AL217" s="90">
        <v>21.258507000000002</v>
      </c>
      <c r="AM217" s="95">
        <v>-1E-3</v>
      </c>
    </row>
    <row r="218" spans="1:39">
      <c r="A218" s="90" t="s">
        <v>412</v>
      </c>
      <c r="B218" s="90" t="s">
        <v>824</v>
      </c>
      <c r="C218" s="90" t="s">
        <v>825</v>
      </c>
      <c r="D218" s="90" t="s">
        <v>394</v>
      </c>
      <c r="E218" s="90">
        <v>18.69425</v>
      </c>
      <c r="F218" s="90">
        <v>22.239452</v>
      </c>
      <c r="G218" s="90">
        <v>22.597449999999998</v>
      </c>
      <c r="H218" s="90">
        <v>22.333845</v>
      </c>
      <c r="I218" s="90">
        <v>21.613555999999999</v>
      </c>
      <c r="J218" s="90">
        <v>21.105550999999998</v>
      </c>
      <c r="K218" s="90">
        <v>20.828764</v>
      </c>
      <c r="L218" s="90">
        <v>20.647044999999999</v>
      </c>
      <c r="M218" s="90">
        <v>21.182894000000001</v>
      </c>
      <c r="N218" s="90">
        <v>21.574497000000001</v>
      </c>
      <c r="O218" s="90">
        <v>21.953385999999998</v>
      </c>
      <c r="P218" s="90">
        <v>22.385518999999999</v>
      </c>
      <c r="Q218" s="90">
        <v>22.955604999999998</v>
      </c>
      <c r="R218" s="90">
        <v>23.247302999999999</v>
      </c>
      <c r="S218" s="90">
        <v>23.563219</v>
      </c>
      <c r="T218" s="90">
        <v>23.787216000000001</v>
      </c>
      <c r="U218" s="90">
        <v>24.313541000000001</v>
      </c>
      <c r="V218" s="90">
        <v>24.550808</v>
      </c>
      <c r="W218" s="90">
        <v>24.790939000000002</v>
      </c>
      <c r="X218" s="90">
        <v>25.168786999999998</v>
      </c>
      <c r="Y218" s="90">
        <v>25.150789</v>
      </c>
      <c r="Z218" s="90">
        <v>25.412686999999998</v>
      </c>
      <c r="AA218" s="90">
        <v>25.653853999999999</v>
      </c>
      <c r="AB218" s="90">
        <v>25.930145</v>
      </c>
      <c r="AC218" s="90">
        <v>26.032188000000001</v>
      </c>
      <c r="AD218" s="90">
        <v>26.281611999999999</v>
      </c>
      <c r="AE218" s="90">
        <v>26.310690000000001</v>
      </c>
      <c r="AF218" s="90">
        <v>26.202791000000001</v>
      </c>
      <c r="AG218" s="90">
        <v>26.353348</v>
      </c>
      <c r="AH218" s="90">
        <v>26.287893</v>
      </c>
      <c r="AI218" s="90">
        <v>26.339548000000001</v>
      </c>
      <c r="AJ218" s="90">
        <v>26.31531</v>
      </c>
      <c r="AK218" s="90">
        <v>26.182932000000001</v>
      </c>
      <c r="AL218" s="90">
        <v>26.160847</v>
      </c>
      <c r="AM218" s="95">
        <v>5.0000000000000001E-3</v>
      </c>
    </row>
    <row r="219" spans="1:39">
      <c r="A219" s="90" t="s">
        <v>497</v>
      </c>
      <c r="B219" s="90" t="s">
        <v>826</v>
      </c>
      <c r="C219" s="90" t="s">
        <v>827</v>
      </c>
      <c r="D219" s="90" t="s">
        <v>394</v>
      </c>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row>
    <row r="220" spans="1:39">
      <c r="A220" s="90" t="s">
        <v>263</v>
      </c>
      <c r="B220" s="90" t="s">
        <v>828</v>
      </c>
      <c r="C220" s="90" t="s">
        <v>829</v>
      </c>
      <c r="D220" s="90" t="s">
        <v>394</v>
      </c>
      <c r="E220" s="90">
        <v>10.822438999999999</v>
      </c>
      <c r="F220" s="90">
        <v>12.712944</v>
      </c>
      <c r="G220" s="90">
        <v>12.202261999999999</v>
      </c>
      <c r="H220" s="90">
        <v>12.104333</v>
      </c>
      <c r="I220" s="90">
        <v>13.990746</v>
      </c>
      <c r="J220" s="90">
        <v>13.831162000000001</v>
      </c>
      <c r="K220" s="90">
        <v>14.023963</v>
      </c>
      <c r="L220" s="90">
        <v>14.418233000000001</v>
      </c>
      <c r="M220" s="90">
        <v>14.722059</v>
      </c>
      <c r="N220" s="90">
        <v>15.13977</v>
      </c>
      <c r="O220" s="90">
        <v>15.681253999999999</v>
      </c>
      <c r="P220" s="90">
        <v>15.906167</v>
      </c>
      <c r="Q220" s="90">
        <v>16.295940000000002</v>
      </c>
      <c r="R220" s="90">
        <v>16.388263999999999</v>
      </c>
      <c r="S220" s="90">
        <v>16.572831999999998</v>
      </c>
      <c r="T220" s="90">
        <v>16.794257999999999</v>
      </c>
      <c r="U220" s="90">
        <v>16.950551999999998</v>
      </c>
      <c r="V220" s="90">
        <v>17.048586</v>
      </c>
      <c r="W220" s="90">
        <v>17.213132999999999</v>
      </c>
      <c r="X220" s="90">
        <v>17.458904</v>
      </c>
      <c r="Y220" s="90">
        <v>17.526184000000001</v>
      </c>
      <c r="Z220" s="90">
        <v>17.583922999999999</v>
      </c>
      <c r="AA220" s="90">
        <v>17.683475000000001</v>
      </c>
      <c r="AB220" s="90">
        <v>17.758984000000002</v>
      </c>
      <c r="AC220" s="90">
        <v>17.742609000000002</v>
      </c>
      <c r="AD220" s="90">
        <v>17.889513000000001</v>
      </c>
      <c r="AE220" s="90">
        <v>17.748563999999998</v>
      </c>
      <c r="AF220" s="90">
        <v>17.493856000000001</v>
      </c>
      <c r="AG220" s="90">
        <v>17.300291000000001</v>
      </c>
      <c r="AH220" s="90">
        <v>17.314581</v>
      </c>
      <c r="AI220" s="90">
        <v>17.352713000000001</v>
      </c>
      <c r="AJ220" s="90">
        <v>17.382601000000001</v>
      </c>
      <c r="AK220" s="90">
        <v>17.3626</v>
      </c>
      <c r="AL220" s="90">
        <v>17.377302</v>
      </c>
      <c r="AM220" s="95">
        <v>0.01</v>
      </c>
    </row>
    <row r="221" spans="1:39">
      <c r="A221" s="90" t="s">
        <v>397</v>
      </c>
      <c r="B221" s="90" t="s">
        <v>830</v>
      </c>
      <c r="C221" s="90" t="s">
        <v>831</v>
      </c>
      <c r="D221" s="90" t="s">
        <v>394</v>
      </c>
      <c r="E221" s="90">
        <v>10.823169999999999</v>
      </c>
      <c r="F221" s="90">
        <v>12.713786000000001</v>
      </c>
      <c r="G221" s="90">
        <v>11.988585</v>
      </c>
      <c r="H221" s="90">
        <v>12.04571</v>
      </c>
      <c r="I221" s="90">
        <v>13.922262</v>
      </c>
      <c r="J221" s="90">
        <v>13.796882999999999</v>
      </c>
      <c r="K221" s="90">
        <v>13.946808000000001</v>
      </c>
      <c r="L221" s="90">
        <v>14.462785999999999</v>
      </c>
      <c r="M221" s="90">
        <v>14.813942000000001</v>
      </c>
      <c r="N221" s="90">
        <v>14.981482</v>
      </c>
      <c r="O221" s="90">
        <v>15.584979000000001</v>
      </c>
      <c r="P221" s="90">
        <v>15.822411000000001</v>
      </c>
      <c r="Q221" s="90">
        <v>16.258704999999999</v>
      </c>
      <c r="R221" s="90">
        <v>16.372454000000001</v>
      </c>
      <c r="S221" s="90">
        <v>16.587412</v>
      </c>
      <c r="T221" s="90">
        <v>16.826146999999999</v>
      </c>
      <c r="U221" s="90">
        <v>16.885518999999999</v>
      </c>
      <c r="V221" s="90">
        <v>17.136216999999998</v>
      </c>
      <c r="W221" s="90">
        <v>17.318947000000001</v>
      </c>
      <c r="X221" s="90">
        <v>17.505116000000001</v>
      </c>
      <c r="Y221" s="90">
        <v>17.569835999999999</v>
      </c>
      <c r="Z221" s="90">
        <v>17.655574999999999</v>
      </c>
      <c r="AA221" s="90">
        <v>17.852077000000001</v>
      </c>
      <c r="AB221" s="90">
        <v>17.970071999999998</v>
      </c>
      <c r="AC221" s="90">
        <v>17.984760000000001</v>
      </c>
      <c r="AD221" s="90">
        <v>18.094733999999999</v>
      </c>
      <c r="AE221" s="90">
        <v>18.004023</v>
      </c>
      <c r="AF221" s="90">
        <v>17.795746000000001</v>
      </c>
      <c r="AG221" s="90">
        <v>17.605239999999998</v>
      </c>
      <c r="AH221" s="90">
        <v>17.591763</v>
      </c>
      <c r="AI221" s="90">
        <v>17.780739000000001</v>
      </c>
      <c r="AJ221" s="90">
        <v>17.777901</v>
      </c>
      <c r="AK221" s="90">
        <v>17.598261000000001</v>
      </c>
      <c r="AL221" s="90">
        <v>17.596229999999998</v>
      </c>
      <c r="AM221" s="95">
        <v>0.01</v>
      </c>
    </row>
    <row r="222" spans="1:39">
      <c r="A222" s="90" t="s">
        <v>400</v>
      </c>
      <c r="B222" s="90" t="s">
        <v>832</v>
      </c>
      <c r="C222" s="90" t="s">
        <v>833</v>
      </c>
      <c r="D222" s="90" t="s">
        <v>394</v>
      </c>
      <c r="E222" s="90">
        <v>10.823169999999999</v>
      </c>
      <c r="F222" s="90">
        <v>12.713782</v>
      </c>
      <c r="G222" s="90">
        <v>12.000522999999999</v>
      </c>
      <c r="H222" s="90">
        <v>11.935711</v>
      </c>
      <c r="I222" s="90">
        <v>13.633265</v>
      </c>
      <c r="J222" s="90">
        <v>13.681725999999999</v>
      </c>
      <c r="K222" s="90">
        <v>13.785551</v>
      </c>
      <c r="L222" s="90">
        <v>14.332955</v>
      </c>
      <c r="M222" s="90">
        <v>14.581645</v>
      </c>
      <c r="N222" s="90">
        <v>14.802403</v>
      </c>
      <c r="O222" s="90">
        <v>15.342393</v>
      </c>
      <c r="P222" s="90">
        <v>15.559137</v>
      </c>
      <c r="Q222" s="90">
        <v>15.873889999999999</v>
      </c>
      <c r="R222" s="90">
        <v>15.969818</v>
      </c>
      <c r="S222" s="90">
        <v>16.138287999999999</v>
      </c>
      <c r="T222" s="90">
        <v>16.364229000000002</v>
      </c>
      <c r="U222" s="90">
        <v>16.649450000000002</v>
      </c>
      <c r="V222" s="90">
        <v>16.574873</v>
      </c>
      <c r="W222" s="90">
        <v>16.715796999999998</v>
      </c>
      <c r="X222" s="90">
        <v>16.981408999999999</v>
      </c>
      <c r="Y222" s="90">
        <v>17.052139</v>
      </c>
      <c r="Z222" s="90">
        <v>17.123878000000001</v>
      </c>
      <c r="AA222" s="90">
        <v>17.231583000000001</v>
      </c>
      <c r="AB222" s="90">
        <v>17.275755</v>
      </c>
      <c r="AC222" s="90">
        <v>17.233511</v>
      </c>
      <c r="AD222" s="90">
        <v>17.349585000000001</v>
      </c>
      <c r="AE222" s="90">
        <v>17.158256999999999</v>
      </c>
      <c r="AF222" s="90">
        <v>16.891138000000002</v>
      </c>
      <c r="AG222" s="90">
        <v>16.681639000000001</v>
      </c>
      <c r="AH222" s="90">
        <v>16.705487999999999</v>
      </c>
      <c r="AI222" s="90">
        <v>16.693068</v>
      </c>
      <c r="AJ222" s="90">
        <v>16.698746</v>
      </c>
      <c r="AK222" s="90">
        <v>16.706377</v>
      </c>
      <c r="AL222" s="90">
        <v>16.715647000000001</v>
      </c>
      <c r="AM222" s="95">
        <v>8.9999999999999993E-3</v>
      </c>
    </row>
    <row r="223" spans="1:39">
      <c r="A223" s="90" t="s">
        <v>403</v>
      </c>
      <c r="B223" s="90" t="s">
        <v>834</v>
      </c>
      <c r="C223" s="90" t="s">
        <v>835</v>
      </c>
      <c r="D223" s="90" t="s">
        <v>394</v>
      </c>
      <c r="E223" s="90">
        <v>10.822438999999999</v>
      </c>
      <c r="F223" s="90">
        <v>12.712963</v>
      </c>
      <c r="G223" s="90">
        <v>17.285898</v>
      </c>
      <c r="H223" s="90">
        <v>18.757598999999999</v>
      </c>
      <c r="I223" s="90">
        <v>22.744726</v>
      </c>
      <c r="J223" s="90">
        <v>24.134316999999999</v>
      </c>
      <c r="K223" s="90">
        <v>25.217244999999998</v>
      </c>
      <c r="L223" s="90">
        <v>25.884243000000001</v>
      </c>
      <c r="M223" s="90">
        <v>26.61224</v>
      </c>
      <c r="N223" s="90">
        <v>27.683776999999999</v>
      </c>
      <c r="O223" s="90">
        <v>27.712993999999998</v>
      </c>
      <c r="P223" s="90">
        <v>27.983276</v>
      </c>
      <c r="Q223" s="90">
        <v>28.490497999999999</v>
      </c>
      <c r="R223" s="90">
        <v>28.846647000000001</v>
      </c>
      <c r="S223" s="90">
        <v>29.178497</v>
      </c>
      <c r="T223" s="90">
        <v>29.427271000000001</v>
      </c>
      <c r="U223" s="90">
        <v>29.821805999999999</v>
      </c>
      <c r="V223" s="90">
        <v>29.982818999999999</v>
      </c>
      <c r="W223" s="90">
        <v>30.335407</v>
      </c>
      <c r="X223" s="90">
        <v>30.540980999999999</v>
      </c>
      <c r="Y223" s="90">
        <v>30.783059999999999</v>
      </c>
      <c r="Z223" s="90">
        <v>30.939250999999999</v>
      </c>
      <c r="AA223" s="90">
        <v>31.118100999999999</v>
      </c>
      <c r="AB223" s="90">
        <v>31.325068000000002</v>
      </c>
      <c r="AC223" s="90">
        <v>31.425305999999999</v>
      </c>
      <c r="AD223" s="90">
        <v>31.313568</v>
      </c>
      <c r="AE223" s="90">
        <v>31.276281000000001</v>
      </c>
      <c r="AF223" s="90">
        <v>31.379912999999998</v>
      </c>
      <c r="AG223" s="90">
        <v>31.300723999999999</v>
      </c>
      <c r="AH223" s="90">
        <v>31.534694999999999</v>
      </c>
      <c r="AI223" s="90">
        <v>31.593204</v>
      </c>
      <c r="AJ223" s="90">
        <v>31.747364000000001</v>
      </c>
      <c r="AK223" s="90">
        <v>32.006186999999997</v>
      </c>
      <c r="AL223" s="90">
        <v>32.205539999999999</v>
      </c>
      <c r="AM223" s="95">
        <v>2.9000000000000001E-2</v>
      </c>
    </row>
    <row r="224" spans="1:39">
      <c r="A224" s="90" t="s">
        <v>406</v>
      </c>
      <c r="B224" s="90" t="s">
        <v>836</v>
      </c>
      <c r="C224" s="90" t="s">
        <v>837</v>
      </c>
      <c r="D224" s="90" t="s">
        <v>394</v>
      </c>
      <c r="E224" s="90">
        <v>10.822438999999999</v>
      </c>
      <c r="F224" s="90">
        <v>12.712975999999999</v>
      </c>
      <c r="G224" s="90">
        <v>10.646103</v>
      </c>
      <c r="H224" s="90">
        <v>7.8493510000000004</v>
      </c>
      <c r="I224" s="90">
        <v>9.6437229999999996</v>
      </c>
      <c r="J224" s="90">
        <v>9.4546119999999991</v>
      </c>
      <c r="K224" s="90">
        <v>8.5110489999999999</v>
      </c>
      <c r="L224" s="90">
        <v>7.7806990000000003</v>
      </c>
      <c r="M224" s="90">
        <v>7.732615</v>
      </c>
      <c r="N224" s="90">
        <v>7.6923019999999998</v>
      </c>
      <c r="O224" s="90">
        <v>7.8349830000000003</v>
      </c>
      <c r="P224" s="90">
        <v>8.103173</v>
      </c>
      <c r="Q224" s="90">
        <v>7.8053869999999996</v>
      </c>
      <c r="R224" s="90">
        <v>8.0245429999999995</v>
      </c>
      <c r="S224" s="90">
        <v>8.0381289999999996</v>
      </c>
      <c r="T224" s="90">
        <v>8.1096029999999999</v>
      </c>
      <c r="U224" s="90">
        <v>8.1400919999999992</v>
      </c>
      <c r="V224" s="90">
        <v>8.0976990000000004</v>
      </c>
      <c r="W224" s="90">
        <v>8.0949209999999994</v>
      </c>
      <c r="X224" s="90">
        <v>8.0773109999999999</v>
      </c>
      <c r="Y224" s="90">
        <v>8.1493649999999995</v>
      </c>
      <c r="Z224" s="90">
        <v>7.9702070000000003</v>
      </c>
      <c r="AA224" s="90">
        <v>8.0096439999999998</v>
      </c>
      <c r="AB224" s="90">
        <v>7.9314220000000004</v>
      </c>
      <c r="AC224" s="90">
        <v>7.7542340000000003</v>
      </c>
      <c r="AD224" s="90">
        <v>7.6281350000000003</v>
      </c>
      <c r="AE224" s="90">
        <v>7.4506800000000002</v>
      </c>
      <c r="AF224" s="90">
        <v>7.6334540000000004</v>
      </c>
      <c r="AG224" s="90">
        <v>7.4814740000000004</v>
      </c>
      <c r="AH224" s="90">
        <v>7.4730910000000002</v>
      </c>
      <c r="AI224" s="90">
        <v>7.552549</v>
      </c>
      <c r="AJ224" s="90">
        <v>7.6848029999999996</v>
      </c>
      <c r="AK224" s="90">
        <v>7.7700719999999999</v>
      </c>
      <c r="AL224" s="90">
        <v>7.8039259999999997</v>
      </c>
      <c r="AM224" s="95">
        <v>-1.4999999999999999E-2</v>
      </c>
    </row>
    <row r="225" spans="1:39">
      <c r="A225" s="90" t="s">
        <v>409</v>
      </c>
      <c r="B225" s="90" t="s">
        <v>838</v>
      </c>
      <c r="C225" s="90" t="s">
        <v>839</v>
      </c>
      <c r="D225" s="90" t="s">
        <v>394</v>
      </c>
      <c r="E225" s="90">
        <v>10.822438999999999</v>
      </c>
      <c r="F225" s="90">
        <v>12.71294</v>
      </c>
      <c r="G225" s="90">
        <v>11.800519</v>
      </c>
      <c r="H225" s="90">
        <v>11.551271</v>
      </c>
      <c r="I225" s="90">
        <v>13.159727</v>
      </c>
      <c r="J225" s="90">
        <v>13.295743</v>
      </c>
      <c r="K225" s="90">
        <v>13.446453</v>
      </c>
      <c r="L225" s="90">
        <v>13.852921</v>
      </c>
      <c r="M225" s="90">
        <v>14.110360999999999</v>
      </c>
      <c r="N225" s="90">
        <v>14.369631999999999</v>
      </c>
      <c r="O225" s="90">
        <v>14.639711999999999</v>
      </c>
      <c r="P225" s="90">
        <v>14.600135999999999</v>
      </c>
      <c r="Q225" s="90">
        <v>14.824477999999999</v>
      </c>
      <c r="R225" s="90">
        <v>15.019183999999999</v>
      </c>
      <c r="S225" s="90">
        <v>15.175606999999999</v>
      </c>
      <c r="T225" s="90">
        <v>15.257458</v>
      </c>
      <c r="U225" s="90">
        <v>15.64701</v>
      </c>
      <c r="V225" s="90">
        <v>15.774312</v>
      </c>
      <c r="W225" s="90">
        <v>15.703139999999999</v>
      </c>
      <c r="X225" s="90">
        <v>15.801349999999999</v>
      </c>
      <c r="Y225" s="90">
        <v>15.852292</v>
      </c>
      <c r="Z225" s="90">
        <v>15.963831000000001</v>
      </c>
      <c r="AA225" s="90">
        <v>15.992411000000001</v>
      </c>
      <c r="AB225" s="90">
        <v>16.012917999999999</v>
      </c>
      <c r="AC225" s="90">
        <v>15.927996</v>
      </c>
      <c r="AD225" s="90">
        <v>15.705405000000001</v>
      </c>
      <c r="AE225" s="90">
        <v>15.654669999999999</v>
      </c>
      <c r="AF225" s="90">
        <v>15.533066</v>
      </c>
      <c r="AG225" s="90">
        <v>15.363687000000001</v>
      </c>
      <c r="AH225" s="90">
        <v>15.404683</v>
      </c>
      <c r="AI225" s="90">
        <v>15.458911000000001</v>
      </c>
      <c r="AJ225" s="90">
        <v>15.497163</v>
      </c>
      <c r="AK225" s="90">
        <v>15.461971</v>
      </c>
      <c r="AL225" s="90">
        <v>15.514875999999999</v>
      </c>
      <c r="AM225" s="95">
        <v>6.0000000000000001E-3</v>
      </c>
    </row>
    <row r="226" spans="1:39">
      <c r="A226" s="90" t="s">
        <v>412</v>
      </c>
      <c r="B226" s="90" t="s">
        <v>840</v>
      </c>
      <c r="C226" s="90" t="s">
        <v>841</v>
      </c>
      <c r="D226" s="90" t="s">
        <v>394</v>
      </c>
      <c r="E226" s="90">
        <v>10.822438999999999</v>
      </c>
      <c r="F226" s="90">
        <v>12.712934000000001</v>
      </c>
      <c r="G226" s="90">
        <v>12.207357999999999</v>
      </c>
      <c r="H226" s="90">
        <v>12.048398000000001</v>
      </c>
      <c r="I226" s="90">
        <v>14.269012999999999</v>
      </c>
      <c r="J226" s="90">
        <v>14.342421</v>
      </c>
      <c r="K226" s="90">
        <v>14.611068</v>
      </c>
      <c r="L226" s="90">
        <v>15.017761</v>
      </c>
      <c r="M226" s="90">
        <v>15.549901999999999</v>
      </c>
      <c r="N226" s="90">
        <v>15.823414</v>
      </c>
      <c r="O226" s="90">
        <v>16.303298999999999</v>
      </c>
      <c r="P226" s="90">
        <v>16.553885999999999</v>
      </c>
      <c r="Q226" s="90">
        <v>16.955878999999999</v>
      </c>
      <c r="R226" s="90">
        <v>17.140722</v>
      </c>
      <c r="S226" s="90">
        <v>17.506695000000001</v>
      </c>
      <c r="T226" s="90">
        <v>17.603366999999999</v>
      </c>
      <c r="U226" s="90">
        <v>17.887222000000001</v>
      </c>
      <c r="V226" s="90">
        <v>18.249739000000002</v>
      </c>
      <c r="W226" s="90">
        <v>18.434956</v>
      </c>
      <c r="X226" s="90">
        <v>18.478338000000001</v>
      </c>
      <c r="Y226" s="90">
        <v>18.645427999999999</v>
      </c>
      <c r="Z226" s="90">
        <v>18.827978000000002</v>
      </c>
      <c r="AA226" s="90">
        <v>18.908294999999999</v>
      </c>
      <c r="AB226" s="90">
        <v>19.120197000000001</v>
      </c>
      <c r="AC226" s="90">
        <v>19.110873999999999</v>
      </c>
      <c r="AD226" s="90">
        <v>19.170753000000001</v>
      </c>
      <c r="AE226" s="90">
        <v>19.035381000000001</v>
      </c>
      <c r="AF226" s="90">
        <v>18.822357</v>
      </c>
      <c r="AG226" s="90">
        <v>18.663247999999999</v>
      </c>
      <c r="AH226" s="90">
        <v>18.668865</v>
      </c>
      <c r="AI226" s="90">
        <v>18.698187000000001</v>
      </c>
      <c r="AJ226" s="90">
        <v>18.759214</v>
      </c>
      <c r="AK226" s="90">
        <v>18.80489</v>
      </c>
      <c r="AL226" s="90">
        <v>18.743483000000001</v>
      </c>
      <c r="AM226" s="95">
        <v>1.2E-2</v>
      </c>
    </row>
    <row r="227" spans="1:39">
      <c r="A227" s="90" t="s">
        <v>123</v>
      </c>
      <c r="B227" s="90" t="s">
        <v>842</v>
      </c>
      <c r="C227" s="90" t="s">
        <v>843</v>
      </c>
      <c r="D227" s="90" t="s">
        <v>394</v>
      </c>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row>
    <row r="228" spans="1:39">
      <c r="A228" s="90" t="s">
        <v>263</v>
      </c>
      <c r="B228" s="90" t="s">
        <v>844</v>
      </c>
      <c r="C228" s="90" t="s">
        <v>845</v>
      </c>
      <c r="D228" s="90" t="s">
        <v>394</v>
      </c>
      <c r="E228" s="90">
        <v>3.4665550000000001</v>
      </c>
      <c r="F228" s="90">
        <v>3.4226549999999998</v>
      </c>
      <c r="G228" s="90">
        <v>3.2812260000000002</v>
      </c>
      <c r="H228" s="90">
        <v>3.4080699999999999</v>
      </c>
      <c r="I228" s="90">
        <v>3.3537140000000001</v>
      </c>
      <c r="J228" s="90">
        <v>3.4095689999999998</v>
      </c>
      <c r="K228" s="90">
        <v>3.5779610000000002</v>
      </c>
      <c r="L228" s="90">
        <v>3.8019349999999998</v>
      </c>
      <c r="M228" s="90">
        <v>4.027406</v>
      </c>
      <c r="N228" s="90">
        <v>4.0943649999999998</v>
      </c>
      <c r="O228" s="90">
        <v>4.1023560000000003</v>
      </c>
      <c r="P228" s="90">
        <v>4.1799770000000001</v>
      </c>
      <c r="Q228" s="90">
        <v>4.1739069999999998</v>
      </c>
      <c r="R228" s="90">
        <v>4.2118659999999997</v>
      </c>
      <c r="S228" s="90">
        <v>4.2022199999999996</v>
      </c>
      <c r="T228" s="90">
        <v>4.3537860000000004</v>
      </c>
      <c r="U228" s="90">
        <v>4.4091079999999998</v>
      </c>
      <c r="V228" s="90">
        <v>4.4500650000000004</v>
      </c>
      <c r="W228" s="90">
        <v>4.4872059999999996</v>
      </c>
      <c r="X228" s="90">
        <v>4.5614759999999999</v>
      </c>
      <c r="Y228" s="90">
        <v>4.571752</v>
      </c>
      <c r="Z228" s="90">
        <v>4.5711399999999998</v>
      </c>
      <c r="AA228" s="90">
        <v>4.589645</v>
      </c>
      <c r="AB228" s="90">
        <v>4.659484</v>
      </c>
      <c r="AC228" s="90">
        <v>4.6398450000000002</v>
      </c>
      <c r="AD228" s="90">
        <v>4.6830660000000002</v>
      </c>
      <c r="AE228" s="90">
        <v>4.7451470000000002</v>
      </c>
      <c r="AF228" s="90">
        <v>4.8353859999999997</v>
      </c>
      <c r="AG228" s="90">
        <v>4.9075069999999998</v>
      </c>
      <c r="AH228" s="90">
        <v>4.9622089999999996</v>
      </c>
      <c r="AI228" s="90">
        <v>5.0372310000000002</v>
      </c>
      <c r="AJ228" s="90">
        <v>5.1813589999999996</v>
      </c>
      <c r="AK228" s="90">
        <v>5.2737569999999998</v>
      </c>
      <c r="AL228" s="90">
        <v>5.3621930000000004</v>
      </c>
      <c r="AM228" s="95">
        <v>1.4E-2</v>
      </c>
    </row>
    <row r="229" spans="1:39">
      <c r="A229" s="90" t="s">
        <v>397</v>
      </c>
      <c r="B229" s="90" t="s">
        <v>846</v>
      </c>
      <c r="C229" s="90" t="s">
        <v>847</v>
      </c>
      <c r="D229" s="90" t="s">
        <v>394</v>
      </c>
      <c r="E229" s="90">
        <v>3.46679</v>
      </c>
      <c r="F229" s="90">
        <v>3.422917</v>
      </c>
      <c r="G229" s="90">
        <v>3.2521710000000001</v>
      </c>
      <c r="H229" s="90">
        <v>3.394809</v>
      </c>
      <c r="I229" s="90">
        <v>3.360398</v>
      </c>
      <c r="J229" s="90">
        <v>3.4232339999999999</v>
      </c>
      <c r="K229" s="90">
        <v>3.5858590000000001</v>
      </c>
      <c r="L229" s="90">
        <v>3.8529789999999999</v>
      </c>
      <c r="M229" s="90">
        <v>4.0635260000000004</v>
      </c>
      <c r="N229" s="90">
        <v>4.1417890000000002</v>
      </c>
      <c r="O229" s="90">
        <v>4.1788210000000001</v>
      </c>
      <c r="P229" s="90">
        <v>4.2669779999999999</v>
      </c>
      <c r="Q229" s="90">
        <v>4.2757889999999996</v>
      </c>
      <c r="R229" s="90">
        <v>4.2897639999999999</v>
      </c>
      <c r="S229" s="90">
        <v>4.2799950000000004</v>
      </c>
      <c r="T229" s="90">
        <v>4.3911290000000003</v>
      </c>
      <c r="U229" s="90">
        <v>4.473859</v>
      </c>
      <c r="V229" s="90">
        <v>4.501652</v>
      </c>
      <c r="W229" s="90">
        <v>4.5572049999999997</v>
      </c>
      <c r="X229" s="90">
        <v>4.651224</v>
      </c>
      <c r="Y229" s="90">
        <v>4.6849889999999998</v>
      </c>
      <c r="Z229" s="90">
        <v>4.717174</v>
      </c>
      <c r="AA229" s="90">
        <v>4.7940329999999998</v>
      </c>
      <c r="AB229" s="90">
        <v>4.8359160000000001</v>
      </c>
      <c r="AC229" s="90">
        <v>4.8530709999999999</v>
      </c>
      <c r="AD229" s="90">
        <v>4.8892850000000001</v>
      </c>
      <c r="AE229" s="90">
        <v>4.9414809999999996</v>
      </c>
      <c r="AF229" s="90">
        <v>5.0519249999999998</v>
      </c>
      <c r="AG229" s="90">
        <v>5.1222440000000002</v>
      </c>
      <c r="AH229" s="90">
        <v>5.2099900000000003</v>
      </c>
      <c r="AI229" s="90">
        <v>5.3003229999999997</v>
      </c>
      <c r="AJ229" s="90">
        <v>5.469525</v>
      </c>
      <c r="AK229" s="90">
        <v>5.542567</v>
      </c>
      <c r="AL229" s="90">
        <v>5.6859489999999999</v>
      </c>
      <c r="AM229" s="95">
        <v>1.6E-2</v>
      </c>
    </row>
    <row r="230" spans="1:39">
      <c r="A230" s="90" t="s">
        <v>400</v>
      </c>
      <c r="B230" s="90" t="s">
        <v>848</v>
      </c>
      <c r="C230" s="90" t="s">
        <v>849</v>
      </c>
      <c r="D230" s="90" t="s">
        <v>394</v>
      </c>
      <c r="E230" s="90">
        <v>3.46679</v>
      </c>
      <c r="F230" s="90">
        <v>3.4229219999999998</v>
      </c>
      <c r="G230" s="90">
        <v>3.274699</v>
      </c>
      <c r="H230" s="90">
        <v>3.3858830000000002</v>
      </c>
      <c r="I230" s="90">
        <v>3.3248690000000001</v>
      </c>
      <c r="J230" s="90">
        <v>3.34992</v>
      </c>
      <c r="K230" s="90">
        <v>3.490774</v>
      </c>
      <c r="L230" s="90">
        <v>3.720828</v>
      </c>
      <c r="M230" s="90">
        <v>3.9131659999999999</v>
      </c>
      <c r="N230" s="90">
        <v>4.0290140000000001</v>
      </c>
      <c r="O230" s="90">
        <v>4.0422539999999998</v>
      </c>
      <c r="P230" s="90">
        <v>4.1191269999999998</v>
      </c>
      <c r="Q230" s="90">
        <v>4.136565</v>
      </c>
      <c r="R230" s="90">
        <v>4.1337580000000003</v>
      </c>
      <c r="S230" s="90">
        <v>4.1371000000000002</v>
      </c>
      <c r="T230" s="90">
        <v>4.2598570000000002</v>
      </c>
      <c r="U230" s="90">
        <v>4.286289</v>
      </c>
      <c r="V230" s="90">
        <v>4.327858</v>
      </c>
      <c r="W230" s="90">
        <v>4.35276</v>
      </c>
      <c r="X230" s="90">
        <v>4.4253989999999996</v>
      </c>
      <c r="Y230" s="90">
        <v>4.4642410000000003</v>
      </c>
      <c r="Z230" s="90">
        <v>4.4756489999999998</v>
      </c>
      <c r="AA230" s="90">
        <v>4.505814</v>
      </c>
      <c r="AB230" s="90">
        <v>4.5572340000000002</v>
      </c>
      <c r="AC230" s="90">
        <v>4.5443110000000004</v>
      </c>
      <c r="AD230" s="90">
        <v>4.5220260000000003</v>
      </c>
      <c r="AE230" s="90">
        <v>4.5627829999999996</v>
      </c>
      <c r="AF230" s="90">
        <v>4.6730840000000002</v>
      </c>
      <c r="AG230" s="90">
        <v>4.7192689999999997</v>
      </c>
      <c r="AH230" s="90">
        <v>4.7635719999999999</v>
      </c>
      <c r="AI230" s="90">
        <v>4.8440149999999997</v>
      </c>
      <c r="AJ230" s="90">
        <v>4.9453959999999997</v>
      </c>
      <c r="AK230" s="90">
        <v>5.039504</v>
      </c>
      <c r="AL230" s="90">
        <v>5.1496839999999997</v>
      </c>
      <c r="AM230" s="95">
        <v>1.2999999999999999E-2</v>
      </c>
    </row>
    <row r="231" spans="1:39">
      <c r="A231" s="90" t="s">
        <v>403</v>
      </c>
      <c r="B231" s="90" t="s">
        <v>850</v>
      </c>
      <c r="C231" s="90" t="s">
        <v>851</v>
      </c>
      <c r="D231" s="90" t="s">
        <v>394</v>
      </c>
      <c r="E231" s="90">
        <v>3.4665550000000001</v>
      </c>
      <c r="F231" s="90">
        <v>3.422666</v>
      </c>
      <c r="G231" s="90">
        <v>3.310387</v>
      </c>
      <c r="H231" s="90">
        <v>3.4516979999999999</v>
      </c>
      <c r="I231" s="90">
        <v>3.3148170000000001</v>
      </c>
      <c r="J231" s="90">
        <v>3.2990759999999999</v>
      </c>
      <c r="K231" s="90">
        <v>3.3719969999999999</v>
      </c>
      <c r="L231" s="90">
        <v>3.5606810000000002</v>
      </c>
      <c r="M231" s="90">
        <v>3.797145</v>
      </c>
      <c r="N231" s="90">
        <v>3.9538690000000001</v>
      </c>
      <c r="O231" s="90">
        <v>4.1322380000000001</v>
      </c>
      <c r="P231" s="90">
        <v>4.1965450000000004</v>
      </c>
      <c r="Q231" s="90">
        <v>4.2647890000000004</v>
      </c>
      <c r="R231" s="90">
        <v>4.3651070000000001</v>
      </c>
      <c r="S231" s="90">
        <v>4.51722</v>
      </c>
      <c r="T231" s="90">
        <v>4.6253599999999997</v>
      </c>
      <c r="U231" s="90">
        <v>4.7135280000000002</v>
      </c>
      <c r="V231" s="90">
        <v>4.7477010000000002</v>
      </c>
      <c r="W231" s="90">
        <v>4.808306</v>
      </c>
      <c r="X231" s="90">
        <v>4.8496889999999997</v>
      </c>
      <c r="Y231" s="90">
        <v>4.8701410000000003</v>
      </c>
      <c r="Z231" s="90">
        <v>4.8876039999999996</v>
      </c>
      <c r="AA231" s="90">
        <v>4.8889849999999999</v>
      </c>
      <c r="AB231" s="90">
        <v>5.0643700000000003</v>
      </c>
      <c r="AC231" s="90">
        <v>5.1707219999999996</v>
      </c>
      <c r="AD231" s="90">
        <v>5.2004080000000004</v>
      </c>
      <c r="AE231" s="90">
        <v>5.2380170000000001</v>
      </c>
      <c r="AF231" s="90">
        <v>5.3390519999999997</v>
      </c>
      <c r="AG231" s="90">
        <v>5.4093580000000001</v>
      </c>
      <c r="AH231" s="90">
        <v>5.463381</v>
      </c>
      <c r="AI231" s="90">
        <v>5.4831599999999998</v>
      </c>
      <c r="AJ231" s="90">
        <v>5.5943680000000002</v>
      </c>
      <c r="AK231" s="90">
        <v>5.650188</v>
      </c>
      <c r="AL231" s="90">
        <v>5.684933</v>
      </c>
      <c r="AM231" s="95">
        <v>1.6E-2</v>
      </c>
    </row>
    <row r="232" spans="1:39">
      <c r="A232" s="90" t="s">
        <v>406</v>
      </c>
      <c r="B232" s="90" t="s">
        <v>852</v>
      </c>
      <c r="C232" s="90" t="s">
        <v>853</v>
      </c>
      <c r="D232" s="90" t="s">
        <v>394</v>
      </c>
      <c r="E232" s="90">
        <v>3.4665550000000001</v>
      </c>
      <c r="F232" s="90">
        <v>3.4226649999999998</v>
      </c>
      <c r="G232" s="90">
        <v>3.2755420000000002</v>
      </c>
      <c r="H232" s="90">
        <v>3.3725230000000002</v>
      </c>
      <c r="I232" s="90">
        <v>3.376023</v>
      </c>
      <c r="J232" s="90">
        <v>3.4459569999999999</v>
      </c>
      <c r="K232" s="90">
        <v>3.5794549999999998</v>
      </c>
      <c r="L232" s="90">
        <v>3.8225180000000001</v>
      </c>
      <c r="M232" s="90">
        <v>3.9607009999999998</v>
      </c>
      <c r="N232" s="90">
        <v>4.0422019999999996</v>
      </c>
      <c r="O232" s="90">
        <v>4.0492419999999996</v>
      </c>
      <c r="P232" s="90">
        <v>4.0717040000000004</v>
      </c>
      <c r="Q232" s="90">
        <v>4.1151200000000001</v>
      </c>
      <c r="R232" s="90">
        <v>4.1132989999999996</v>
      </c>
      <c r="S232" s="90">
        <v>4.1881640000000004</v>
      </c>
      <c r="T232" s="90">
        <v>4.3003479999999996</v>
      </c>
      <c r="U232" s="90">
        <v>4.3095860000000004</v>
      </c>
      <c r="V232" s="90">
        <v>4.3394170000000001</v>
      </c>
      <c r="W232" s="90">
        <v>4.4137420000000001</v>
      </c>
      <c r="X232" s="90">
        <v>4.4895199999999997</v>
      </c>
      <c r="Y232" s="90">
        <v>4.5244540000000004</v>
      </c>
      <c r="Z232" s="90">
        <v>4.5321059999999997</v>
      </c>
      <c r="AA232" s="90">
        <v>4.5543529999999999</v>
      </c>
      <c r="AB232" s="90">
        <v>4.6035589999999997</v>
      </c>
      <c r="AC232" s="90">
        <v>4.631278</v>
      </c>
      <c r="AD232" s="90">
        <v>4.6938170000000001</v>
      </c>
      <c r="AE232" s="90">
        <v>4.7229960000000002</v>
      </c>
      <c r="AF232" s="90">
        <v>4.8415780000000002</v>
      </c>
      <c r="AG232" s="90">
        <v>4.8988740000000002</v>
      </c>
      <c r="AH232" s="90">
        <v>4.9762779999999998</v>
      </c>
      <c r="AI232" s="90">
        <v>5.0711719999999998</v>
      </c>
      <c r="AJ232" s="90">
        <v>5.1370610000000001</v>
      </c>
      <c r="AK232" s="90">
        <v>5.1942449999999996</v>
      </c>
      <c r="AL232" s="90">
        <v>5.2839309999999999</v>
      </c>
      <c r="AM232" s="95">
        <v>1.4E-2</v>
      </c>
    </row>
    <row r="233" spans="1:39">
      <c r="A233" s="90" t="s">
        <v>409</v>
      </c>
      <c r="B233" s="90" t="s">
        <v>854</v>
      </c>
      <c r="C233" s="90" t="s">
        <v>855</v>
      </c>
      <c r="D233" s="90" t="s">
        <v>394</v>
      </c>
      <c r="E233" s="90">
        <v>3.4665550000000001</v>
      </c>
      <c r="F233" s="90">
        <v>3.4226580000000002</v>
      </c>
      <c r="G233" s="90">
        <v>3.087825</v>
      </c>
      <c r="H233" s="90">
        <v>3.1175630000000001</v>
      </c>
      <c r="I233" s="90">
        <v>2.9767009999999998</v>
      </c>
      <c r="J233" s="90">
        <v>2.9741170000000001</v>
      </c>
      <c r="K233" s="90">
        <v>3.0824660000000002</v>
      </c>
      <c r="L233" s="90">
        <v>3.2364820000000001</v>
      </c>
      <c r="M233" s="90">
        <v>3.394663</v>
      </c>
      <c r="N233" s="90">
        <v>3.4791829999999999</v>
      </c>
      <c r="O233" s="90">
        <v>3.5045139999999999</v>
      </c>
      <c r="P233" s="90">
        <v>3.498631</v>
      </c>
      <c r="Q233" s="90">
        <v>3.4909880000000002</v>
      </c>
      <c r="R233" s="90">
        <v>3.4835050000000001</v>
      </c>
      <c r="S233" s="90">
        <v>3.4969589999999999</v>
      </c>
      <c r="T233" s="90">
        <v>3.5341260000000001</v>
      </c>
      <c r="U233" s="90">
        <v>3.5764499999999999</v>
      </c>
      <c r="V233" s="90">
        <v>3.5850029999999999</v>
      </c>
      <c r="W233" s="90">
        <v>3.625623</v>
      </c>
      <c r="X233" s="90">
        <v>3.632307</v>
      </c>
      <c r="Y233" s="90">
        <v>3.6355650000000002</v>
      </c>
      <c r="Z233" s="90">
        <v>3.6472329999999999</v>
      </c>
      <c r="AA233" s="90">
        <v>3.6554890000000002</v>
      </c>
      <c r="AB233" s="90">
        <v>3.65842</v>
      </c>
      <c r="AC233" s="90">
        <v>3.651732</v>
      </c>
      <c r="AD233" s="90">
        <v>3.6571880000000001</v>
      </c>
      <c r="AE233" s="90">
        <v>3.6717</v>
      </c>
      <c r="AF233" s="90">
        <v>3.7201149999999998</v>
      </c>
      <c r="AG233" s="90">
        <v>3.7416290000000001</v>
      </c>
      <c r="AH233" s="90">
        <v>3.7652670000000001</v>
      </c>
      <c r="AI233" s="90">
        <v>3.8051759999999999</v>
      </c>
      <c r="AJ233" s="90">
        <v>3.8435459999999999</v>
      </c>
      <c r="AK233" s="90">
        <v>3.8522910000000001</v>
      </c>
      <c r="AL233" s="90">
        <v>3.9022209999999999</v>
      </c>
      <c r="AM233" s="95">
        <v>4.0000000000000001E-3</v>
      </c>
    </row>
    <row r="234" spans="1:39">
      <c r="A234" s="90" t="s">
        <v>412</v>
      </c>
      <c r="B234" s="90" t="s">
        <v>856</v>
      </c>
      <c r="C234" s="90" t="s">
        <v>857</v>
      </c>
      <c r="D234" s="90" t="s">
        <v>394</v>
      </c>
      <c r="E234" s="90">
        <v>3.4665560000000002</v>
      </c>
      <c r="F234" s="90">
        <v>3.4226570000000001</v>
      </c>
      <c r="G234" s="90">
        <v>3.6174360000000001</v>
      </c>
      <c r="H234" s="90">
        <v>3.943406</v>
      </c>
      <c r="I234" s="90">
        <v>4.0603870000000004</v>
      </c>
      <c r="J234" s="90">
        <v>4.160501</v>
      </c>
      <c r="K234" s="90">
        <v>4.403251</v>
      </c>
      <c r="L234" s="90">
        <v>4.745406</v>
      </c>
      <c r="M234" s="90">
        <v>5.0884679999999998</v>
      </c>
      <c r="N234" s="90">
        <v>5.4425739999999996</v>
      </c>
      <c r="O234" s="90">
        <v>5.5655260000000002</v>
      </c>
      <c r="P234" s="90">
        <v>5.8238899999999996</v>
      </c>
      <c r="Q234" s="90">
        <v>5.9059590000000002</v>
      </c>
      <c r="R234" s="90">
        <v>5.9550000000000001</v>
      </c>
      <c r="S234" s="90">
        <v>6.0139449999999997</v>
      </c>
      <c r="T234" s="90">
        <v>6.1754699999999998</v>
      </c>
      <c r="U234" s="90">
        <v>6.2400989999999998</v>
      </c>
      <c r="V234" s="90">
        <v>6.4151300000000004</v>
      </c>
      <c r="W234" s="90">
        <v>6.4992960000000002</v>
      </c>
      <c r="X234" s="90">
        <v>6.6048710000000002</v>
      </c>
      <c r="Y234" s="90">
        <v>6.6788319999999999</v>
      </c>
      <c r="Z234" s="90">
        <v>6.7574199999999998</v>
      </c>
      <c r="AA234" s="90">
        <v>6.7426539999999999</v>
      </c>
      <c r="AB234" s="90">
        <v>6.9687939999999999</v>
      </c>
      <c r="AC234" s="90">
        <v>7.0012939999999997</v>
      </c>
      <c r="AD234" s="90">
        <v>7.0944960000000004</v>
      </c>
      <c r="AE234" s="90">
        <v>7.2940019999999999</v>
      </c>
      <c r="AF234" s="90">
        <v>7.2745040000000003</v>
      </c>
      <c r="AG234" s="90">
        <v>7.381945</v>
      </c>
      <c r="AH234" s="90">
        <v>7.6004160000000001</v>
      </c>
      <c r="AI234" s="90">
        <v>7.902609</v>
      </c>
      <c r="AJ234" s="90">
        <v>8.1765550000000005</v>
      </c>
      <c r="AK234" s="90">
        <v>8.3485139999999998</v>
      </c>
      <c r="AL234" s="90">
        <v>8.6221110000000003</v>
      </c>
      <c r="AM234" s="95">
        <v>2.9000000000000001E-2</v>
      </c>
    </row>
    <row r="235" spans="1:39">
      <c r="A235" s="25" t="s">
        <v>858</v>
      </c>
      <c r="B235" s="90" t="s">
        <v>859</v>
      </c>
      <c r="C235" s="90" t="s">
        <v>860</v>
      </c>
      <c r="D235" s="90" t="s">
        <v>394</v>
      </c>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row>
    <row r="236" spans="1:39">
      <c r="A236" s="90" t="s">
        <v>263</v>
      </c>
      <c r="B236" s="90" t="s">
        <v>861</v>
      </c>
      <c r="C236" s="90" t="s">
        <v>862</v>
      </c>
      <c r="D236" s="90" t="s">
        <v>394</v>
      </c>
      <c r="E236" s="90">
        <v>2.0931289999999998</v>
      </c>
      <c r="F236" s="90">
        <v>2.105029</v>
      </c>
      <c r="G236" s="90">
        <v>2.0951900000000001</v>
      </c>
      <c r="H236" s="90">
        <v>2.094827</v>
      </c>
      <c r="I236" s="90">
        <v>2.1876609999999999</v>
      </c>
      <c r="J236" s="90">
        <v>2.1945350000000001</v>
      </c>
      <c r="K236" s="90">
        <v>2.1960820000000001</v>
      </c>
      <c r="L236" s="90">
        <v>2.1590560000000001</v>
      </c>
      <c r="M236" s="90">
        <v>2.1708219999999998</v>
      </c>
      <c r="N236" s="90">
        <v>2.166013</v>
      </c>
      <c r="O236" s="90">
        <v>2.1713749999999998</v>
      </c>
      <c r="P236" s="90">
        <v>2.1755909999999998</v>
      </c>
      <c r="Q236" s="90">
        <v>2.1986300000000001</v>
      </c>
      <c r="R236" s="90">
        <v>2.217403</v>
      </c>
      <c r="S236" s="90">
        <v>2.2130139999999998</v>
      </c>
      <c r="T236" s="90">
        <v>2.2004959999999998</v>
      </c>
      <c r="U236" s="90">
        <v>2.203039</v>
      </c>
      <c r="V236" s="90">
        <v>2.200304</v>
      </c>
      <c r="W236" s="90">
        <v>2.2067929999999998</v>
      </c>
      <c r="X236" s="90">
        <v>2.2133449999999999</v>
      </c>
      <c r="Y236" s="90">
        <v>2.2187869999999998</v>
      </c>
      <c r="Z236" s="90">
        <v>2.22445</v>
      </c>
      <c r="AA236" s="90">
        <v>2.2303419999999998</v>
      </c>
      <c r="AB236" s="90">
        <v>2.2339030000000002</v>
      </c>
      <c r="AC236" s="90">
        <v>2.2346059999999999</v>
      </c>
      <c r="AD236" s="90">
        <v>2.2342050000000002</v>
      </c>
      <c r="AE236" s="90">
        <v>2.2322690000000001</v>
      </c>
      <c r="AF236" s="90">
        <v>2.2308699999999999</v>
      </c>
      <c r="AG236" s="90">
        <v>2.2317909999999999</v>
      </c>
      <c r="AH236" s="90">
        <v>2.2323170000000001</v>
      </c>
      <c r="AI236" s="90">
        <v>2.2298079999999998</v>
      </c>
      <c r="AJ236" s="90">
        <v>2.2306309999999998</v>
      </c>
      <c r="AK236" s="90">
        <v>2.2321800000000001</v>
      </c>
      <c r="AL236" s="90">
        <v>2.2323170000000001</v>
      </c>
      <c r="AM236" s="95">
        <v>2E-3</v>
      </c>
    </row>
    <row r="237" spans="1:39">
      <c r="A237" s="90" t="s">
        <v>397</v>
      </c>
      <c r="B237" s="90" t="s">
        <v>863</v>
      </c>
      <c r="C237" s="90" t="s">
        <v>864</v>
      </c>
      <c r="D237" s="90" t="s">
        <v>394</v>
      </c>
      <c r="E237" s="90">
        <v>2.0932710000000001</v>
      </c>
      <c r="F237" s="90">
        <v>2.1113</v>
      </c>
      <c r="G237" s="90">
        <v>2.0969449999999998</v>
      </c>
      <c r="H237" s="90">
        <v>2.0919979999999998</v>
      </c>
      <c r="I237" s="90">
        <v>2.1915550000000001</v>
      </c>
      <c r="J237" s="90">
        <v>2.1957469999999999</v>
      </c>
      <c r="K237" s="90">
        <v>2.1987269999999999</v>
      </c>
      <c r="L237" s="90">
        <v>2.156879</v>
      </c>
      <c r="M237" s="90">
        <v>2.1743429999999999</v>
      </c>
      <c r="N237" s="90">
        <v>2.159662</v>
      </c>
      <c r="O237" s="90">
        <v>2.1644109999999999</v>
      </c>
      <c r="P237" s="90">
        <v>2.1709420000000001</v>
      </c>
      <c r="Q237" s="90">
        <v>2.1799569999999999</v>
      </c>
      <c r="R237" s="90">
        <v>2.2062189999999999</v>
      </c>
      <c r="S237" s="90">
        <v>2.2124709999999999</v>
      </c>
      <c r="T237" s="90">
        <v>2.2127029999999999</v>
      </c>
      <c r="U237" s="90">
        <v>2.2122459999999999</v>
      </c>
      <c r="V237" s="90">
        <v>2.2141860000000002</v>
      </c>
      <c r="W237" s="90">
        <v>2.2224550000000001</v>
      </c>
      <c r="X237" s="90">
        <v>2.2310270000000001</v>
      </c>
      <c r="Y237" s="90">
        <v>2.2365330000000001</v>
      </c>
      <c r="Z237" s="90">
        <v>2.241034</v>
      </c>
      <c r="AA237" s="90">
        <v>2.2461859999999998</v>
      </c>
      <c r="AB237" s="90">
        <v>2.2474120000000002</v>
      </c>
      <c r="AC237" s="90">
        <v>2.2452709999999998</v>
      </c>
      <c r="AD237" s="90">
        <v>2.248386</v>
      </c>
      <c r="AE237" s="90">
        <v>2.248383</v>
      </c>
      <c r="AF237" s="90">
        <v>2.247309</v>
      </c>
      <c r="AG237" s="90">
        <v>2.2516780000000001</v>
      </c>
      <c r="AH237" s="90">
        <v>2.250289</v>
      </c>
      <c r="AI237" s="90">
        <v>2.2536109999999998</v>
      </c>
      <c r="AJ237" s="90">
        <v>2.2548240000000002</v>
      </c>
      <c r="AK237" s="90">
        <v>2.2571400000000001</v>
      </c>
      <c r="AL237" s="90">
        <v>2.2577639999999999</v>
      </c>
      <c r="AM237" s="95">
        <v>2E-3</v>
      </c>
    </row>
    <row r="238" spans="1:39">
      <c r="A238" s="90" t="s">
        <v>400</v>
      </c>
      <c r="B238" s="90" t="s">
        <v>865</v>
      </c>
      <c r="C238" s="90" t="s">
        <v>866</v>
      </c>
      <c r="D238" s="90" t="s">
        <v>394</v>
      </c>
      <c r="E238" s="90">
        <v>2.0932710000000001</v>
      </c>
      <c r="F238" s="90">
        <v>2.1119509999999999</v>
      </c>
      <c r="G238" s="90">
        <v>2.0940180000000002</v>
      </c>
      <c r="H238" s="90">
        <v>2.0840360000000002</v>
      </c>
      <c r="I238" s="90">
        <v>2.172126</v>
      </c>
      <c r="J238" s="90">
        <v>2.162096</v>
      </c>
      <c r="K238" s="90">
        <v>2.1860659999999998</v>
      </c>
      <c r="L238" s="90">
        <v>2.153232</v>
      </c>
      <c r="M238" s="90">
        <v>2.161254</v>
      </c>
      <c r="N238" s="90">
        <v>2.1605590000000001</v>
      </c>
      <c r="O238" s="90">
        <v>2.1499890000000001</v>
      </c>
      <c r="P238" s="90">
        <v>2.1500919999999999</v>
      </c>
      <c r="Q238" s="90">
        <v>2.1705709999999998</v>
      </c>
      <c r="R238" s="90">
        <v>2.1940249999999999</v>
      </c>
      <c r="S238" s="90">
        <v>2.197098</v>
      </c>
      <c r="T238" s="90">
        <v>2.1895739999999999</v>
      </c>
      <c r="U238" s="90">
        <v>2.1931250000000002</v>
      </c>
      <c r="V238" s="90">
        <v>2.1876099999999998</v>
      </c>
      <c r="W238" s="90">
        <v>2.1928239999999999</v>
      </c>
      <c r="X238" s="90">
        <v>2.2001309999999998</v>
      </c>
      <c r="Y238" s="90">
        <v>2.2051509999999999</v>
      </c>
      <c r="Z238" s="90">
        <v>2.2103700000000002</v>
      </c>
      <c r="AA238" s="90">
        <v>2.2153330000000002</v>
      </c>
      <c r="AB238" s="90">
        <v>2.2193689999999999</v>
      </c>
      <c r="AC238" s="90">
        <v>2.2216809999999998</v>
      </c>
      <c r="AD238" s="90">
        <v>2.223166</v>
      </c>
      <c r="AE238" s="90">
        <v>2.221759</v>
      </c>
      <c r="AF238" s="90">
        <v>2.2192769999999999</v>
      </c>
      <c r="AG238" s="90">
        <v>2.2182119999999999</v>
      </c>
      <c r="AH238" s="90">
        <v>2.2192460000000001</v>
      </c>
      <c r="AI238" s="90">
        <v>2.2210480000000001</v>
      </c>
      <c r="AJ238" s="90">
        <v>2.2199960000000001</v>
      </c>
      <c r="AK238" s="90">
        <v>2.218718</v>
      </c>
      <c r="AL238" s="90">
        <v>2.2175220000000002</v>
      </c>
      <c r="AM238" s="95">
        <v>2E-3</v>
      </c>
    </row>
    <row r="239" spans="1:39">
      <c r="A239" s="90" t="s">
        <v>403</v>
      </c>
      <c r="B239" s="90" t="s">
        <v>867</v>
      </c>
      <c r="C239" s="90" t="s">
        <v>868</v>
      </c>
      <c r="D239" s="90" t="s">
        <v>394</v>
      </c>
      <c r="E239" s="90">
        <v>2.0931289999999998</v>
      </c>
      <c r="F239" s="90">
        <v>2.0994169999999999</v>
      </c>
      <c r="G239" s="90">
        <v>2.1439089999999998</v>
      </c>
      <c r="H239" s="90">
        <v>2.1747190000000001</v>
      </c>
      <c r="I239" s="90">
        <v>2.268008</v>
      </c>
      <c r="J239" s="90">
        <v>2.2785160000000002</v>
      </c>
      <c r="K239" s="90">
        <v>2.2146720000000002</v>
      </c>
      <c r="L239" s="90">
        <v>2.2379709999999999</v>
      </c>
      <c r="M239" s="90">
        <v>2.254683</v>
      </c>
      <c r="N239" s="90">
        <v>2.2775219999999998</v>
      </c>
      <c r="O239" s="90">
        <v>2.2615210000000001</v>
      </c>
      <c r="P239" s="90">
        <v>2.2696860000000001</v>
      </c>
      <c r="Q239" s="90">
        <v>2.288643</v>
      </c>
      <c r="R239" s="90">
        <v>2.3185060000000002</v>
      </c>
      <c r="S239" s="90">
        <v>2.3233060000000001</v>
      </c>
      <c r="T239" s="90">
        <v>2.3289460000000002</v>
      </c>
      <c r="U239" s="90">
        <v>2.3352219999999999</v>
      </c>
      <c r="V239" s="90">
        <v>2.3371930000000001</v>
      </c>
      <c r="W239" s="90">
        <v>2.344957</v>
      </c>
      <c r="X239" s="90">
        <v>2.3511199999999999</v>
      </c>
      <c r="Y239" s="90">
        <v>2.357917</v>
      </c>
      <c r="Z239" s="90">
        <v>2.3632200000000001</v>
      </c>
      <c r="AA239" s="90">
        <v>2.3649249999999999</v>
      </c>
      <c r="AB239" s="90">
        <v>2.3714599999999999</v>
      </c>
      <c r="AC239" s="90">
        <v>2.3731909999999998</v>
      </c>
      <c r="AD239" s="90">
        <v>2.3752759999999999</v>
      </c>
      <c r="AE239" s="90">
        <v>2.3791929999999999</v>
      </c>
      <c r="AF239" s="90">
        <v>2.3821110000000001</v>
      </c>
      <c r="AG239" s="90">
        <v>2.385659</v>
      </c>
      <c r="AH239" s="90">
        <v>2.3884370000000001</v>
      </c>
      <c r="AI239" s="90">
        <v>2.3958780000000002</v>
      </c>
      <c r="AJ239" s="90">
        <v>2.3989859999999998</v>
      </c>
      <c r="AK239" s="90">
        <v>2.403375</v>
      </c>
      <c r="AL239" s="90">
        <v>2.4055390000000001</v>
      </c>
      <c r="AM239" s="95">
        <v>4.0000000000000001E-3</v>
      </c>
    </row>
    <row r="240" spans="1:39">
      <c r="A240" s="90" t="s">
        <v>406</v>
      </c>
      <c r="B240" s="90" t="s">
        <v>869</v>
      </c>
      <c r="C240" s="90" t="s">
        <v>870</v>
      </c>
      <c r="D240" s="90" t="s">
        <v>394</v>
      </c>
      <c r="E240" s="90">
        <v>2.0931289999999998</v>
      </c>
      <c r="F240" s="90">
        <v>2.100063</v>
      </c>
      <c r="G240" s="90">
        <v>2.0821139999999998</v>
      </c>
      <c r="H240" s="90">
        <v>2.0373359999999998</v>
      </c>
      <c r="I240" s="90">
        <v>2.1377190000000001</v>
      </c>
      <c r="J240" s="90">
        <v>2.1405530000000002</v>
      </c>
      <c r="K240" s="90">
        <v>2.1430560000000001</v>
      </c>
      <c r="L240" s="90">
        <v>2.1374930000000001</v>
      </c>
      <c r="M240" s="90">
        <v>2.1389049999999998</v>
      </c>
      <c r="N240" s="90">
        <v>2.1082619999999999</v>
      </c>
      <c r="O240" s="90">
        <v>2.1085259999999999</v>
      </c>
      <c r="P240" s="90">
        <v>2.1138430000000001</v>
      </c>
      <c r="Q240" s="90">
        <v>2.1010249999999999</v>
      </c>
      <c r="R240" s="90">
        <v>2.1201469999999998</v>
      </c>
      <c r="S240" s="90">
        <v>2.1116860000000002</v>
      </c>
      <c r="T240" s="90">
        <v>2.1122079999999999</v>
      </c>
      <c r="U240" s="90">
        <v>2.1072600000000001</v>
      </c>
      <c r="V240" s="90">
        <v>2.108781</v>
      </c>
      <c r="W240" s="90">
        <v>2.1142840000000001</v>
      </c>
      <c r="X240" s="90">
        <v>2.1186150000000001</v>
      </c>
      <c r="Y240" s="90">
        <v>2.124177</v>
      </c>
      <c r="Z240" s="90">
        <v>2.125238</v>
      </c>
      <c r="AA240" s="90">
        <v>2.128857</v>
      </c>
      <c r="AB240" s="90">
        <v>2.13</v>
      </c>
      <c r="AC240" s="90">
        <v>2.1309650000000002</v>
      </c>
      <c r="AD240" s="90">
        <v>2.131119</v>
      </c>
      <c r="AE240" s="90">
        <v>2.129772</v>
      </c>
      <c r="AF240" s="90">
        <v>2.1288499999999999</v>
      </c>
      <c r="AG240" s="90">
        <v>2.1275469999999999</v>
      </c>
      <c r="AH240" s="90">
        <v>2.128015</v>
      </c>
      <c r="AI240" s="90">
        <v>2.12859</v>
      </c>
      <c r="AJ240" s="90">
        <v>2.1290330000000002</v>
      </c>
      <c r="AK240" s="90">
        <v>2.128892</v>
      </c>
      <c r="AL240" s="90">
        <v>2.1301109999999999</v>
      </c>
      <c r="AM240" s="95">
        <v>0</v>
      </c>
    </row>
    <row r="241" spans="1:39">
      <c r="A241" s="90" t="s">
        <v>409</v>
      </c>
      <c r="B241" s="90" t="s">
        <v>871</v>
      </c>
      <c r="C241" s="90" t="s">
        <v>872</v>
      </c>
      <c r="D241" s="90" t="s">
        <v>394</v>
      </c>
      <c r="E241" s="90">
        <v>2.0931289999999998</v>
      </c>
      <c r="F241" s="90">
        <v>2.1050749999999998</v>
      </c>
      <c r="G241" s="90">
        <v>2.0908410000000002</v>
      </c>
      <c r="H241" s="90">
        <v>2.0399970000000001</v>
      </c>
      <c r="I241" s="90">
        <v>2.126188</v>
      </c>
      <c r="J241" s="90">
        <v>2.127615</v>
      </c>
      <c r="K241" s="90">
        <v>2.0904150000000001</v>
      </c>
      <c r="L241" s="90">
        <v>2.1388069999999999</v>
      </c>
      <c r="M241" s="90">
        <v>2.1485599999999998</v>
      </c>
      <c r="N241" s="90">
        <v>2.1464859999999999</v>
      </c>
      <c r="O241" s="90">
        <v>2.1244679999999998</v>
      </c>
      <c r="P241" s="90">
        <v>2.0833349999999999</v>
      </c>
      <c r="Q241" s="90">
        <v>2.0914480000000002</v>
      </c>
      <c r="R241" s="90">
        <v>2.120393</v>
      </c>
      <c r="S241" s="90">
        <v>2.1221580000000002</v>
      </c>
      <c r="T241" s="90">
        <v>2.1255809999999999</v>
      </c>
      <c r="U241" s="90">
        <v>2.127259</v>
      </c>
      <c r="V241" s="90">
        <v>2.1245289999999999</v>
      </c>
      <c r="W241" s="90">
        <v>2.1247560000000001</v>
      </c>
      <c r="X241" s="90">
        <v>2.1270020000000001</v>
      </c>
      <c r="Y241" s="90">
        <v>2.1256360000000001</v>
      </c>
      <c r="Z241" s="90">
        <v>2.1151230000000001</v>
      </c>
      <c r="AA241" s="90">
        <v>2.109299</v>
      </c>
      <c r="AB241" s="90">
        <v>2.104212</v>
      </c>
      <c r="AC241" s="90">
        <v>2.1001219999999998</v>
      </c>
      <c r="AD241" s="90">
        <v>2.0959310000000002</v>
      </c>
      <c r="AE241" s="90">
        <v>2.0934469999999998</v>
      </c>
      <c r="AF241" s="90">
        <v>2.0883120000000002</v>
      </c>
      <c r="AG241" s="90">
        <v>2.0852490000000001</v>
      </c>
      <c r="AH241" s="90">
        <v>2.0847159999999998</v>
      </c>
      <c r="AI241" s="90">
        <v>2.0827960000000001</v>
      </c>
      <c r="AJ241" s="90">
        <v>2.0784410000000002</v>
      </c>
      <c r="AK241" s="90">
        <v>2.0735600000000001</v>
      </c>
      <c r="AL241" s="90">
        <v>2.0761059999999998</v>
      </c>
      <c r="AM241" s="95">
        <v>0</v>
      </c>
    </row>
    <row r="242" spans="1:39">
      <c r="A242" s="90" t="s">
        <v>412</v>
      </c>
      <c r="B242" s="90" t="s">
        <v>873</v>
      </c>
      <c r="C242" s="90" t="s">
        <v>874</v>
      </c>
      <c r="D242" s="90" t="s">
        <v>394</v>
      </c>
      <c r="E242" s="90">
        <v>2.0931289999999998</v>
      </c>
      <c r="F242" s="90">
        <v>2.1086879999999999</v>
      </c>
      <c r="G242" s="90">
        <v>2.1401880000000002</v>
      </c>
      <c r="H242" s="90">
        <v>2.1674449999999998</v>
      </c>
      <c r="I242" s="90">
        <v>2.2624209999999998</v>
      </c>
      <c r="J242" s="90">
        <v>2.2600090000000002</v>
      </c>
      <c r="K242" s="90">
        <v>2.2849710000000001</v>
      </c>
      <c r="L242" s="90">
        <v>2.2945820000000001</v>
      </c>
      <c r="M242" s="90">
        <v>2.3145250000000002</v>
      </c>
      <c r="N242" s="90">
        <v>2.3071790000000001</v>
      </c>
      <c r="O242" s="90">
        <v>2.2800560000000001</v>
      </c>
      <c r="P242" s="90">
        <v>2.2623790000000001</v>
      </c>
      <c r="Q242" s="90">
        <v>2.2813870000000001</v>
      </c>
      <c r="R242" s="90">
        <v>2.3024279999999999</v>
      </c>
      <c r="S242" s="90">
        <v>2.3104</v>
      </c>
      <c r="T242" s="90">
        <v>2.3171529999999998</v>
      </c>
      <c r="U242" s="90">
        <v>2.32158</v>
      </c>
      <c r="V242" s="90">
        <v>2.3302939999999999</v>
      </c>
      <c r="W242" s="90">
        <v>2.337917</v>
      </c>
      <c r="X242" s="90">
        <v>2.3362829999999999</v>
      </c>
      <c r="Y242" s="90">
        <v>2.3405459999999998</v>
      </c>
      <c r="Z242" s="90">
        <v>2.347191</v>
      </c>
      <c r="AA242" s="90">
        <v>2.3541300000000001</v>
      </c>
      <c r="AB242" s="90">
        <v>2.3581089999999998</v>
      </c>
      <c r="AC242" s="90">
        <v>2.3692310000000001</v>
      </c>
      <c r="AD242" s="90">
        <v>2.3726389999999999</v>
      </c>
      <c r="AE242" s="90">
        <v>2.3682270000000001</v>
      </c>
      <c r="AF242" s="90">
        <v>2.3693490000000001</v>
      </c>
      <c r="AG242" s="90">
        <v>2.3636780000000002</v>
      </c>
      <c r="AH242" s="90">
        <v>2.3599909999999999</v>
      </c>
      <c r="AI242" s="90">
        <v>2.3607779999999998</v>
      </c>
      <c r="AJ242" s="90">
        <v>2.36042</v>
      </c>
      <c r="AK242" s="90">
        <v>2.3604949999999998</v>
      </c>
      <c r="AL242" s="90">
        <v>2.3595619999999999</v>
      </c>
      <c r="AM242" s="95">
        <v>4.0000000000000001E-3</v>
      </c>
    </row>
    <row r="243" spans="1:39">
      <c r="A243" s="90" t="s">
        <v>875</v>
      </c>
      <c r="B243" s="90" t="s">
        <v>876</v>
      </c>
      <c r="C243" s="90" t="s">
        <v>877</v>
      </c>
      <c r="D243" s="90" t="s">
        <v>394</v>
      </c>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row>
    <row r="244" spans="1:39">
      <c r="A244" s="90" t="s">
        <v>263</v>
      </c>
      <c r="B244" s="90" t="s">
        <v>878</v>
      </c>
      <c r="C244" s="90" t="s">
        <v>879</v>
      </c>
      <c r="D244" s="90" t="s">
        <v>394</v>
      </c>
      <c r="E244" s="90">
        <v>0.65970700000000004</v>
      </c>
      <c r="F244" s="90">
        <v>0.66174599999999995</v>
      </c>
      <c r="G244" s="90">
        <v>0.66276599999999997</v>
      </c>
      <c r="H244" s="90">
        <v>0.66480499999999998</v>
      </c>
      <c r="I244" s="90">
        <v>0.665825</v>
      </c>
      <c r="J244" s="90">
        <v>0.66684399999999999</v>
      </c>
      <c r="K244" s="90">
        <v>0.66888400000000003</v>
      </c>
      <c r="L244" s="90">
        <v>0.66990300000000003</v>
      </c>
      <c r="M244" s="90">
        <v>0.67194200000000004</v>
      </c>
      <c r="N244" s="90">
        <v>0.67296199999999995</v>
      </c>
      <c r="O244" s="90">
        <v>0.67398199999999997</v>
      </c>
      <c r="P244" s="90">
        <v>0.67500099999999996</v>
      </c>
      <c r="Q244" s="90">
        <v>0.677041</v>
      </c>
      <c r="R244" s="90">
        <v>0.67908000000000002</v>
      </c>
      <c r="S244" s="90">
        <v>0.68010000000000004</v>
      </c>
      <c r="T244" s="90">
        <v>0.68213900000000005</v>
      </c>
      <c r="U244" s="90">
        <v>0.68417799999999995</v>
      </c>
      <c r="V244" s="90">
        <v>0.68519799999999997</v>
      </c>
      <c r="W244" s="90">
        <v>0.68723699999999999</v>
      </c>
      <c r="X244" s="90">
        <v>0.689276</v>
      </c>
      <c r="Y244" s="90">
        <v>0.69029600000000002</v>
      </c>
      <c r="Z244" s="90">
        <v>0.69233500000000003</v>
      </c>
      <c r="AA244" s="90">
        <v>0.69437400000000005</v>
      </c>
      <c r="AB244" s="90">
        <v>0.69641399999999998</v>
      </c>
      <c r="AC244" s="90">
        <v>0.69743299999999997</v>
      </c>
      <c r="AD244" s="90">
        <v>0.69947300000000001</v>
      </c>
      <c r="AE244" s="90">
        <v>0.70151200000000002</v>
      </c>
      <c r="AF244" s="90">
        <v>0.70355100000000004</v>
      </c>
      <c r="AG244" s="90">
        <v>0.70559000000000005</v>
      </c>
      <c r="AH244" s="90">
        <v>0.70762999999999998</v>
      </c>
      <c r="AI244" s="90">
        <v>0.70966899999999999</v>
      </c>
      <c r="AJ244" s="90">
        <v>0.71170800000000001</v>
      </c>
      <c r="AK244" s="90">
        <v>0.71374800000000005</v>
      </c>
      <c r="AL244" s="90">
        <v>0.71578699999999995</v>
      </c>
      <c r="AM244" s="95">
        <v>2E-3</v>
      </c>
    </row>
    <row r="245" spans="1:39">
      <c r="A245" s="90" t="s">
        <v>397</v>
      </c>
      <c r="B245" s="90" t="s">
        <v>880</v>
      </c>
      <c r="C245" s="90" t="s">
        <v>881</v>
      </c>
      <c r="D245" s="90" t="s">
        <v>394</v>
      </c>
      <c r="E245" s="90">
        <v>0.65975099999999998</v>
      </c>
      <c r="F245" s="90">
        <v>0.66179100000000002</v>
      </c>
      <c r="G245" s="90">
        <v>0.66281100000000004</v>
      </c>
      <c r="H245" s="90">
        <v>0.66485000000000005</v>
      </c>
      <c r="I245" s="90">
        <v>0.66586999999999996</v>
      </c>
      <c r="J245" s="90">
        <v>0.66688899999999995</v>
      </c>
      <c r="K245" s="90">
        <v>0.668929</v>
      </c>
      <c r="L245" s="90">
        <v>0.66994799999999999</v>
      </c>
      <c r="M245" s="90">
        <v>0.67198800000000003</v>
      </c>
      <c r="N245" s="90">
        <v>0.67300800000000005</v>
      </c>
      <c r="O245" s="90">
        <v>0.67402700000000004</v>
      </c>
      <c r="P245" s="90">
        <v>0.67504699999999995</v>
      </c>
      <c r="Q245" s="90">
        <v>0.67708599999999997</v>
      </c>
      <c r="R245" s="90">
        <v>0.67912600000000001</v>
      </c>
      <c r="S245" s="90">
        <v>0.68014600000000003</v>
      </c>
      <c r="T245" s="90">
        <v>0.68218500000000004</v>
      </c>
      <c r="U245" s="90">
        <v>0.68422400000000005</v>
      </c>
      <c r="V245" s="90">
        <v>0.68524399999999996</v>
      </c>
      <c r="W245" s="90">
        <v>0.68728400000000001</v>
      </c>
      <c r="X245" s="90">
        <v>0.68932300000000002</v>
      </c>
      <c r="Y245" s="90">
        <v>0.69034300000000004</v>
      </c>
      <c r="Z245" s="90">
        <v>0.69238200000000005</v>
      </c>
      <c r="AA245" s="90">
        <v>0.69442099999999995</v>
      </c>
      <c r="AB245" s="90">
        <v>0.696461</v>
      </c>
      <c r="AC245" s="90">
        <v>0.69747999999999999</v>
      </c>
      <c r="AD245" s="90">
        <v>0.69952000000000003</v>
      </c>
      <c r="AE245" s="90">
        <v>0.70155900000000004</v>
      </c>
      <c r="AF245" s="90">
        <v>0.70359899999999997</v>
      </c>
      <c r="AG245" s="90">
        <v>0.70563799999999999</v>
      </c>
      <c r="AH245" s="90">
        <v>0.70767800000000003</v>
      </c>
      <c r="AI245" s="90">
        <v>0.70971700000000004</v>
      </c>
      <c r="AJ245" s="90">
        <v>0.71175600000000006</v>
      </c>
      <c r="AK245" s="90">
        <v>0.71379599999999999</v>
      </c>
      <c r="AL245" s="90">
        <v>0.715835</v>
      </c>
      <c r="AM245" s="95">
        <v>2E-3</v>
      </c>
    </row>
    <row r="246" spans="1:39">
      <c r="A246" s="90" t="s">
        <v>400</v>
      </c>
      <c r="B246" s="90" t="s">
        <v>882</v>
      </c>
      <c r="C246" s="90" t="s">
        <v>883</v>
      </c>
      <c r="D246" s="90" t="s">
        <v>394</v>
      </c>
      <c r="E246" s="90">
        <v>0.65975099999999998</v>
      </c>
      <c r="F246" s="90">
        <v>0.66179100000000002</v>
      </c>
      <c r="G246" s="90">
        <v>0.66281100000000004</v>
      </c>
      <c r="H246" s="90">
        <v>0.66485000000000005</v>
      </c>
      <c r="I246" s="90">
        <v>0.66586999999999996</v>
      </c>
      <c r="J246" s="90">
        <v>0.66688899999999995</v>
      </c>
      <c r="K246" s="90">
        <v>0.668929</v>
      </c>
      <c r="L246" s="90">
        <v>0.66994799999999999</v>
      </c>
      <c r="M246" s="90">
        <v>0.67198800000000003</v>
      </c>
      <c r="N246" s="90">
        <v>0.67300800000000005</v>
      </c>
      <c r="O246" s="90">
        <v>0.67402700000000004</v>
      </c>
      <c r="P246" s="90">
        <v>0.67504699999999995</v>
      </c>
      <c r="Q246" s="90">
        <v>0.67708599999999997</v>
      </c>
      <c r="R246" s="90">
        <v>0.67912600000000001</v>
      </c>
      <c r="S246" s="90">
        <v>0.68014600000000003</v>
      </c>
      <c r="T246" s="90">
        <v>0.68218500000000004</v>
      </c>
      <c r="U246" s="90">
        <v>0.68422400000000005</v>
      </c>
      <c r="V246" s="90">
        <v>0.68524399999999996</v>
      </c>
      <c r="W246" s="90">
        <v>0.68728400000000001</v>
      </c>
      <c r="X246" s="90">
        <v>0.68932300000000002</v>
      </c>
      <c r="Y246" s="90">
        <v>0.69034300000000004</v>
      </c>
      <c r="Z246" s="90">
        <v>0.69238200000000005</v>
      </c>
      <c r="AA246" s="90">
        <v>0.69442099999999995</v>
      </c>
      <c r="AB246" s="90">
        <v>0.696461</v>
      </c>
      <c r="AC246" s="90">
        <v>0.69748100000000002</v>
      </c>
      <c r="AD246" s="90">
        <v>0.69952000000000003</v>
      </c>
      <c r="AE246" s="90">
        <v>0.70155900000000004</v>
      </c>
      <c r="AF246" s="90">
        <v>0.70359899999999997</v>
      </c>
      <c r="AG246" s="90">
        <v>0.70563799999999999</v>
      </c>
      <c r="AH246" s="90">
        <v>0.70767800000000003</v>
      </c>
      <c r="AI246" s="90">
        <v>0.70971700000000004</v>
      </c>
      <c r="AJ246" s="90">
        <v>0.71175699999999997</v>
      </c>
      <c r="AK246" s="90">
        <v>0.71379599999999999</v>
      </c>
      <c r="AL246" s="90">
        <v>0.715835</v>
      </c>
      <c r="AM246" s="95">
        <v>2E-3</v>
      </c>
    </row>
    <row r="247" spans="1:39">
      <c r="A247" s="90" t="s">
        <v>403</v>
      </c>
      <c r="B247" s="90" t="s">
        <v>884</v>
      </c>
      <c r="C247" s="90" t="s">
        <v>885</v>
      </c>
      <c r="D247" s="90" t="s">
        <v>394</v>
      </c>
      <c r="E247" s="90">
        <v>0.65970700000000004</v>
      </c>
      <c r="F247" s="90">
        <v>0.66174599999999995</v>
      </c>
      <c r="G247" s="90">
        <v>0.66276599999999997</v>
      </c>
      <c r="H247" s="90">
        <v>0.66480499999999998</v>
      </c>
      <c r="I247" s="90">
        <v>0.665825</v>
      </c>
      <c r="J247" s="90">
        <v>0.66684399999999999</v>
      </c>
      <c r="K247" s="90">
        <v>0.66888400000000003</v>
      </c>
      <c r="L247" s="90">
        <v>0.66990300000000003</v>
      </c>
      <c r="M247" s="90">
        <v>0.67194200000000004</v>
      </c>
      <c r="N247" s="90">
        <v>0.67296199999999995</v>
      </c>
      <c r="O247" s="90">
        <v>0.67398199999999997</v>
      </c>
      <c r="P247" s="90">
        <v>0.67500199999999999</v>
      </c>
      <c r="Q247" s="90">
        <v>0.677041</v>
      </c>
      <c r="R247" s="90">
        <v>0.67908000000000002</v>
      </c>
      <c r="S247" s="90">
        <v>0.68010000000000004</v>
      </c>
      <c r="T247" s="90">
        <v>0.68213900000000005</v>
      </c>
      <c r="U247" s="90">
        <v>0.68417799999999995</v>
      </c>
      <c r="V247" s="90">
        <v>0.68519799999999997</v>
      </c>
      <c r="W247" s="90">
        <v>0.68723699999999999</v>
      </c>
      <c r="X247" s="90">
        <v>0.689276</v>
      </c>
      <c r="Y247" s="90">
        <v>0.69029600000000002</v>
      </c>
      <c r="Z247" s="90">
        <v>0.69233500000000003</v>
      </c>
      <c r="AA247" s="90">
        <v>0.69437400000000005</v>
      </c>
      <c r="AB247" s="90">
        <v>0.69641399999999998</v>
      </c>
      <c r="AC247" s="90">
        <v>0.69743299999999997</v>
      </c>
      <c r="AD247" s="90">
        <v>0.69947300000000001</v>
      </c>
      <c r="AE247" s="90">
        <v>0.70151200000000002</v>
      </c>
      <c r="AF247" s="90">
        <v>0.70355100000000004</v>
      </c>
      <c r="AG247" s="90">
        <v>0.70559000000000005</v>
      </c>
      <c r="AH247" s="90">
        <v>0.70762999999999998</v>
      </c>
      <c r="AI247" s="90">
        <v>0.70966899999999999</v>
      </c>
      <c r="AJ247" s="90">
        <v>0.71170800000000001</v>
      </c>
      <c r="AK247" s="90">
        <v>0.71374800000000005</v>
      </c>
      <c r="AL247" s="90">
        <v>0.71578699999999995</v>
      </c>
      <c r="AM247" s="95">
        <v>2E-3</v>
      </c>
    </row>
    <row r="248" spans="1:39">
      <c r="A248" s="90" t="s">
        <v>406</v>
      </c>
      <c r="B248" s="90" t="s">
        <v>886</v>
      </c>
      <c r="C248" s="90" t="s">
        <v>887</v>
      </c>
      <c r="D248" s="90" t="s">
        <v>394</v>
      </c>
      <c r="E248" s="90">
        <v>0.65970700000000004</v>
      </c>
      <c r="F248" s="90">
        <v>0.66174599999999995</v>
      </c>
      <c r="G248" s="90">
        <v>0.66276599999999997</v>
      </c>
      <c r="H248" s="90">
        <v>0.66480499999999998</v>
      </c>
      <c r="I248" s="90">
        <v>0.665825</v>
      </c>
      <c r="J248" s="90">
        <v>0.66684399999999999</v>
      </c>
      <c r="K248" s="90">
        <v>0.66888400000000003</v>
      </c>
      <c r="L248" s="90">
        <v>0.66990300000000003</v>
      </c>
      <c r="M248" s="90">
        <v>0.67194200000000004</v>
      </c>
      <c r="N248" s="90">
        <v>0.67296199999999995</v>
      </c>
      <c r="O248" s="90">
        <v>0.67398199999999997</v>
      </c>
      <c r="P248" s="90">
        <v>0.67500099999999996</v>
      </c>
      <c r="Q248" s="90">
        <v>0.677041</v>
      </c>
      <c r="R248" s="90">
        <v>0.67908000000000002</v>
      </c>
      <c r="S248" s="90">
        <v>0.68010000000000004</v>
      </c>
      <c r="T248" s="90">
        <v>0.68213900000000005</v>
      </c>
      <c r="U248" s="90">
        <v>0.68417799999999995</v>
      </c>
      <c r="V248" s="90">
        <v>0.68519799999999997</v>
      </c>
      <c r="W248" s="90">
        <v>0.68723699999999999</v>
      </c>
      <c r="X248" s="90">
        <v>0.689276</v>
      </c>
      <c r="Y248" s="90">
        <v>0.69029600000000002</v>
      </c>
      <c r="Z248" s="90">
        <v>0.69233500000000003</v>
      </c>
      <c r="AA248" s="90">
        <v>0.69437499999999996</v>
      </c>
      <c r="AB248" s="90">
        <v>0.69641399999999998</v>
      </c>
      <c r="AC248" s="90">
        <v>0.697434</v>
      </c>
      <c r="AD248" s="90">
        <v>0.69947300000000001</v>
      </c>
      <c r="AE248" s="90">
        <v>0.70151200000000002</v>
      </c>
      <c r="AF248" s="90">
        <v>0.70355100000000004</v>
      </c>
      <c r="AG248" s="90">
        <v>0.70559000000000005</v>
      </c>
      <c r="AH248" s="90">
        <v>0.70762999999999998</v>
      </c>
      <c r="AI248" s="90">
        <v>0.70966899999999999</v>
      </c>
      <c r="AJ248" s="90">
        <v>0.71170800000000001</v>
      </c>
      <c r="AK248" s="90">
        <v>0.71374800000000005</v>
      </c>
      <c r="AL248" s="90">
        <v>0.71578699999999995</v>
      </c>
      <c r="AM248" s="95">
        <v>2E-3</v>
      </c>
    </row>
    <row r="249" spans="1:39">
      <c r="A249" s="90" t="s">
        <v>409</v>
      </c>
      <c r="B249" s="90" t="s">
        <v>888</v>
      </c>
      <c r="C249" s="90" t="s">
        <v>889</v>
      </c>
      <c r="D249" s="90" t="s">
        <v>394</v>
      </c>
      <c r="E249" s="90">
        <v>0.65970700000000004</v>
      </c>
      <c r="F249" s="90">
        <v>0.66174599999999995</v>
      </c>
      <c r="G249" s="90">
        <v>0.66276599999999997</v>
      </c>
      <c r="H249" s="90">
        <v>0.66480499999999998</v>
      </c>
      <c r="I249" s="90">
        <v>0.665825</v>
      </c>
      <c r="J249" s="90">
        <v>0.66684399999999999</v>
      </c>
      <c r="K249" s="90">
        <v>0.66888400000000003</v>
      </c>
      <c r="L249" s="90">
        <v>0.66990300000000003</v>
      </c>
      <c r="M249" s="90">
        <v>0.67194200000000004</v>
      </c>
      <c r="N249" s="90">
        <v>0.67296199999999995</v>
      </c>
      <c r="O249" s="90">
        <v>0.67398199999999997</v>
      </c>
      <c r="P249" s="90">
        <v>0.67500099999999996</v>
      </c>
      <c r="Q249" s="90">
        <v>0.677041</v>
      </c>
      <c r="R249" s="90">
        <v>0.67908000000000002</v>
      </c>
      <c r="S249" s="90">
        <v>0.68010000000000004</v>
      </c>
      <c r="T249" s="90">
        <v>0.68213900000000005</v>
      </c>
      <c r="U249" s="90">
        <v>0.68417799999999995</v>
      </c>
      <c r="V249" s="90">
        <v>0.68519799999999997</v>
      </c>
      <c r="W249" s="90">
        <v>0.68723699999999999</v>
      </c>
      <c r="X249" s="90">
        <v>0.689276</v>
      </c>
      <c r="Y249" s="90">
        <v>0.69029600000000002</v>
      </c>
      <c r="Z249" s="90">
        <v>0.69233500000000003</v>
      </c>
      <c r="AA249" s="90">
        <v>0.69437400000000005</v>
      </c>
      <c r="AB249" s="90">
        <v>0.69641399999999998</v>
      </c>
      <c r="AC249" s="90">
        <v>0.697434</v>
      </c>
      <c r="AD249" s="90">
        <v>0.69947300000000001</v>
      </c>
      <c r="AE249" s="90">
        <v>0.70151200000000002</v>
      </c>
      <c r="AF249" s="90">
        <v>0.70355100000000004</v>
      </c>
      <c r="AG249" s="90">
        <v>0.70559000000000005</v>
      </c>
      <c r="AH249" s="90">
        <v>0.70762999999999998</v>
      </c>
      <c r="AI249" s="90">
        <v>0.70966899999999999</v>
      </c>
      <c r="AJ249" s="90">
        <v>0.71170800000000001</v>
      </c>
      <c r="AK249" s="90">
        <v>0.71374800000000005</v>
      </c>
      <c r="AL249" s="90">
        <v>0.71578699999999995</v>
      </c>
      <c r="AM249" s="95">
        <v>2E-3</v>
      </c>
    </row>
    <row r="250" spans="1:39">
      <c r="A250" s="90" t="s">
        <v>412</v>
      </c>
      <c r="B250" s="90" t="s">
        <v>890</v>
      </c>
      <c r="C250" s="90" t="s">
        <v>891</v>
      </c>
      <c r="D250" s="90" t="s">
        <v>394</v>
      </c>
      <c r="E250" s="90">
        <v>0.65970700000000004</v>
      </c>
      <c r="F250" s="90">
        <v>0.66174599999999995</v>
      </c>
      <c r="G250" s="90">
        <v>0.66276599999999997</v>
      </c>
      <c r="H250" s="90">
        <v>0.66480499999999998</v>
      </c>
      <c r="I250" s="90">
        <v>0.665825</v>
      </c>
      <c r="J250" s="90">
        <v>0.66684399999999999</v>
      </c>
      <c r="K250" s="90">
        <v>0.66888400000000003</v>
      </c>
      <c r="L250" s="90">
        <v>0.66990300000000003</v>
      </c>
      <c r="M250" s="90">
        <v>0.67194200000000004</v>
      </c>
      <c r="N250" s="90">
        <v>0.67296199999999995</v>
      </c>
      <c r="O250" s="90">
        <v>0.67398199999999997</v>
      </c>
      <c r="P250" s="90">
        <v>0.67500099999999996</v>
      </c>
      <c r="Q250" s="90">
        <v>0.677041</v>
      </c>
      <c r="R250" s="90">
        <v>0.67908000000000002</v>
      </c>
      <c r="S250" s="90">
        <v>0.68010000000000004</v>
      </c>
      <c r="T250" s="90">
        <v>0.68213900000000005</v>
      </c>
      <c r="U250" s="90">
        <v>0.68417799999999995</v>
      </c>
      <c r="V250" s="90">
        <v>0.68519799999999997</v>
      </c>
      <c r="W250" s="90">
        <v>0.68723699999999999</v>
      </c>
      <c r="X250" s="90">
        <v>0.689276</v>
      </c>
      <c r="Y250" s="90">
        <v>0.69029600000000002</v>
      </c>
      <c r="Z250" s="90">
        <v>0.69233500000000003</v>
      </c>
      <c r="AA250" s="90">
        <v>0.69437499999999996</v>
      </c>
      <c r="AB250" s="90">
        <v>0.69641399999999998</v>
      </c>
      <c r="AC250" s="90">
        <v>0.69743299999999997</v>
      </c>
      <c r="AD250" s="90">
        <v>0.69947300000000001</v>
      </c>
      <c r="AE250" s="90">
        <v>0.70151200000000002</v>
      </c>
      <c r="AF250" s="90">
        <v>0.70355100000000004</v>
      </c>
      <c r="AG250" s="90">
        <v>0.70559099999999997</v>
      </c>
      <c r="AH250" s="90">
        <v>0.70762999999999998</v>
      </c>
      <c r="AI250" s="90">
        <v>0.70966899999999999</v>
      </c>
      <c r="AJ250" s="90">
        <v>0.71170800000000001</v>
      </c>
      <c r="AK250" s="90">
        <v>0.71374800000000005</v>
      </c>
      <c r="AL250" s="90">
        <v>0.71578699999999995</v>
      </c>
      <c r="AM250" s="95">
        <v>2E-3</v>
      </c>
    </row>
    <row r="251" spans="1:39">
      <c r="A251" s="97" t="s">
        <v>892</v>
      </c>
      <c r="B251" s="90"/>
      <c r="C251" s="90" t="s">
        <v>893</v>
      </c>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row>
    <row r="252" spans="1:39">
      <c r="A252" s="90" t="s">
        <v>391</v>
      </c>
      <c r="B252" s="90" t="s">
        <v>894</v>
      </c>
      <c r="C252" s="90" t="s">
        <v>895</v>
      </c>
      <c r="D252" s="97" t="s">
        <v>394</v>
      </c>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row>
    <row r="253" spans="1:39">
      <c r="A253" s="90" t="s">
        <v>263</v>
      </c>
      <c r="B253" s="90" t="s">
        <v>896</v>
      </c>
      <c r="C253" s="90" t="s">
        <v>897</v>
      </c>
      <c r="D253" s="97" t="s">
        <v>394</v>
      </c>
      <c r="E253" s="90">
        <v>15.564919</v>
      </c>
      <c r="F253" s="90">
        <v>17.358468999999999</v>
      </c>
      <c r="G253" s="90">
        <v>18.993476999999999</v>
      </c>
      <c r="H253" s="90">
        <v>21.202293000000001</v>
      </c>
      <c r="I253" s="90">
        <v>21.968615</v>
      </c>
      <c r="J253" s="90">
        <v>22.815951999999999</v>
      </c>
      <c r="K253" s="90">
        <v>23.456654</v>
      </c>
      <c r="L253" s="90">
        <v>24.180902</v>
      </c>
      <c r="M253" s="90">
        <v>24.909030999999999</v>
      </c>
      <c r="N253" s="90">
        <v>25.50947</v>
      </c>
      <c r="O253" s="90">
        <v>25.959463</v>
      </c>
      <c r="P253" s="90">
        <v>26.283550000000002</v>
      </c>
      <c r="Q253" s="90">
        <v>26.579996000000001</v>
      </c>
      <c r="R253" s="90">
        <v>26.684180999999999</v>
      </c>
      <c r="S253" s="90">
        <v>26.760597000000001</v>
      </c>
      <c r="T253" s="90">
        <v>26.916965000000001</v>
      </c>
      <c r="U253" s="90">
        <v>27.123743000000001</v>
      </c>
      <c r="V253" s="90">
        <v>27.321341</v>
      </c>
      <c r="W253" s="90">
        <v>27.493058999999999</v>
      </c>
      <c r="X253" s="90">
        <v>27.681989999999999</v>
      </c>
      <c r="Y253" s="90">
        <v>27.807953000000001</v>
      </c>
      <c r="Z253" s="90">
        <v>27.894468</v>
      </c>
      <c r="AA253" s="90">
        <v>27.984655</v>
      </c>
      <c r="AB253" s="90">
        <v>28.063086999999999</v>
      </c>
      <c r="AC253" s="90">
        <v>28.095057000000001</v>
      </c>
      <c r="AD253" s="90">
        <v>28.154002999999999</v>
      </c>
      <c r="AE253" s="90">
        <v>28.218723000000001</v>
      </c>
      <c r="AF253" s="90">
        <v>28.274843000000001</v>
      </c>
      <c r="AG253" s="90">
        <v>28.298195</v>
      </c>
      <c r="AH253" s="90">
        <v>28.288741999999999</v>
      </c>
      <c r="AI253" s="90">
        <v>28.265340999999999</v>
      </c>
      <c r="AJ253" s="90">
        <v>28.23424</v>
      </c>
      <c r="AK253" s="90">
        <v>28.159872</v>
      </c>
      <c r="AL253" s="90">
        <v>28.034625999999999</v>
      </c>
      <c r="AM253" s="95">
        <v>1.4999999999999999E-2</v>
      </c>
    </row>
    <row r="254" spans="1:39">
      <c r="A254" s="90" t="s">
        <v>397</v>
      </c>
      <c r="B254" s="90" t="s">
        <v>898</v>
      </c>
      <c r="C254" s="90" t="s">
        <v>899</v>
      </c>
      <c r="D254" s="97" t="s">
        <v>394</v>
      </c>
      <c r="E254" s="90">
        <v>15.565969000000001</v>
      </c>
      <c r="F254" s="90">
        <v>17.359064</v>
      </c>
      <c r="G254" s="90">
        <v>18.836811000000001</v>
      </c>
      <c r="H254" s="90">
        <v>21.134464000000001</v>
      </c>
      <c r="I254" s="90">
        <v>21.914881000000001</v>
      </c>
      <c r="J254" s="90">
        <v>22.788136999999999</v>
      </c>
      <c r="K254" s="90">
        <v>23.459050999999999</v>
      </c>
      <c r="L254" s="90">
        <v>24.287936999999999</v>
      </c>
      <c r="M254" s="90">
        <v>25.096899000000001</v>
      </c>
      <c r="N254" s="90">
        <v>25.598739999999999</v>
      </c>
      <c r="O254" s="90">
        <v>26.032451999999999</v>
      </c>
      <c r="P254" s="90">
        <v>26.327062999999999</v>
      </c>
      <c r="Q254" s="90">
        <v>26.609482</v>
      </c>
      <c r="R254" s="90">
        <v>26.711694999999999</v>
      </c>
      <c r="S254" s="90">
        <v>26.800737000000002</v>
      </c>
      <c r="T254" s="90">
        <v>26.931107000000001</v>
      </c>
      <c r="U254" s="90">
        <v>27.114737000000002</v>
      </c>
      <c r="V254" s="90">
        <v>27.295103000000001</v>
      </c>
      <c r="W254" s="90">
        <v>27.489771000000001</v>
      </c>
      <c r="X254" s="90">
        <v>27.717804000000001</v>
      </c>
      <c r="Y254" s="90">
        <v>27.825410999999999</v>
      </c>
      <c r="Z254" s="90">
        <v>27.943028999999999</v>
      </c>
      <c r="AA254" s="90">
        <v>28.069766999999999</v>
      </c>
      <c r="AB254" s="90">
        <v>28.185078000000001</v>
      </c>
      <c r="AC254" s="90">
        <v>28.248166999999999</v>
      </c>
      <c r="AD254" s="90">
        <v>28.313234000000001</v>
      </c>
      <c r="AE254" s="90">
        <v>28.343720999999999</v>
      </c>
      <c r="AF254" s="90">
        <v>28.418748999999998</v>
      </c>
      <c r="AG254" s="90">
        <v>28.454746</v>
      </c>
      <c r="AH254" s="90">
        <v>28.442450000000001</v>
      </c>
      <c r="AI254" s="90">
        <v>28.446269999999998</v>
      </c>
      <c r="AJ254" s="90">
        <v>28.40193</v>
      </c>
      <c r="AK254" s="90">
        <v>28.424543</v>
      </c>
      <c r="AL254" s="90">
        <v>28.381139999999998</v>
      </c>
      <c r="AM254" s="95">
        <v>1.4999999999999999E-2</v>
      </c>
    </row>
    <row r="255" spans="1:39">
      <c r="A255" s="90" t="s">
        <v>400</v>
      </c>
      <c r="B255" s="90" t="s">
        <v>900</v>
      </c>
      <c r="C255" s="90" t="s">
        <v>901</v>
      </c>
      <c r="D255" s="97" t="s">
        <v>394</v>
      </c>
      <c r="E255" s="90">
        <v>15.565970999999999</v>
      </c>
      <c r="F255" s="90">
        <v>17.359062000000002</v>
      </c>
      <c r="G255" s="90">
        <v>18.894701000000001</v>
      </c>
      <c r="H255" s="90">
        <v>21.130286999999999</v>
      </c>
      <c r="I255" s="90">
        <v>21.864066999999999</v>
      </c>
      <c r="J255" s="90">
        <v>22.743748</v>
      </c>
      <c r="K255" s="90">
        <v>23.398052</v>
      </c>
      <c r="L255" s="90">
        <v>24.264765000000001</v>
      </c>
      <c r="M255" s="90">
        <v>25.141058000000001</v>
      </c>
      <c r="N255" s="90">
        <v>25.662457</v>
      </c>
      <c r="O255" s="90">
        <v>26.135525000000001</v>
      </c>
      <c r="P255" s="90">
        <v>26.444157000000001</v>
      </c>
      <c r="Q255" s="90">
        <v>26.629244</v>
      </c>
      <c r="R255" s="90">
        <v>26.821950999999999</v>
      </c>
      <c r="S255" s="90">
        <v>26.854834</v>
      </c>
      <c r="T255" s="90">
        <v>26.965623999999998</v>
      </c>
      <c r="U255" s="90">
        <v>27.121378</v>
      </c>
      <c r="V255" s="90">
        <v>27.278559000000001</v>
      </c>
      <c r="W255" s="90">
        <v>27.425523999999999</v>
      </c>
      <c r="X255" s="90">
        <v>27.590973000000002</v>
      </c>
      <c r="Y255" s="90">
        <v>27.723806</v>
      </c>
      <c r="Z255" s="90">
        <v>27.793458999999999</v>
      </c>
      <c r="AA255" s="90">
        <v>27.849723999999998</v>
      </c>
      <c r="AB255" s="90">
        <v>27.916452</v>
      </c>
      <c r="AC255" s="90">
        <v>27.924033999999999</v>
      </c>
      <c r="AD255" s="90">
        <v>27.907743</v>
      </c>
      <c r="AE255" s="90">
        <v>27.923394999999999</v>
      </c>
      <c r="AF255" s="90">
        <v>27.971755999999999</v>
      </c>
      <c r="AG255" s="90">
        <v>27.976904000000001</v>
      </c>
      <c r="AH255" s="90">
        <v>27.955888999999999</v>
      </c>
      <c r="AI255" s="90">
        <v>27.915977000000002</v>
      </c>
      <c r="AJ255" s="90">
        <v>27.856005</v>
      </c>
      <c r="AK255" s="90">
        <v>27.756862999999999</v>
      </c>
      <c r="AL255" s="90">
        <v>27.633341000000001</v>
      </c>
      <c r="AM255" s="95">
        <v>1.4999999999999999E-2</v>
      </c>
    </row>
    <row r="256" spans="1:39">
      <c r="A256" s="90" t="s">
        <v>403</v>
      </c>
      <c r="B256" s="90" t="s">
        <v>902</v>
      </c>
      <c r="C256" s="90" t="s">
        <v>903</v>
      </c>
      <c r="D256" s="97" t="s">
        <v>394</v>
      </c>
      <c r="E256" s="90">
        <v>15.564920000000001</v>
      </c>
      <c r="F256" s="90">
        <v>17.358468999999999</v>
      </c>
      <c r="G256" s="90">
        <v>23.434277999999999</v>
      </c>
      <c r="H256" s="90">
        <v>28.708666000000001</v>
      </c>
      <c r="I256" s="90">
        <v>32.512157000000002</v>
      </c>
      <c r="J256" s="90">
        <v>36.461585999999997</v>
      </c>
      <c r="K256" s="90">
        <v>39.781643000000003</v>
      </c>
      <c r="L256" s="90">
        <v>42.656002000000001</v>
      </c>
      <c r="M256" s="90">
        <v>45.366878999999997</v>
      </c>
      <c r="N256" s="90">
        <v>47.435153999999997</v>
      </c>
      <c r="O256" s="90">
        <v>49.120196999999997</v>
      </c>
      <c r="P256" s="90">
        <v>50.324191999999996</v>
      </c>
      <c r="Q256" s="90">
        <v>51.006557000000001</v>
      </c>
      <c r="R256" s="90">
        <v>51.133338999999999</v>
      </c>
      <c r="S256" s="90">
        <v>50.812488999999999</v>
      </c>
      <c r="T256" s="90">
        <v>50.389923000000003</v>
      </c>
      <c r="U256" s="90">
        <v>50.030064000000003</v>
      </c>
      <c r="V256" s="90">
        <v>49.668629000000003</v>
      </c>
      <c r="W256" s="90">
        <v>49.427745999999999</v>
      </c>
      <c r="X256" s="90">
        <v>49.227500999999997</v>
      </c>
      <c r="Y256" s="90">
        <v>48.854263000000003</v>
      </c>
      <c r="Z256" s="90">
        <v>48.696719999999999</v>
      </c>
      <c r="AA256" s="90">
        <v>48.624820999999997</v>
      </c>
      <c r="AB256" s="90">
        <v>48.735092000000002</v>
      </c>
      <c r="AC256" s="90">
        <v>48.787418000000002</v>
      </c>
      <c r="AD256" s="90">
        <v>48.720821000000001</v>
      </c>
      <c r="AE256" s="90">
        <v>48.586570999999999</v>
      </c>
      <c r="AF256" s="90">
        <v>48.723788999999996</v>
      </c>
      <c r="AG256" s="90">
        <v>48.764586999999999</v>
      </c>
      <c r="AH256" s="90">
        <v>48.685634999999998</v>
      </c>
      <c r="AI256" s="90">
        <v>48.630352000000002</v>
      </c>
      <c r="AJ256" s="90">
        <v>48.581982000000004</v>
      </c>
      <c r="AK256" s="90">
        <v>48.561359000000003</v>
      </c>
      <c r="AL256" s="90">
        <v>48.558681</v>
      </c>
      <c r="AM256" s="95">
        <v>3.3000000000000002E-2</v>
      </c>
    </row>
    <row r="257" spans="1:39">
      <c r="A257" s="90" t="s">
        <v>406</v>
      </c>
      <c r="B257" s="90" t="s">
        <v>904</v>
      </c>
      <c r="C257" s="90" t="s">
        <v>905</v>
      </c>
      <c r="D257" s="97" t="s">
        <v>394</v>
      </c>
      <c r="E257" s="90">
        <v>15.564920000000001</v>
      </c>
      <c r="F257" s="90">
        <v>17.358468999999999</v>
      </c>
      <c r="G257" s="90">
        <v>17.374957999999999</v>
      </c>
      <c r="H257" s="90">
        <v>16.344877</v>
      </c>
      <c r="I257" s="90">
        <v>15.532633000000001</v>
      </c>
      <c r="J257" s="90">
        <v>15.32039</v>
      </c>
      <c r="K257" s="90">
        <v>15.11495</v>
      </c>
      <c r="L257" s="90">
        <v>14.950891</v>
      </c>
      <c r="M257" s="90">
        <v>14.849261</v>
      </c>
      <c r="N257" s="90">
        <v>14.664324000000001</v>
      </c>
      <c r="O257" s="90">
        <v>14.465175</v>
      </c>
      <c r="P257" s="90">
        <v>14.423335</v>
      </c>
      <c r="Q257" s="90">
        <v>14.282297</v>
      </c>
      <c r="R257" s="90">
        <v>14.233914</v>
      </c>
      <c r="S257" s="90">
        <v>14.23901</v>
      </c>
      <c r="T257" s="90">
        <v>13.985446</v>
      </c>
      <c r="U257" s="90">
        <v>14.014262</v>
      </c>
      <c r="V257" s="90">
        <v>14.020782000000001</v>
      </c>
      <c r="W257" s="90">
        <v>14.036061999999999</v>
      </c>
      <c r="X257" s="90">
        <v>14.067346000000001</v>
      </c>
      <c r="Y257" s="90">
        <v>14.121674000000001</v>
      </c>
      <c r="Z257" s="90">
        <v>14.05786</v>
      </c>
      <c r="AA257" s="90">
        <v>14.060548000000001</v>
      </c>
      <c r="AB257" s="90">
        <v>13.969901999999999</v>
      </c>
      <c r="AC257" s="90">
        <v>13.919699</v>
      </c>
      <c r="AD257" s="90">
        <v>13.925281999999999</v>
      </c>
      <c r="AE257" s="90">
        <v>13.943885</v>
      </c>
      <c r="AF257" s="90">
        <v>14.0144</v>
      </c>
      <c r="AG257" s="90">
        <v>14.052708000000001</v>
      </c>
      <c r="AH257" s="90">
        <v>14.053164000000001</v>
      </c>
      <c r="AI257" s="90">
        <v>14.086449</v>
      </c>
      <c r="AJ257" s="90">
        <v>14.122303</v>
      </c>
      <c r="AK257" s="90">
        <v>14.161536</v>
      </c>
      <c r="AL257" s="90">
        <v>14.163244000000001</v>
      </c>
      <c r="AM257" s="95">
        <v>-6.0000000000000001E-3</v>
      </c>
    </row>
    <row r="258" spans="1:39">
      <c r="A258" s="90" t="s">
        <v>409</v>
      </c>
      <c r="B258" s="90" t="s">
        <v>906</v>
      </c>
      <c r="C258" s="90" t="s">
        <v>907</v>
      </c>
      <c r="D258" s="97" t="s">
        <v>394</v>
      </c>
      <c r="E258" s="90">
        <v>15.564920000000001</v>
      </c>
      <c r="F258" s="90">
        <v>17.358468999999999</v>
      </c>
      <c r="G258" s="90">
        <v>18.623467999999999</v>
      </c>
      <c r="H258" s="90">
        <v>20.696375</v>
      </c>
      <c r="I258" s="90">
        <v>21.151253000000001</v>
      </c>
      <c r="J258" s="90">
        <v>22.280173999999999</v>
      </c>
      <c r="K258" s="90">
        <v>23.218409000000001</v>
      </c>
      <c r="L258" s="90">
        <v>24.334751000000001</v>
      </c>
      <c r="M258" s="90">
        <v>25.442549</v>
      </c>
      <c r="N258" s="90">
        <v>26.360990999999999</v>
      </c>
      <c r="O258" s="90">
        <v>26.964469999999999</v>
      </c>
      <c r="P258" s="90">
        <v>27.285405999999998</v>
      </c>
      <c r="Q258" s="90">
        <v>27.645168000000002</v>
      </c>
      <c r="R258" s="90">
        <v>27.509785000000001</v>
      </c>
      <c r="S258" s="90">
        <v>27.614671999999999</v>
      </c>
      <c r="T258" s="90">
        <v>27.675851999999999</v>
      </c>
      <c r="U258" s="90">
        <v>27.711850999999999</v>
      </c>
      <c r="V258" s="90">
        <v>27.849938999999999</v>
      </c>
      <c r="W258" s="90">
        <v>28.046232</v>
      </c>
      <c r="X258" s="90">
        <v>28.250820000000001</v>
      </c>
      <c r="Y258" s="90">
        <v>28.366219000000001</v>
      </c>
      <c r="Z258" s="90">
        <v>28.530897</v>
      </c>
      <c r="AA258" s="90">
        <v>28.63917</v>
      </c>
      <c r="AB258" s="90">
        <v>28.736832</v>
      </c>
      <c r="AC258" s="90">
        <v>28.816068999999999</v>
      </c>
      <c r="AD258" s="90">
        <v>28.765969999999999</v>
      </c>
      <c r="AE258" s="90">
        <v>28.728521000000001</v>
      </c>
      <c r="AF258" s="90">
        <v>28.737570000000002</v>
      </c>
      <c r="AG258" s="90">
        <v>28.705748</v>
      </c>
      <c r="AH258" s="90">
        <v>28.655028999999999</v>
      </c>
      <c r="AI258" s="90">
        <v>28.614103</v>
      </c>
      <c r="AJ258" s="90">
        <v>28.514267</v>
      </c>
      <c r="AK258" s="90">
        <v>28.331130999999999</v>
      </c>
      <c r="AL258" s="90">
        <v>28.156908000000001</v>
      </c>
      <c r="AM258" s="95">
        <v>1.4999999999999999E-2</v>
      </c>
    </row>
    <row r="259" spans="1:39">
      <c r="A259" s="90" t="s">
        <v>412</v>
      </c>
      <c r="B259" s="90" t="s">
        <v>908</v>
      </c>
      <c r="C259" s="90" t="s">
        <v>909</v>
      </c>
      <c r="D259" s="97" t="s">
        <v>394</v>
      </c>
      <c r="E259" s="90">
        <v>15.564919</v>
      </c>
      <c r="F259" s="90">
        <v>17.358471000000002</v>
      </c>
      <c r="G259" s="90">
        <v>19.195184999999999</v>
      </c>
      <c r="H259" s="90">
        <v>21.634143999999999</v>
      </c>
      <c r="I259" s="90">
        <v>22.413768999999998</v>
      </c>
      <c r="J259" s="90">
        <v>23.350760999999999</v>
      </c>
      <c r="K259" s="90">
        <v>23.957352</v>
      </c>
      <c r="L259" s="90">
        <v>24.487551</v>
      </c>
      <c r="M259" s="90">
        <v>24.978552000000001</v>
      </c>
      <c r="N259" s="90">
        <v>25.331043000000001</v>
      </c>
      <c r="O259" s="90">
        <v>25.609694999999999</v>
      </c>
      <c r="P259" s="90">
        <v>25.947132</v>
      </c>
      <c r="Q259" s="90">
        <v>26.280978999999999</v>
      </c>
      <c r="R259" s="90">
        <v>26.406904000000001</v>
      </c>
      <c r="S259" s="90">
        <v>26.501156000000002</v>
      </c>
      <c r="T259" s="90">
        <v>26.648099999999999</v>
      </c>
      <c r="U259" s="90">
        <v>26.865793</v>
      </c>
      <c r="V259" s="90">
        <v>27.121122</v>
      </c>
      <c r="W259" s="90">
        <v>27.337191000000001</v>
      </c>
      <c r="X259" s="90">
        <v>27.532188000000001</v>
      </c>
      <c r="Y259" s="90">
        <v>27.729033999999999</v>
      </c>
      <c r="Z259" s="90">
        <v>27.946097999999999</v>
      </c>
      <c r="AA259" s="90">
        <v>28.096933</v>
      </c>
      <c r="AB259" s="90">
        <v>28.326350999999999</v>
      </c>
      <c r="AC259" s="90">
        <v>28.437943000000001</v>
      </c>
      <c r="AD259" s="90">
        <v>28.596184000000001</v>
      </c>
      <c r="AE259" s="90">
        <v>28.708086000000002</v>
      </c>
      <c r="AF259" s="90">
        <v>28.693460000000002</v>
      </c>
      <c r="AG259" s="90">
        <v>28.746548000000001</v>
      </c>
      <c r="AH259" s="90">
        <v>28.478598000000002</v>
      </c>
      <c r="AI259" s="90">
        <v>28.579339999999998</v>
      </c>
      <c r="AJ259" s="90">
        <v>28.832239000000001</v>
      </c>
      <c r="AK259" s="90">
        <v>28.78886</v>
      </c>
      <c r="AL259" s="90">
        <v>28.800968000000001</v>
      </c>
      <c r="AM259" s="95">
        <v>1.6E-2</v>
      </c>
    </row>
    <row r="260" spans="1:39">
      <c r="A260" s="90" t="s">
        <v>62</v>
      </c>
      <c r="B260" s="90" t="s">
        <v>910</v>
      </c>
      <c r="C260" s="90" t="s">
        <v>911</v>
      </c>
      <c r="D260" s="97" t="s">
        <v>394</v>
      </c>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row>
    <row r="261" spans="1:39">
      <c r="A261" s="90" t="s">
        <v>263</v>
      </c>
      <c r="B261" s="90" t="s">
        <v>912</v>
      </c>
      <c r="C261" s="90" t="s">
        <v>913</v>
      </c>
      <c r="D261" s="97" t="s">
        <v>394</v>
      </c>
      <c r="E261" s="90">
        <v>22.146609999999999</v>
      </c>
      <c r="F261" s="90">
        <v>29.232935000000001</v>
      </c>
      <c r="G261" s="90">
        <v>34.052211999999997</v>
      </c>
      <c r="H261" s="90">
        <v>32.993298000000003</v>
      </c>
      <c r="I261" s="90">
        <v>32.699516000000003</v>
      </c>
      <c r="J261" s="90">
        <v>31.772414999999999</v>
      </c>
      <c r="K261" s="90">
        <v>31.519120999999998</v>
      </c>
      <c r="L261" s="90">
        <v>29.401441999999999</v>
      </c>
      <c r="M261" s="90">
        <v>26.987891999999999</v>
      </c>
      <c r="N261" s="90">
        <v>26.807842000000001</v>
      </c>
      <c r="O261" s="90">
        <v>26.192710999999999</v>
      </c>
      <c r="P261" s="90">
        <v>25.483084000000002</v>
      </c>
      <c r="Q261" s="90">
        <v>25.746527</v>
      </c>
      <c r="R261" s="90">
        <v>24.796619</v>
      </c>
      <c r="S261" s="90">
        <v>24.859034000000001</v>
      </c>
      <c r="T261" s="90">
        <v>24.914490000000001</v>
      </c>
      <c r="U261" s="90">
        <v>24.666086</v>
      </c>
      <c r="V261" s="90">
        <v>24.325018</v>
      </c>
      <c r="W261" s="90">
        <v>24.332386</v>
      </c>
      <c r="X261" s="90">
        <v>24.364547999999999</v>
      </c>
      <c r="Y261" s="90">
        <v>24.223488</v>
      </c>
      <c r="Z261" s="90">
        <v>24.431009</v>
      </c>
      <c r="AA261" s="90">
        <v>24.847304999999999</v>
      </c>
      <c r="AB261" s="90">
        <v>25.342030000000001</v>
      </c>
      <c r="AC261" s="90">
        <v>26.058499999999999</v>
      </c>
      <c r="AD261" s="90">
        <v>26.868804999999998</v>
      </c>
      <c r="AE261" s="90">
        <v>27.726488</v>
      </c>
      <c r="AF261" s="90">
        <v>28.261793000000001</v>
      </c>
      <c r="AG261" s="90">
        <v>28.801780999999998</v>
      </c>
      <c r="AH261" s="90">
        <v>30.356558</v>
      </c>
      <c r="AI261" s="90">
        <v>32.465274999999998</v>
      </c>
      <c r="AJ261" s="90">
        <v>34.002827000000003</v>
      </c>
      <c r="AK261" s="90">
        <v>33.970126999999998</v>
      </c>
      <c r="AL261" s="90">
        <v>33.849567</v>
      </c>
      <c r="AM261" s="95">
        <v>5.0000000000000001E-3</v>
      </c>
    </row>
    <row r="262" spans="1:39">
      <c r="A262" s="90" t="s">
        <v>397</v>
      </c>
      <c r="B262" s="90" t="s">
        <v>914</v>
      </c>
      <c r="C262" s="90" t="s">
        <v>915</v>
      </c>
      <c r="D262" s="97" t="s">
        <v>394</v>
      </c>
      <c r="E262" s="90">
        <v>22.151230000000002</v>
      </c>
      <c r="F262" s="90">
        <v>29.223006999999999</v>
      </c>
      <c r="G262" s="90">
        <v>31.990462999999998</v>
      </c>
      <c r="H262" s="90">
        <v>33.759979000000001</v>
      </c>
      <c r="I262" s="90">
        <v>33.189433999999999</v>
      </c>
      <c r="J262" s="90">
        <v>32.269894000000001</v>
      </c>
      <c r="K262" s="90">
        <v>32.139018999999998</v>
      </c>
      <c r="L262" s="90">
        <v>31.696017999999999</v>
      </c>
      <c r="M262" s="90">
        <v>28.659096000000002</v>
      </c>
      <c r="N262" s="90">
        <v>28.346508</v>
      </c>
      <c r="O262" s="90">
        <v>28.073383</v>
      </c>
      <c r="P262" s="90">
        <v>27.326568999999999</v>
      </c>
      <c r="Q262" s="90">
        <v>27.774826000000001</v>
      </c>
      <c r="R262" s="90">
        <v>26.630278000000001</v>
      </c>
      <c r="S262" s="90">
        <v>26.873545</v>
      </c>
      <c r="T262" s="90">
        <v>26.824079999999999</v>
      </c>
      <c r="U262" s="90">
        <v>26.391821</v>
      </c>
      <c r="V262" s="90">
        <v>26.244043000000001</v>
      </c>
      <c r="W262" s="90">
        <v>26.211485</v>
      </c>
      <c r="X262" s="90">
        <v>26.636589000000001</v>
      </c>
      <c r="Y262" s="90">
        <v>27.084313999999999</v>
      </c>
      <c r="Z262" s="90">
        <v>27.796800999999999</v>
      </c>
      <c r="AA262" s="90">
        <v>28.679362999999999</v>
      </c>
      <c r="AB262" s="90">
        <v>29.86252</v>
      </c>
      <c r="AC262" s="90">
        <v>31.399809000000001</v>
      </c>
      <c r="AD262" s="90">
        <v>33.312271000000003</v>
      </c>
      <c r="AE262" s="90">
        <v>34.106453000000002</v>
      </c>
      <c r="AF262" s="90">
        <v>34.111060999999999</v>
      </c>
      <c r="AG262" s="90">
        <v>34.608013</v>
      </c>
      <c r="AH262" s="90">
        <v>34.893344999999997</v>
      </c>
      <c r="AI262" s="90">
        <v>35.635756999999998</v>
      </c>
      <c r="AJ262" s="90">
        <v>35.801913999999996</v>
      </c>
      <c r="AK262" s="90">
        <v>36.519534999999998</v>
      </c>
      <c r="AL262" s="90">
        <v>36.606254999999997</v>
      </c>
      <c r="AM262" s="95">
        <v>7.0000000000000001E-3</v>
      </c>
    </row>
    <row r="263" spans="1:39">
      <c r="A263" s="90" t="s">
        <v>400</v>
      </c>
      <c r="B263" s="90" t="s">
        <v>916</v>
      </c>
      <c r="C263" s="90" t="s">
        <v>917</v>
      </c>
      <c r="D263" s="97" t="s">
        <v>394</v>
      </c>
      <c r="E263" s="90">
        <v>22.151665000000001</v>
      </c>
      <c r="F263" s="90">
        <v>29.234694000000001</v>
      </c>
      <c r="G263" s="90">
        <v>31.999741</v>
      </c>
      <c r="H263" s="90">
        <v>33.300941000000002</v>
      </c>
      <c r="I263" s="90">
        <v>32.203941</v>
      </c>
      <c r="J263" s="90">
        <v>31.592904999999998</v>
      </c>
      <c r="K263" s="90">
        <v>30.794922</v>
      </c>
      <c r="L263" s="90">
        <v>28.524239000000001</v>
      </c>
      <c r="M263" s="90">
        <v>25.502554</v>
      </c>
      <c r="N263" s="90">
        <v>24.777767000000001</v>
      </c>
      <c r="O263" s="90">
        <v>24.418918999999999</v>
      </c>
      <c r="P263" s="90">
        <v>23.578807999999999</v>
      </c>
      <c r="Q263" s="90">
        <v>23.323865999999999</v>
      </c>
      <c r="R263" s="90">
        <v>23.238057999999999</v>
      </c>
      <c r="S263" s="90">
        <v>22.989801</v>
      </c>
      <c r="T263" s="90">
        <v>23.106756000000001</v>
      </c>
      <c r="U263" s="90">
        <v>23.569617999999998</v>
      </c>
      <c r="V263" s="90">
        <v>24.400997</v>
      </c>
      <c r="W263" s="90">
        <v>24.414558</v>
      </c>
      <c r="X263" s="90">
        <v>24.607723</v>
      </c>
      <c r="Y263" s="90">
        <v>24.673279000000001</v>
      </c>
      <c r="Z263" s="90">
        <v>24.790317999999999</v>
      </c>
      <c r="AA263" s="90">
        <v>24.897857999999999</v>
      </c>
      <c r="AB263" s="90">
        <v>25.016562</v>
      </c>
      <c r="AC263" s="90">
        <v>25.089552000000001</v>
      </c>
      <c r="AD263" s="90">
        <v>25.229361999999998</v>
      </c>
      <c r="AE263" s="90">
        <v>25.441502</v>
      </c>
      <c r="AF263" s="90">
        <v>25.023603000000001</v>
      </c>
      <c r="AG263" s="90">
        <v>25.335619000000001</v>
      </c>
      <c r="AH263" s="90">
        <v>25.439309999999999</v>
      </c>
      <c r="AI263" s="90">
        <v>25.613105999999998</v>
      </c>
      <c r="AJ263" s="90">
        <v>25.779478000000001</v>
      </c>
      <c r="AK263" s="90">
        <v>26.281935000000001</v>
      </c>
      <c r="AL263" s="90">
        <v>25.631664000000001</v>
      </c>
      <c r="AM263" s="95">
        <v>-4.0000000000000001E-3</v>
      </c>
    </row>
    <row r="264" spans="1:39">
      <c r="A264" s="90" t="s">
        <v>403</v>
      </c>
      <c r="B264" s="90" t="s">
        <v>918</v>
      </c>
      <c r="C264" s="90" t="s">
        <v>919</v>
      </c>
      <c r="D264" s="97" t="s">
        <v>394</v>
      </c>
      <c r="E264" s="90">
        <v>22.138773</v>
      </c>
      <c r="F264" s="90">
        <v>29.236160000000002</v>
      </c>
      <c r="G264" s="90">
        <v>38.798881999999999</v>
      </c>
      <c r="H264" s="90">
        <v>38.959384999999997</v>
      </c>
      <c r="I264" s="90">
        <v>39.979816</v>
      </c>
      <c r="J264" s="90">
        <v>38.797584999999998</v>
      </c>
      <c r="K264" s="90">
        <v>37.784678999999997</v>
      </c>
      <c r="L264" s="90">
        <v>37.109611999999998</v>
      </c>
      <c r="M264" s="90">
        <v>36.877929999999999</v>
      </c>
      <c r="N264" s="90">
        <v>36.288567</v>
      </c>
      <c r="O264" s="90">
        <v>35.705570000000002</v>
      </c>
      <c r="P264" s="90">
        <v>35.386172999999999</v>
      </c>
      <c r="Q264" s="90">
        <v>35.922901000000003</v>
      </c>
      <c r="R264" s="90">
        <v>36.395611000000002</v>
      </c>
      <c r="S264" s="90">
        <v>36.863827000000001</v>
      </c>
      <c r="T264" s="90">
        <v>37.206485999999998</v>
      </c>
      <c r="U264" s="90">
        <v>38.282874999999997</v>
      </c>
      <c r="V264" s="90">
        <v>38.390372999999997</v>
      </c>
      <c r="W264" s="90">
        <v>38.722233000000003</v>
      </c>
      <c r="X264" s="90">
        <v>38.958075999999998</v>
      </c>
      <c r="Y264" s="90">
        <v>38.897640000000003</v>
      </c>
      <c r="Z264" s="90">
        <v>39.171120000000002</v>
      </c>
      <c r="AA264" s="90">
        <v>39.389857999999997</v>
      </c>
      <c r="AB264" s="90">
        <v>39.586567000000002</v>
      </c>
      <c r="AC264" s="90">
        <v>40.419369000000003</v>
      </c>
      <c r="AD264" s="90">
        <v>40.469669000000003</v>
      </c>
      <c r="AE264" s="90">
        <v>40.549683000000002</v>
      </c>
      <c r="AF264" s="90">
        <v>40.661113999999998</v>
      </c>
      <c r="AG264" s="90">
        <v>40.809638999999997</v>
      </c>
      <c r="AH264" s="90">
        <v>40.768993000000002</v>
      </c>
      <c r="AI264" s="90">
        <v>39.923492000000003</v>
      </c>
      <c r="AJ264" s="90">
        <v>39.367007999999998</v>
      </c>
      <c r="AK264" s="90">
        <v>39.467433999999997</v>
      </c>
      <c r="AL264" s="90">
        <v>39.560420999999998</v>
      </c>
      <c r="AM264" s="95">
        <v>8.9999999999999993E-3</v>
      </c>
    </row>
    <row r="265" spans="1:39">
      <c r="A265" s="90" t="s">
        <v>406</v>
      </c>
      <c r="B265" s="90" t="s">
        <v>920</v>
      </c>
      <c r="C265" s="90" t="s">
        <v>921</v>
      </c>
      <c r="D265" s="97" t="s">
        <v>394</v>
      </c>
      <c r="E265" s="90">
        <v>22.137884</v>
      </c>
      <c r="F265" s="90">
        <v>29.254660000000001</v>
      </c>
      <c r="G265" s="90">
        <v>29.93927</v>
      </c>
      <c r="H265" s="90">
        <v>30.152569</v>
      </c>
      <c r="I265" s="90">
        <v>29.406609</v>
      </c>
      <c r="J265" s="90">
        <v>26.822569000000001</v>
      </c>
      <c r="K265" s="90">
        <v>25.996334000000001</v>
      </c>
      <c r="L265" s="90">
        <v>25.300509999999999</v>
      </c>
      <c r="M265" s="90">
        <v>24.904705</v>
      </c>
      <c r="N265" s="90">
        <v>24.009405000000001</v>
      </c>
      <c r="O265" s="90">
        <v>24.027773</v>
      </c>
      <c r="P265" s="90">
        <v>24.072247000000001</v>
      </c>
      <c r="Q265" s="90">
        <v>24.729828000000001</v>
      </c>
      <c r="R265" s="90">
        <v>24.726441999999999</v>
      </c>
      <c r="S265" s="90">
        <v>24.773548000000002</v>
      </c>
      <c r="T265" s="90">
        <v>24.950558000000001</v>
      </c>
      <c r="U265" s="90">
        <v>25.001048999999998</v>
      </c>
      <c r="V265" s="90">
        <v>24.930755999999999</v>
      </c>
      <c r="W265" s="90">
        <v>24.998211000000001</v>
      </c>
      <c r="X265" s="90">
        <v>25.134497</v>
      </c>
      <c r="Y265" s="90">
        <v>25.426469999999998</v>
      </c>
      <c r="Z265" s="90">
        <v>25.589352000000002</v>
      </c>
      <c r="AA265" s="90">
        <v>25.656199999999998</v>
      </c>
      <c r="AB265" s="90">
        <v>25.733160000000002</v>
      </c>
      <c r="AC265" s="90">
        <v>25.926521000000001</v>
      </c>
      <c r="AD265" s="90">
        <v>26.040103999999999</v>
      </c>
      <c r="AE265" s="90">
        <v>26.205646999999999</v>
      </c>
      <c r="AF265" s="90">
        <v>26.260453999999999</v>
      </c>
      <c r="AG265" s="90">
        <v>28.438873000000001</v>
      </c>
      <c r="AH265" s="90">
        <v>29.905429999999999</v>
      </c>
      <c r="AI265" s="90">
        <v>30.107711999999999</v>
      </c>
      <c r="AJ265" s="90">
        <v>30.325959999999998</v>
      </c>
      <c r="AK265" s="90">
        <v>30.462036000000001</v>
      </c>
      <c r="AL265" s="90">
        <v>30.448732</v>
      </c>
      <c r="AM265" s="95">
        <v>1E-3</v>
      </c>
    </row>
    <row r="266" spans="1:39">
      <c r="A266" s="90" t="s">
        <v>409</v>
      </c>
      <c r="B266" s="90" t="s">
        <v>922</v>
      </c>
      <c r="C266" s="90" t="s">
        <v>923</v>
      </c>
      <c r="D266" s="97" t="s">
        <v>394</v>
      </c>
      <c r="E266" s="90">
        <v>22.149652</v>
      </c>
      <c r="F266" s="90">
        <v>29.232927</v>
      </c>
      <c r="G266" s="90">
        <v>31.871758</v>
      </c>
      <c r="H266" s="90">
        <v>33.218513000000002</v>
      </c>
      <c r="I266" s="90">
        <v>32.051456000000002</v>
      </c>
      <c r="J266" s="90">
        <v>31.428747000000001</v>
      </c>
      <c r="K266" s="90">
        <v>31.238831999999999</v>
      </c>
      <c r="L266" s="90">
        <v>30.754414000000001</v>
      </c>
      <c r="M266" s="90">
        <v>27.129814</v>
      </c>
      <c r="N266" s="90">
        <v>26.79299</v>
      </c>
      <c r="O266" s="90">
        <v>25.868103000000001</v>
      </c>
      <c r="P266" s="90">
        <v>24.610696999999998</v>
      </c>
      <c r="Q266" s="90">
        <v>24.80312</v>
      </c>
      <c r="R266" s="90">
        <v>24.164158</v>
      </c>
      <c r="S266" s="90">
        <v>24.090418</v>
      </c>
      <c r="T266" s="90">
        <v>23.579802999999998</v>
      </c>
      <c r="U266" s="90">
        <v>23.251657000000002</v>
      </c>
      <c r="V266" s="90">
        <v>22.731745</v>
      </c>
      <c r="W266" s="90">
        <v>22.522352000000001</v>
      </c>
      <c r="X266" s="90">
        <v>22.509585999999999</v>
      </c>
      <c r="Y266" s="90">
        <v>22.594044</v>
      </c>
      <c r="Z266" s="90">
        <v>22.6922</v>
      </c>
      <c r="AA266" s="90">
        <v>22.834225</v>
      </c>
      <c r="AB266" s="90">
        <v>23.258284</v>
      </c>
      <c r="AC266" s="90">
        <v>23.965644999999999</v>
      </c>
      <c r="AD266" s="90">
        <v>24.626673</v>
      </c>
      <c r="AE266" s="90">
        <v>25.864628</v>
      </c>
      <c r="AF266" s="90">
        <v>27.352361999999999</v>
      </c>
      <c r="AG266" s="90">
        <v>29.394753000000001</v>
      </c>
      <c r="AH266" s="90">
        <v>31.149847000000001</v>
      </c>
      <c r="AI266" s="90">
        <v>31.867182</v>
      </c>
      <c r="AJ266" s="90">
        <v>32.291122000000001</v>
      </c>
      <c r="AK266" s="90">
        <v>33.657550999999998</v>
      </c>
      <c r="AL266" s="90">
        <v>34.156624000000001</v>
      </c>
      <c r="AM266" s="95">
        <v>5.0000000000000001E-3</v>
      </c>
    </row>
    <row r="267" spans="1:39">
      <c r="A267" s="90" t="s">
        <v>412</v>
      </c>
      <c r="B267" s="90" t="s">
        <v>924</v>
      </c>
      <c r="C267" s="90" t="s">
        <v>925</v>
      </c>
      <c r="D267" s="97" t="s">
        <v>394</v>
      </c>
      <c r="E267" s="90">
        <v>22.148668000000001</v>
      </c>
      <c r="F267" s="90">
        <v>29.227723999999998</v>
      </c>
      <c r="G267" s="90">
        <v>32.374924</v>
      </c>
      <c r="H267" s="90">
        <v>33.947040999999999</v>
      </c>
      <c r="I267" s="90">
        <v>33.399548000000003</v>
      </c>
      <c r="J267" s="90">
        <v>33.144424000000001</v>
      </c>
      <c r="K267" s="90">
        <v>32.781700000000001</v>
      </c>
      <c r="L267" s="90">
        <v>30.550934000000002</v>
      </c>
      <c r="M267" s="90">
        <v>27.457875999999999</v>
      </c>
      <c r="N267" s="90">
        <v>27.092344000000001</v>
      </c>
      <c r="O267" s="90">
        <v>26.352854000000001</v>
      </c>
      <c r="P267" s="90">
        <v>25.875060999999999</v>
      </c>
      <c r="Q267" s="90">
        <v>26.239180000000001</v>
      </c>
      <c r="R267" s="90">
        <v>25.843039000000001</v>
      </c>
      <c r="S267" s="90">
        <v>26.356933999999999</v>
      </c>
      <c r="T267" s="90">
        <v>26.441376000000002</v>
      </c>
      <c r="U267" s="90">
        <v>27.075534999999999</v>
      </c>
      <c r="V267" s="90">
        <v>26.713165</v>
      </c>
      <c r="W267" s="90">
        <v>26.387884</v>
      </c>
      <c r="X267" s="90">
        <v>26.560805999999999</v>
      </c>
      <c r="Y267" s="90">
        <v>26.574207000000001</v>
      </c>
      <c r="Z267" s="90">
        <v>26.865955</v>
      </c>
      <c r="AA267" s="90">
        <v>27.291146999999999</v>
      </c>
      <c r="AB267" s="90">
        <v>27.759619000000001</v>
      </c>
      <c r="AC267" s="90">
        <v>28.360074999999998</v>
      </c>
      <c r="AD267" s="90">
        <v>29.180085999999999</v>
      </c>
      <c r="AE267" s="90">
        <v>29.928902000000001</v>
      </c>
      <c r="AF267" s="90">
        <v>30.819379999999999</v>
      </c>
      <c r="AG267" s="90">
        <v>30.959257000000001</v>
      </c>
      <c r="AH267" s="90">
        <v>30.915275999999999</v>
      </c>
      <c r="AI267" s="90">
        <v>32.128070999999998</v>
      </c>
      <c r="AJ267" s="90">
        <v>34.105206000000003</v>
      </c>
      <c r="AK267" s="90">
        <v>34.950496999999999</v>
      </c>
      <c r="AL267" s="90">
        <v>34.921120000000002</v>
      </c>
      <c r="AM267" s="95">
        <v>6.0000000000000001E-3</v>
      </c>
    </row>
    <row r="268" spans="1:39">
      <c r="A268" s="96" t="s">
        <v>711</v>
      </c>
      <c r="B268" s="90" t="s">
        <v>926</v>
      </c>
      <c r="C268" s="90" t="s">
        <v>927</v>
      </c>
      <c r="D268" s="97" t="s">
        <v>394</v>
      </c>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row>
    <row r="269" spans="1:39">
      <c r="A269" s="90" t="s">
        <v>263</v>
      </c>
      <c r="B269" s="90" t="s">
        <v>928</v>
      </c>
      <c r="C269" s="90" t="s">
        <v>929</v>
      </c>
      <c r="D269" s="97" t="s">
        <v>394</v>
      </c>
      <c r="E269" s="90">
        <v>21.496988000000002</v>
      </c>
      <c r="F269" s="90">
        <v>24.037481</v>
      </c>
      <c r="G269" s="90">
        <v>24.212992</v>
      </c>
      <c r="H269" s="90">
        <v>24.943671999999999</v>
      </c>
      <c r="I269" s="90">
        <v>25.135202</v>
      </c>
      <c r="J269" s="90">
        <v>25.208514999999998</v>
      </c>
      <c r="K269" s="90">
        <v>25.563890000000001</v>
      </c>
      <c r="L269" s="90">
        <v>25.921410000000002</v>
      </c>
      <c r="M269" s="90">
        <v>26.212434999999999</v>
      </c>
      <c r="N269" s="90">
        <v>26.428561999999999</v>
      </c>
      <c r="O269" s="90">
        <v>26.974920000000001</v>
      </c>
      <c r="P269" s="90">
        <v>27.167916999999999</v>
      </c>
      <c r="Q269" s="90">
        <v>27.833261</v>
      </c>
      <c r="R269" s="90">
        <v>27.949068</v>
      </c>
      <c r="S269" s="90">
        <v>28.253495999999998</v>
      </c>
      <c r="T269" s="90">
        <v>28.49119</v>
      </c>
      <c r="U269" s="90">
        <v>28.607676000000001</v>
      </c>
      <c r="V269" s="90">
        <v>28.817126999999999</v>
      </c>
      <c r="W269" s="90">
        <v>29.002682</v>
      </c>
      <c r="X269" s="90">
        <v>29.244133000000001</v>
      </c>
      <c r="Y269" s="90">
        <v>29.242471999999999</v>
      </c>
      <c r="Z269" s="90">
        <v>29.411131000000001</v>
      </c>
      <c r="AA269" s="90">
        <v>29.598939999999999</v>
      </c>
      <c r="AB269" s="90">
        <v>29.807366999999999</v>
      </c>
      <c r="AC269" s="90">
        <v>29.911000999999999</v>
      </c>
      <c r="AD269" s="90">
        <v>30.146090000000001</v>
      </c>
      <c r="AE269" s="90">
        <v>30.19379</v>
      </c>
      <c r="AF269" s="90">
        <v>30.194565000000001</v>
      </c>
      <c r="AG269" s="90">
        <v>30.260635000000001</v>
      </c>
      <c r="AH269" s="90">
        <v>30.355951000000001</v>
      </c>
      <c r="AI269" s="90">
        <v>30.431664000000001</v>
      </c>
      <c r="AJ269" s="90">
        <v>30.577997</v>
      </c>
      <c r="AK269" s="90">
        <v>30.594298999999999</v>
      </c>
      <c r="AL269" s="90">
        <v>30.586297999999999</v>
      </c>
      <c r="AM269" s="95">
        <v>8.0000000000000002E-3</v>
      </c>
    </row>
    <row r="270" spans="1:39">
      <c r="A270" s="90" t="s">
        <v>397</v>
      </c>
      <c r="B270" s="90" t="s">
        <v>930</v>
      </c>
      <c r="C270" s="90" t="s">
        <v>931</v>
      </c>
      <c r="D270" s="97" t="s">
        <v>394</v>
      </c>
      <c r="E270" s="90">
        <v>21.498446999999999</v>
      </c>
      <c r="F270" s="90">
        <v>24.039114000000001</v>
      </c>
      <c r="G270" s="90">
        <v>23.967919999999999</v>
      </c>
      <c r="H270" s="90">
        <v>24.994769999999999</v>
      </c>
      <c r="I270" s="90">
        <v>25.091709000000002</v>
      </c>
      <c r="J270" s="90">
        <v>25.234030000000001</v>
      </c>
      <c r="K270" s="90">
        <v>25.562526999999999</v>
      </c>
      <c r="L270" s="90">
        <v>26.070124</v>
      </c>
      <c r="M270" s="90">
        <v>26.311578999999998</v>
      </c>
      <c r="N270" s="90">
        <v>26.225190999999999</v>
      </c>
      <c r="O270" s="90">
        <v>26.877939000000001</v>
      </c>
      <c r="P270" s="90">
        <v>27.049551000000001</v>
      </c>
      <c r="Q270" s="90">
        <v>27.765028000000001</v>
      </c>
      <c r="R270" s="90">
        <v>27.886832999999999</v>
      </c>
      <c r="S270" s="90">
        <v>28.204080999999999</v>
      </c>
      <c r="T270" s="90">
        <v>28.467848</v>
      </c>
      <c r="U270" s="90">
        <v>28.569012000000001</v>
      </c>
      <c r="V270" s="90">
        <v>28.807835000000001</v>
      </c>
      <c r="W270" s="90">
        <v>29.005398</v>
      </c>
      <c r="X270" s="90">
        <v>29.348749000000002</v>
      </c>
      <c r="Y270" s="90">
        <v>29.455846999999999</v>
      </c>
      <c r="Z270" s="90">
        <v>29.640799000000001</v>
      </c>
      <c r="AA270" s="90">
        <v>29.869007</v>
      </c>
      <c r="AB270" s="90">
        <v>30.021070000000002</v>
      </c>
      <c r="AC270" s="90">
        <v>30.213842</v>
      </c>
      <c r="AD270" s="90">
        <v>30.522081</v>
      </c>
      <c r="AE270" s="90">
        <v>30.673718999999998</v>
      </c>
      <c r="AF270" s="90">
        <v>30.776807999999999</v>
      </c>
      <c r="AG270" s="90">
        <v>31.034222</v>
      </c>
      <c r="AH270" s="90">
        <v>31.068408999999999</v>
      </c>
      <c r="AI270" s="90">
        <v>31.412095999999998</v>
      </c>
      <c r="AJ270" s="90">
        <v>31.467758</v>
      </c>
      <c r="AK270" s="90">
        <v>31.51013</v>
      </c>
      <c r="AL270" s="90">
        <v>31.642016999999999</v>
      </c>
      <c r="AM270" s="95">
        <v>8.9999999999999993E-3</v>
      </c>
    </row>
    <row r="271" spans="1:39">
      <c r="A271" s="90" t="s">
        <v>400</v>
      </c>
      <c r="B271" s="90" t="s">
        <v>932</v>
      </c>
      <c r="C271" s="90" t="s">
        <v>933</v>
      </c>
      <c r="D271" s="97" t="s">
        <v>394</v>
      </c>
      <c r="E271" s="90">
        <v>21.498446999999999</v>
      </c>
      <c r="F271" s="90">
        <v>24.039110000000001</v>
      </c>
      <c r="G271" s="90">
        <v>23.984558</v>
      </c>
      <c r="H271" s="90">
        <v>24.841255</v>
      </c>
      <c r="I271" s="90">
        <v>24.658249000000001</v>
      </c>
      <c r="J271" s="90">
        <v>25.013961999999999</v>
      </c>
      <c r="K271" s="90">
        <v>25.302219000000001</v>
      </c>
      <c r="L271" s="90">
        <v>25.777645</v>
      </c>
      <c r="M271" s="90">
        <v>25.886403999999999</v>
      </c>
      <c r="N271" s="90">
        <v>25.835051</v>
      </c>
      <c r="O271" s="90">
        <v>26.458058999999999</v>
      </c>
      <c r="P271" s="90">
        <v>26.618352999999999</v>
      </c>
      <c r="Q271" s="90">
        <v>26.864431</v>
      </c>
      <c r="R271" s="90">
        <v>27.311764</v>
      </c>
      <c r="S271" s="90">
        <v>27.499286999999999</v>
      </c>
      <c r="T271" s="90">
        <v>27.720732000000002</v>
      </c>
      <c r="U271" s="90">
        <v>28.001107999999999</v>
      </c>
      <c r="V271" s="90">
        <v>28.053153999999999</v>
      </c>
      <c r="W271" s="90">
        <v>28.203997000000001</v>
      </c>
      <c r="X271" s="90">
        <v>28.486975000000001</v>
      </c>
      <c r="Y271" s="90">
        <v>28.539736000000001</v>
      </c>
      <c r="Z271" s="90">
        <v>28.667210000000001</v>
      </c>
      <c r="AA271" s="90">
        <v>28.775576000000001</v>
      </c>
      <c r="AB271" s="90">
        <v>28.930983999999999</v>
      </c>
      <c r="AC271" s="90">
        <v>28.978752</v>
      </c>
      <c r="AD271" s="90">
        <v>29.136451999999998</v>
      </c>
      <c r="AE271" s="90">
        <v>29.171679999999999</v>
      </c>
      <c r="AF271" s="90">
        <v>29.151527000000002</v>
      </c>
      <c r="AG271" s="90">
        <v>29.214238999999999</v>
      </c>
      <c r="AH271" s="90">
        <v>29.171741000000001</v>
      </c>
      <c r="AI271" s="90">
        <v>29.150483999999999</v>
      </c>
      <c r="AJ271" s="90">
        <v>29.133900000000001</v>
      </c>
      <c r="AK271" s="90">
        <v>29.119198000000001</v>
      </c>
      <c r="AL271" s="90">
        <v>29.001472</v>
      </c>
      <c r="AM271" s="95">
        <v>6.0000000000000001E-3</v>
      </c>
    </row>
    <row r="272" spans="1:39">
      <c r="A272" s="90" t="s">
        <v>403</v>
      </c>
      <c r="B272" s="90" t="s">
        <v>934</v>
      </c>
      <c r="C272" s="90" t="s">
        <v>935</v>
      </c>
      <c r="D272" s="97" t="s">
        <v>394</v>
      </c>
      <c r="E272" s="90">
        <v>21.497</v>
      </c>
      <c r="F272" s="90">
        <v>24.037483000000002</v>
      </c>
      <c r="G272" s="90">
        <v>31.039861999999999</v>
      </c>
      <c r="H272" s="90">
        <v>33.963737000000002</v>
      </c>
      <c r="I272" s="90">
        <v>36.715656000000003</v>
      </c>
      <c r="J272" s="90">
        <v>38.426167</v>
      </c>
      <c r="K272" s="90">
        <v>39.679523000000003</v>
      </c>
      <c r="L272" s="90">
        <v>40.361286</v>
      </c>
      <c r="M272" s="90">
        <v>40.910057000000002</v>
      </c>
      <c r="N272" s="90">
        <v>41.178871000000001</v>
      </c>
      <c r="O272" s="90">
        <v>41.059066999999999</v>
      </c>
      <c r="P272" s="90">
        <v>41.143828999999997</v>
      </c>
      <c r="Q272" s="90">
        <v>42.056480000000001</v>
      </c>
      <c r="R272" s="90">
        <v>42.521178999999997</v>
      </c>
      <c r="S272" s="90">
        <v>42.826613999999999</v>
      </c>
      <c r="T272" s="90">
        <v>43.134402999999999</v>
      </c>
      <c r="U272" s="90">
        <v>43.345016000000001</v>
      </c>
      <c r="V272" s="90">
        <v>43.474583000000003</v>
      </c>
      <c r="W272" s="90">
        <v>43.828612999999997</v>
      </c>
      <c r="X272" s="90">
        <v>44.073521</v>
      </c>
      <c r="Y272" s="90">
        <v>44.107574</v>
      </c>
      <c r="Z272" s="90">
        <v>44.411774000000001</v>
      </c>
      <c r="AA272" s="90">
        <v>44.649841000000002</v>
      </c>
      <c r="AB272" s="90">
        <v>44.919018000000001</v>
      </c>
      <c r="AC272" s="90">
        <v>45.280231000000001</v>
      </c>
      <c r="AD272" s="90">
        <v>45.403877000000001</v>
      </c>
      <c r="AE272" s="90">
        <v>45.611525999999998</v>
      </c>
      <c r="AF272" s="90">
        <v>45.914520000000003</v>
      </c>
      <c r="AG272" s="90">
        <v>46.283726000000001</v>
      </c>
      <c r="AH272" s="90">
        <v>46.248592000000002</v>
      </c>
      <c r="AI272" s="90">
        <v>46.158222000000002</v>
      </c>
      <c r="AJ272" s="90">
        <v>46.260632000000001</v>
      </c>
      <c r="AK272" s="90">
        <v>46.434254000000003</v>
      </c>
      <c r="AL272" s="90">
        <v>46.702221000000002</v>
      </c>
      <c r="AM272" s="95">
        <v>2.1000000000000001E-2</v>
      </c>
    </row>
    <row r="273" spans="1:39">
      <c r="A273" s="90" t="s">
        <v>406</v>
      </c>
      <c r="B273" s="90" t="s">
        <v>936</v>
      </c>
      <c r="C273" s="90" t="s">
        <v>937</v>
      </c>
      <c r="D273" s="97" t="s">
        <v>394</v>
      </c>
      <c r="E273" s="90">
        <v>21.49699</v>
      </c>
      <c r="F273" s="90">
        <v>24.037483000000002</v>
      </c>
      <c r="G273" s="90">
        <v>22.136122</v>
      </c>
      <c r="H273" s="90">
        <v>20.120152000000001</v>
      </c>
      <c r="I273" s="90">
        <v>20.192663</v>
      </c>
      <c r="J273" s="90">
        <v>20.144472</v>
      </c>
      <c r="K273" s="90">
        <v>20.208677000000002</v>
      </c>
      <c r="L273" s="90">
        <v>20.220036</v>
      </c>
      <c r="M273" s="90">
        <v>20.049156</v>
      </c>
      <c r="N273" s="90">
        <v>19.732733</v>
      </c>
      <c r="O273" s="90">
        <v>19.790361000000001</v>
      </c>
      <c r="P273" s="90">
        <v>19.810444</v>
      </c>
      <c r="Q273" s="90">
        <v>20.131703999999999</v>
      </c>
      <c r="R273" s="90">
        <v>20.128312999999999</v>
      </c>
      <c r="S273" s="90">
        <v>20.131975000000001</v>
      </c>
      <c r="T273" s="90">
        <v>20.264348999999999</v>
      </c>
      <c r="U273" s="90">
        <v>20.292670999999999</v>
      </c>
      <c r="V273" s="90">
        <v>20.234629000000002</v>
      </c>
      <c r="W273" s="90">
        <v>20.281538000000001</v>
      </c>
      <c r="X273" s="90">
        <v>20.342922000000002</v>
      </c>
      <c r="Y273" s="90">
        <v>20.464297999999999</v>
      </c>
      <c r="Z273" s="90">
        <v>20.299343</v>
      </c>
      <c r="AA273" s="90">
        <v>20.36232</v>
      </c>
      <c r="AB273" s="90">
        <v>20.279658999999999</v>
      </c>
      <c r="AC273" s="90">
        <v>20.268902000000001</v>
      </c>
      <c r="AD273" s="90">
        <v>20.268758999999999</v>
      </c>
      <c r="AE273" s="90">
        <v>20.317302999999999</v>
      </c>
      <c r="AF273" s="90">
        <v>20.357126000000001</v>
      </c>
      <c r="AG273" s="90">
        <v>20.554893</v>
      </c>
      <c r="AH273" s="90">
        <v>20.586711999999999</v>
      </c>
      <c r="AI273" s="90">
        <v>20.693028999999999</v>
      </c>
      <c r="AJ273" s="90">
        <v>20.76737</v>
      </c>
      <c r="AK273" s="90">
        <v>20.851140999999998</v>
      </c>
      <c r="AL273" s="90">
        <v>20.865973</v>
      </c>
      <c r="AM273" s="95">
        <v>-4.0000000000000001E-3</v>
      </c>
    </row>
    <row r="274" spans="1:39">
      <c r="A274" s="90" t="s">
        <v>409</v>
      </c>
      <c r="B274" s="90" t="s">
        <v>938</v>
      </c>
      <c r="C274" s="90" t="s">
        <v>939</v>
      </c>
      <c r="D274" s="97" t="s">
        <v>394</v>
      </c>
      <c r="E274" s="90">
        <v>21.496991999999999</v>
      </c>
      <c r="F274" s="90">
        <v>24.037481</v>
      </c>
      <c r="G274" s="90">
        <v>23.695464999999999</v>
      </c>
      <c r="H274" s="90">
        <v>24.409594999999999</v>
      </c>
      <c r="I274" s="90">
        <v>24.125397</v>
      </c>
      <c r="J274" s="90">
        <v>24.463909000000001</v>
      </c>
      <c r="K274" s="90">
        <v>24.794606999999999</v>
      </c>
      <c r="L274" s="90">
        <v>25.169288999999999</v>
      </c>
      <c r="M274" s="90">
        <v>25.220697000000001</v>
      </c>
      <c r="N274" s="90">
        <v>25.263493</v>
      </c>
      <c r="O274" s="90">
        <v>25.512829</v>
      </c>
      <c r="P274" s="90">
        <v>25.305098999999998</v>
      </c>
      <c r="Q274" s="90">
        <v>25.866195999999999</v>
      </c>
      <c r="R274" s="90">
        <v>26.084192000000002</v>
      </c>
      <c r="S274" s="90">
        <v>26.285001999999999</v>
      </c>
      <c r="T274" s="90">
        <v>26.293372999999999</v>
      </c>
      <c r="U274" s="90">
        <v>26.685365999999998</v>
      </c>
      <c r="V274" s="90">
        <v>26.756875999999998</v>
      </c>
      <c r="W274" s="90">
        <v>26.626584999999999</v>
      </c>
      <c r="X274" s="90">
        <v>26.727015000000002</v>
      </c>
      <c r="Y274" s="90">
        <v>26.892399000000001</v>
      </c>
      <c r="Z274" s="90">
        <v>26.957681999999998</v>
      </c>
      <c r="AA274" s="90">
        <v>26.995653000000001</v>
      </c>
      <c r="AB274" s="90">
        <v>26.931068</v>
      </c>
      <c r="AC274" s="90">
        <v>26.910395000000001</v>
      </c>
      <c r="AD274" s="90">
        <v>26.882359000000001</v>
      </c>
      <c r="AE274" s="90">
        <v>26.997592999999998</v>
      </c>
      <c r="AF274" s="90">
        <v>27.040572999999998</v>
      </c>
      <c r="AG274" s="90">
        <v>27.206206999999999</v>
      </c>
      <c r="AH274" s="90">
        <v>27.271066999999999</v>
      </c>
      <c r="AI274" s="90">
        <v>27.445740000000001</v>
      </c>
      <c r="AJ274" s="90">
        <v>27.523454999999998</v>
      </c>
      <c r="AK274" s="90">
        <v>27.643473</v>
      </c>
      <c r="AL274" s="90">
        <v>27.861115999999999</v>
      </c>
      <c r="AM274" s="95">
        <v>5.0000000000000001E-3</v>
      </c>
    </row>
    <row r="275" spans="1:39">
      <c r="A275" s="90" t="s">
        <v>412</v>
      </c>
      <c r="B275" s="90" t="s">
        <v>940</v>
      </c>
      <c r="C275" s="90" t="s">
        <v>941</v>
      </c>
      <c r="D275" s="97" t="s">
        <v>394</v>
      </c>
      <c r="E275" s="90">
        <v>21.496995999999999</v>
      </c>
      <c r="F275" s="90">
        <v>24.037490999999999</v>
      </c>
      <c r="G275" s="90">
        <v>24.293942999999999</v>
      </c>
      <c r="H275" s="90">
        <v>25.294107</v>
      </c>
      <c r="I275" s="90">
        <v>25.550626999999999</v>
      </c>
      <c r="J275" s="90">
        <v>26.037754</v>
      </c>
      <c r="K275" s="90">
        <v>26.611387000000001</v>
      </c>
      <c r="L275" s="90">
        <v>26.956057000000001</v>
      </c>
      <c r="M275" s="90">
        <v>27.264859999999999</v>
      </c>
      <c r="N275" s="90">
        <v>27.439654999999998</v>
      </c>
      <c r="O275" s="90">
        <v>27.890429999999999</v>
      </c>
      <c r="P275" s="90">
        <v>28.324891999999998</v>
      </c>
      <c r="Q275" s="90">
        <v>29.178792999999999</v>
      </c>
      <c r="R275" s="90">
        <v>29.437321000000001</v>
      </c>
      <c r="S275" s="90">
        <v>29.914591000000001</v>
      </c>
      <c r="T275" s="90">
        <v>30.147486000000001</v>
      </c>
      <c r="U275" s="90">
        <v>30.628627999999999</v>
      </c>
      <c r="V275" s="90">
        <v>30.855422999999998</v>
      </c>
      <c r="W275" s="90">
        <v>31.093868000000001</v>
      </c>
      <c r="X275" s="90">
        <v>31.403531999999998</v>
      </c>
      <c r="Y275" s="90">
        <v>31.524761000000002</v>
      </c>
      <c r="Z275" s="90">
        <v>31.832865000000002</v>
      </c>
      <c r="AA275" s="90">
        <v>32.101334000000001</v>
      </c>
      <c r="AB275" s="90">
        <v>32.382838999999997</v>
      </c>
      <c r="AC275" s="90">
        <v>32.563347</v>
      </c>
      <c r="AD275" s="90">
        <v>32.767581999999997</v>
      </c>
      <c r="AE275" s="90">
        <v>32.862988000000001</v>
      </c>
      <c r="AF275" s="90">
        <v>32.906863999999999</v>
      </c>
      <c r="AG275" s="90">
        <v>33.059047999999997</v>
      </c>
      <c r="AH275" s="90">
        <v>33.017299999999999</v>
      </c>
      <c r="AI275" s="90">
        <v>33.071106</v>
      </c>
      <c r="AJ275" s="90">
        <v>33.111252</v>
      </c>
      <c r="AK275" s="90">
        <v>33.056289999999997</v>
      </c>
      <c r="AL275" s="90">
        <v>33.044716000000001</v>
      </c>
      <c r="AM275" s="95">
        <v>0.01</v>
      </c>
    </row>
    <row r="276" spans="1:39">
      <c r="A276" s="90" t="s">
        <v>726</v>
      </c>
      <c r="B276" s="90" t="s">
        <v>942</v>
      </c>
      <c r="C276" s="90" t="s">
        <v>943</v>
      </c>
      <c r="D276" s="97" t="s">
        <v>394</v>
      </c>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row>
    <row r="277" spans="1:39">
      <c r="A277" s="90" t="s">
        <v>263</v>
      </c>
      <c r="B277" s="90" t="s">
        <v>944</v>
      </c>
      <c r="C277" s="90" t="s">
        <v>945</v>
      </c>
      <c r="D277" s="97" t="s">
        <v>394</v>
      </c>
      <c r="E277" s="90">
        <v>12.362413999999999</v>
      </c>
      <c r="F277" s="90">
        <v>16.156372000000001</v>
      </c>
      <c r="G277" s="90">
        <v>16.221107</v>
      </c>
      <c r="H277" s="90">
        <v>17.391456999999999</v>
      </c>
      <c r="I277" s="90">
        <v>17.198521</v>
      </c>
      <c r="J277" s="90">
        <v>16.965547999999998</v>
      </c>
      <c r="K277" s="90">
        <v>17.220293000000002</v>
      </c>
      <c r="L277" s="90">
        <v>17.500954</v>
      </c>
      <c r="M277" s="90">
        <v>17.782360000000001</v>
      </c>
      <c r="N277" s="90">
        <v>18.167006000000001</v>
      </c>
      <c r="O277" s="90">
        <v>18.670538000000001</v>
      </c>
      <c r="P277" s="90">
        <v>19.052686999999999</v>
      </c>
      <c r="Q277" s="90">
        <v>19.759250999999999</v>
      </c>
      <c r="R277" s="90">
        <v>19.880825000000002</v>
      </c>
      <c r="S277" s="90">
        <v>20.144784999999999</v>
      </c>
      <c r="T277" s="90">
        <v>20.545508999999999</v>
      </c>
      <c r="U277" s="90">
        <v>20.768360000000001</v>
      </c>
      <c r="V277" s="90">
        <v>20.927616</v>
      </c>
      <c r="W277" s="90">
        <v>21.206121</v>
      </c>
      <c r="X277" s="90">
        <v>21.536283000000001</v>
      </c>
      <c r="Y277" s="90">
        <v>21.578913</v>
      </c>
      <c r="Z277" s="90">
        <v>21.784565000000001</v>
      </c>
      <c r="AA277" s="90">
        <v>21.975338000000001</v>
      </c>
      <c r="AB277" s="90">
        <v>22.095026000000001</v>
      </c>
      <c r="AC277" s="90">
        <v>22.210664999999999</v>
      </c>
      <c r="AD277" s="90">
        <v>22.446021999999999</v>
      </c>
      <c r="AE277" s="90">
        <v>22.556460999999999</v>
      </c>
      <c r="AF277" s="90">
        <v>22.518681999999998</v>
      </c>
      <c r="AG277" s="90">
        <v>22.683077000000001</v>
      </c>
      <c r="AH277" s="90">
        <v>22.670938</v>
      </c>
      <c r="AI277" s="90">
        <v>22.731850000000001</v>
      </c>
      <c r="AJ277" s="90">
        <v>22.876764000000001</v>
      </c>
      <c r="AK277" s="90">
        <v>22.842226</v>
      </c>
      <c r="AL277" s="90">
        <v>22.833984000000001</v>
      </c>
      <c r="AM277" s="95">
        <v>1.0999999999999999E-2</v>
      </c>
    </row>
    <row r="278" spans="1:39">
      <c r="A278" s="90" t="s">
        <v>397</v>
      </c>
      <c r="B278" s="90" t="s">
        <v>946</v>
      </c>
      <c r="C278" s="90" t="s">
        <v>947</v>
      </c>
      <c r="D278" s="97" t="s">
        <v>394</v>
      </c>
      <c r="E278" s="90">
        <v>12.363249</v>
      </c>
      <c r="F278" s="90">
        <v>16.157463</v>
      </c>
      <c r="G278" s="90">
        <v>15.882959</v>
      </c>
      <c r="H278" s="90">
        <v>17.320578000000001</v>
      </c>
      <c r="I278" s="90">
        <v>17.060112</v>
      </c>
      <c r="J278" s="90">
        <v>16.991721999999999</v>
      </c>
      <c r="K278" s="90">
        <v>17.179604999999999</v>
      </c>
      <c r="L278" s="90">
        <v>17.568552</v>
      </c>
      <c r="M278" s="90">
        <v>17.897635000000001</v>
      </c>
      <c r="N278" s="90">
        <v>18.012305999999999</v>
      </c>
      <c r="O278" s="90">
        <v>18.601824000000001</v>
      </c>
      <c r="P278" s="90">
        <v>19.051693</v>
      </c>
      <c r="Q278" s="90">
        <v>19.762702999999998</v>
      </c>
      <c r="R278" s="90">
        <v>19.983613999999999</v>
      </c>
      <c r="S278" s="90">
        <v>20.303084999999999</v>
      </c>
      <c r="T278" s="90">
        <v>20.650262999999999</v>
      </c>
      <c r="U278" s="90">
        <v>20.895447000000001</v>
      </c>
      <c r="V278" s="90">
        <v>21.023132</v>
      </c>
      <c r="W278" s="90">
        <v>21.315327</v>
      </c>
      <c r="X278" s="90">
        <v>21.671241999999999</v>
      </c>
      <c r="Y278" s="90">
        <v>21.731966</v>
      </c>
      <c r="Z278" s="90">
        <v>21.954445</v>
      </c>
      <c r="AA278" s="90">
        <v>22.258717000000001</v>
      </c>
      <c r="AB278" s="90">
        <v>22.308582000000001</v>
      </c>
      <c r="AC278" s="90">
        <v>22.504615999999999</v>
      </c>
      <c r="AD278" s="90">
        <v>22.755381</v>
      </c>
      <c r="AE278" s="90">
        <v>22.917331999999998</v>
      </c>
      <c r="AF278" s="90">
        <v>22.985184</v>
      </c>
      <c r="AG278" s="90">
        <v>23.206299000000001</v>
      </c>
      <c r="AH278" s="90">
        <v>23.246796</v>
      </c>
      <c r="AI278" s="90">
        <v>23.406326</v>
      </c>
      <c r="AJ278" s="90">
        <v>23.453999</v>
      </c>
      <c r="AK278" s="90">
        <v>23.364443000000001</v>
      </c>
      <c r="AL278" s="90">
        <v>23.42408</v>
      </c>
      <c r="AM278" s="95">
        <v>1.2E-2</v>
      </c>
    </row>
    <row r="279" spans="1:39">
      <c r="A279" s="90" t="s">
        <v>400</v>
      </c>
      <c r="B279" s="90" t="s">
        <v>948</v>
      </c>
      <c r="C279" s="90" t="s">
        <v>949</v>
      </c>
      <c r="D279" s="97" t="s">
        <v>394</v>
      </c>
      <c r="E279" s="90">
        <v>12.363249</v>
      </c>
      <c r="F279" s="90">
        <v>16.157463</v>
      </c>
      <c r="G279" s="90">
        <v>15.890273000000001</v>
      </c>
      <c r="H279" s="90">
        <v>17.202856000000001</v>
      </c>
      <c r="I279" s="90">
        <v>16.686409000000001</v>
      </c>
      <c r="J279" s="90">
        <v>16.800816000000001</v>
      </c>
      <c r="K279" s="90">
        <v>16.980518</v>
      </c>
      <c r="L279" s="90">
        <v>17.355319999999999</v>
      </c>
      <c r="M279" s="90">
        <v>17.570419000000001</v>
      </c>
      <c r="N279" s="90">
        <v>17.734231999999999</v>
      </c>
      <c r="O279" s="90">
        <v>18.234127000000001</v>
      </c>
      <c r="P279" s="90">
        <v>18.593494</v>
      </c>
      <c r="Q279" s="90">
        <v>19.025580999999999</v>
      </c>
      <c r="R279" s="90">
        <v>19.355875000000001</v>
      </c>
      <c r="S279" s="90">
        <v>19.584059</v>
      </c>
      <c r="T279" s="90">
        <v>19.928985999999998</v>
      </c>
      <c r="U279" s="90">
        <v>20.258654</v>
      </c>
      <c r="V279" s="90">
        <v>20.265146000000001</v>
      </c>
      <c r="W279" s="90">
        <v>20.515544999999999</v>
      </c>
      <c r="X279" s="90">
        <v>20.901073</v>
      </c>
      <c r="Y279" s="90">
        <v>20.943186000000001</v>
      </c>
      <c r="Z279" s="90">
        <v>21.115203999999999</v>
      </c>
      <c r="AA279" s="90">
        <v>21.280165</v>
      </c>
      <c r="AB279" s="90">
        <v>21.432801999999999</v>
      </c>
      <c r="AC279" s="90">
        <v>21.557741</v>
      </c>
      <c r="AD279" s="90">
        <v>21.801421999999999</v>
      </c>
      <c r="AE279" s="90">
        <v>21.896687</v>
      </c>
      <c r="AF279" s="90">
        <v>21.856591999999999</v>
      </c>
      <c r="AG279" s="90">
        <v>21.930111</v>
      </c>
      <c r="AH279" s="90">
        <v>21.980217</v>
      </c>
      <c r="AI279" s="90">
        <v>22.030768999999999</v>
      </c>
      <c r="AJ279" s="90">
        <v>22.062207999999998</v>
      </c>
      <c r="AK279" s="90">
        <v>22.100843000000001</v>
      </c>
      <c r="AL279" s="90">
        <v>22.114635</v>
      </c>
      <c r="AM279" s="95">
        <v>0.01</v>
      </c>
    </row>
    <row r="280" spans="1:39">
      <c r="A280" s="90" t="s">
        <v>403</v>
      </c>
      <c r="B280" s="90" t="s">
        <v>950</v>
      </c>
      <c r="C280" s="90" t="s">
        <v>951</v>
      </c>
      <c r="D280" s="97" t="s">
        <v>394</v>
      </c>
      <c r="E280" s="90">
        <v>12.362413999999999</v>
      </c>
      <c r="F280" s="90">
        <v>16.156372000000001</v>
      </c>
      <c r="G280" s="90">
        <v>22.647286999999999</v>
      </c>
      <c r="H280" s="90">
        <v>25.881762999999999</v>
      </c>
      <c r="I280" s="90">
        <v>28.330189000000001</v>
      </c>
      <c r="J280" s="90">
        <v>30.050705000000001</v>
      </c>
      <c r="K280" s="90">
        <v>31.478794000000001</v>
      </c>
      <c r="L280" s="90">
        <v>32.146155999999998</v>
      </c>
      <c r="M280" s="90">
        <v>32.767220000000002</v>
      </c>
      <c r="N280" s="90">
        <v>33.235683000000002</v>
      </c>
      <c r="O280" s="90">
        <v>33.249125999999997</v>
      </c>
      <c r="P280" s="90">
        <v>33.414164999999997</v>
      </c>
      <c r="Q280" s="90">
        <v>34.295017000000001</v>
      </c>
      <c r="R280" s="90">
        <v>34.93177</v>
      </c>
      <c r="S280" s="90">
        <v>35.330283999999999</v>
      </c>
      <c r="T280" s="90">
        <v>35.784424000000001</v>
      </c>
      <c r="U280" s="90">
        <v>36.283638000000003</v>
      </c>
      <c r="V280" s="90">
        <v>36.887000999999998</v>
      </c>
      <c r="W280" s="90">
        <v>37.538680999999997</v>
      </c>
      <c r="X280" s="90">
        <v>37.926516999999997</v>
      </c>
      <c r="Y280" s="90">
        <v>38.075522999999997</v>
      </c>
      <c r="Z280" s="90">
        <v>38.461883999999998</v>
      </c>
      <c r="AA280" s="90">
        <v>38.766483000000001</v>
      </c>
      <c r="AB280" s="90">
        <v>39.090342999999997</v>
      </c>
      <c r="AC280" s="90">
        <v>39.457630000000002</v>
      </c>
      <c r="AD280" s="90">
        <v>39.674885000000003</v>
      </c>
      <c r="AE280" s="90">
        <v>39.917262999999998</v>
      </c>
      <c r="AF280" s="90">
        <v>40.311970000000002</v>
      </c>
      <c r="AG280" s="90">
        <v>40.667285999999997</v>
      </c>
      <c r="AH280" s="90">
        <v>40.928103999999998</v>
      </c>
      <c r="AI280" s="90">
        <v>41.139862000000001</v>
      </c>
      <c r="AJ280" s="90">
        <v>41.438201999999997</v>
      </c>
      <c r="AK280" s="90">
        <v>41.707076999999998</v>
      </c>
      <c r="AL280" s="90">
        <v>41.969093000000001</v>
      </c>
      <c r="AM280" s="95">
        <v>0.03</v>
      </c>
    </row>
    <row r="281" spans="1:39">
      <c r="A281" s="90" t="s">
        <v>406</v>
      </c>
      <c r="B281" s="90" t="s">
        <v>952</v>
      </c>
      <c r="C281" s="90" t="s">
        <v>953</v>
      </c>
      <c r="D281" s="97" t="s">
        <v>394</v>
      </c>
      <c r="E281" s="90">
        <v>12.362413999999999</v>
      </c>
      <c r="F281" s="90">
        <v>16.156372000000001</v>
      </c>
      <c r="G281" s="90">
        <v>13.917308999999999</v>
      </c>
      <c r="H281" s="90">
        <v>11.575844999999999</v>
      </c>
      <c r="I281" s="90">
        <v>11.502205</v>
      </c>
      <c r="J281" s="90">
        <v>11.300941</v>
      </c>
      <c r="K281" s="90">
        <v>11.305726</v>
      </c>
      <c r="L281" s="90">
        <v>11.126168</v>
      </c>
      <c r="M281" s="90">
        <v>11.023258</v>
      </c>
      <c r="N281" s="90">
        <v>10.758948999999999</v>
      </c>
      <c r="O281" s="90">
        <v>10.887765</v>
      </c>
      <c r="P281" s="90">
        <v>11.092307</v>
      </c>
      <c r="Q281" s="90">
        <v>11.219042</v>
      </c>
      <c r="R281" s="90">
        <v>11.240627</v>
      </c>
      <c r="S281" s="90">
        <v>11.240398000000001</v>
      </c>
      <c r="T281" s="90">
        <v>11.434094</v>
      </c>
      <c r="U281" s="90">
        <v>11.527637</v>
      </c>
      <c r="V281" s="90">
        <v>11.514250000000001</v>
      </c>
      <c r="W281" s="90">
        <v>11.582368000000001</v>
      </c>
      <c r="X281" s="90">
        <v>11.650229</v>
      </c>
      <c r="Y281" s="90">
        <v>11.772437</v>
      </c>
      <c r="Z281" s="90">
        <v>11.643195</v>
      </c>
      <c r="AA281" s="90">
        <v>11.76017</v>
      </c>
      <c r="AB281" s="90">
        <v>11.74206</v>
      </c>
      <c r="AC281" s="90">
        <v>11.751586</v>
      </c>
      <c r="AD281" s="90">
        <v>11.77205</v>
      </c>
      <c r="AE281" s="90">
        <v>11.834768</v>
      </c>
      <c r="AF281" s="90">
        <v>11.863224000000001</v>
      </c>
      <c r="AG281" s="90">
        <v>11.940085</v>
      </c>
      <c r="AH281" s="90">
        <v>11.922115</v>
      </c>
      <c r="AI281" s="90">
        <v>12.001163999999999</v>
      </c>
      <c r="AJ281" s="90">
        <v>12.087941000000001</v>
      </c>
      <c r="AK281" s="90">
        <v>12.148529</v>
      </c>
      <c r="AL281" s="90">
        <v>12.211436000000001</v>
      </c>
      <c r="AM281" s="95">
        <v>-8.9999999999999993E-3</v>
      </c>
    </row>
    <row r="282" spans="1:39">
      <c r="A282" s="90" t="s">
        <v>409</v>
      </c>
      <c r="B282" s="90" t="s">
        <v>954</v>
      </c>
      <c r="C282" s="90" t="s">
        <v>955</v>
      </c>
      <c r="D282" s="97" t="s">
        <v>394</v>
      </c>
      <c r="E282" s="90">
        <v>12.362413999999999</v>
      </c>
      <c r="F282" s="90">
        <v>16.156372000000001</v>
      </c>
      <c r="G282" s="90">
        <v>15.612287999999999</v>
      </c>
      <c r="H282" s="90">
        <v>16.519629999999999</v>
      </c>
      <c r="I282" s="90">
        <v>16.126847999999999</v>
      </c>
      <c r="J282" s="90">
        <v>16.220205</v>
      </c>
      <c r="K282" s="90">
        <v>16.400921</v>
      </c>
      <c r="L282" s="90">
        <v>16.700029000000001</v>
      </c>
      <c r="M282" s="90">
        <v>16.874092000000001</v>
      </c>
      <c r="N282" s="90">
        <v>17.045688999999999</v>
      </c>
      <c r="O282" s="90">
        <v>17.321739000000001</v>
      </c>
      <c r="P282" s="90">
        <v>17.335267999999999</v>
      </c>
      <c r="Q282" s="90">
        <v>17.764236</v>
      </c>
      <c r="R282" s="90">
        <v>18.007574000000002</v>
      </c>
      <c r="S282" s="90">
        <v>18.254812000000001</v>
      </c>
      <c r="T282" s="90">
        <v>18.44171</v>
      </c>
      <c r="U282" s="90">
        <v>18.959232</v>
      </c>
      <c r="V282" s="90">
        <v>19.137352</v>
      </c>
      <c r="W282" s="90">
        <v>19.112103999999999</v>
      </c>
      <c r="X282" s="90">
        <v>19.325724000000001</v>
      </c>
      <c r="Y282" s="90">
        <v>19.309086000000001</v>
      </c>
      <c r="Z282" s="90">
        <v>19.483505000000001</v>
      </c>
      <c r="AA282" s="90">
        <v>19.544810999999999</v>
      </c>
      <c r="AB282" s="90">
        <v>19.576941000000001</v>
      </c>
      <c r="AC282" s="90">
        <v>19.618203999999999</v>
      </c>
      <c r="AD282" s="90">
        <v>19.490295</v>
      </c>
      <c r="AE282" s="90">
        <v>19.704198999999999</v>
      </c>
      <c r="AF282" s="90">
        <v>19.747408</v>
      </c>
      <c r="AG282" s="90">
        <v>19.875533999999998</v>
      </c>
      <c r="AH282" s="90">
        <v>19.952487999999999</v>
      </c>
      <c r="AI282" s="90">
        <v>20.03182</v>
      </c>
      <c r="AJ282" s="90">
        <v>19.947590000000002</v>
      </c>
      <c r="AK282" s="90">
        <v>19.848752999999999</v>
      </c>
      <c r="AL282" s="90">
        <v>19.979524999999999</v>
      </c>
      <c r="AM282" s="95">
        <v>7.0000000000000001E-3</v>
      </c>
    </row>
    <row r="283" spans="1:39">
      <c r="A283" s="90" t="s">
        <v>412</v>
      </c>
      <c r="B283" s="90" t="s">
        <v>956</v>
      </c>
      <c r="C283" s="90" t="s">
        <v>957</v>
      </c>
      <c r="D283" s="97" t="s">
        <v>394</v>
      </c>
      <c r="E283" s="90">
        <v>12.362413999999999</v>
      </c>
      <c r="F283" s="90">
        <v>16.156372000000001</v>
      </c>
      <c r="G283" s="90">
        <v>16.147385</v>
      </c>
      <c r="H283" s="90">
        <v>17.595226</v>
      </c>
      <c r="I283" s="90">
        <v>17.519148000000001</v>
      </c>
      <c r="J283" s="90">
        <v>17.703945000000001</v>
      </c>
      <c r="K283" s="90">
        <v>18.166419999999999</v>
      </c>
      <c r="L283" s="90">
        <v>18.471185999999999</v>
      </c>
      <c r="M283" s="90">
        <v>18.892700000000001</v>
      </c>
      <c r="N283" s="90">
        <v>19.327057</v>
      </c>
      <c r="O283" s="90">
        <v>19.683879999999998</v>
      </c>
      <c r="P283" s="90">
        <v>20.288792000000001</v>
      </c>
      <c r="Q283" s="90">
        <v>21.149460000000001</v>
      </c>
      <c r="R283" s="90">
        <v>21.472117999999998</v>
      </c>
      <c r="S283" s="90">
        <v>21.845257</v>
      </c>
      <c r="T283" s="90">
        <v>22.148917999999998</v>
      </c>
      <c r="U283" s="90">
        <v>22.523218</v>
      </c>
      <c r="V283" s="90">
        <v>22.904271999999999</v>
      </c>
      <c r="W283" s="90">
        <v>23.153458000000001</v>
      </c>
      <c r="X283" s="90">
        <v>23.498901</v>
      </c>
      <c r="Y283" s="90">
        <v>23.615497999999999</v>
      </c>
      <c r="Z283" s="90">
        <v>23.976606</v>
      </c>
      <c r="AA283" s="90">
        <v>24.275738</v>
      </c>
      <c r="AB283" s="90">
        <v>24.550943</v>
      </c>
      <c r="AC283" s="90">
        <v>24.685343</v>
      </c>
      <c r="AD283" s="90">
        <v>24.934664000000001</v>
      </c>
      <c r="AE283" s="90">
        <v>24.999645000000001</v>
      </c>
      <c r="AF283" s="90">
        <v>24.995466</v>
      </c>
      <c r="AG283" s="90">
        <v>25.211760000000002</v>
      </c>
      <c r="AH283" s="90">
        <v>25.157284000000001</v>
      </c>
      <c r="AI283" s="90">
        <v>25.230761999999999</v>
      </c>
      <c r="AJ283" s="90">
        <v>25.211172000000001</v>
      </c>
      <c r="AK283" s="90">
        <v>25.082272</v>
      </c>
      <c r="AL283" s="90">
        <v>25.130333</v>
      </c>
      <c r="AM283" s="95">
        <v>1.4E-2</v>
      </c>
    </row>
    <row r="284" spans="1:39">
      <c r="A284" s="96" t="s">
        <v>415</v>
      </c>
      <c r="B284" s="90" t="s">
        <v>958</v>
      </c>
      <c r="C284" s="90" t="s">
        <v>959</v>
      </c>
      <c r="D284" s="97" t="s">
        <v>394</v>
      </c>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row>
    <row r="285" spans="1:39">
      <c r="A285" s="90" t="s">
        <v>263</v>
      </c>
      <c r="B285" s="90" t="s">
        <v>960</v>
      </c>
      <c r="C285" s="90" t="s">
        <v>961</v>
      </c>
      <c r="D285" s="97" t="s">
        <v>394</v>
      </c>
      <c r="E285" s="90">
        <v>19.341715000000001</v>
      </c>
      <c r="F285" s="90">
        <v>22.923410000000001</v>
      </c>
      <c r="G285" s="90">
        <v>22.697557</v>
      </c>
      <c r="H285" s="90">
        <v>23.770835999999999</v>
      </c>
      <c r="I285" s="90">
        <v>23.637955000000002</v>
      </c>
      <c r="J285" s="90">
        <v>23.409680999999999</v>
      </c>
      <c r="K285" s="90">
        <v>23.550621</v>
      </c>
      <c r="L285" s="90">
        <v>23.974305999999999</v>
      </c>
      <c r="M285" s="90">
        <v>24.389240000000001</v>
      </c>
      <c r="N285" s="90">
        <v>24.629809999999999</v>
      </c>
      <c r="O285" s="90">
        <v>25.326443000000001</v>
      </c>
      <c r="P285" s="90">
        <v>25.555298000000001</v>
      </c>
      <c r="Q285" s="90">
        <v>26.297916000000001</v>
      </c>
      <c r="R285" s="90">
        <v>26.499058000000002</v>
      </c>
      <c r="S285" s="90">
        <v>26.764842999999999</v>
      </c>
      <c r="T285" s="90">
        <v>27.076460000000001</v>
      </c>
      <c r="U285" s="90">
        <v>27.346965999999998</v>
      </c>
      <c r="V285" s="90">
        <v>27.436261999999999</v>
      </c>
      <c r="W285" s="90">
        <v>27.687645</v>
      </c>
      <c r="X285" s="90">
        <v>28.019482</v>
      </c>
      <c r="Y285" s="90">
        <v>27.953161000000001</v>
      </c>
      <c r="Z285" s="90">
        <v>28.122703999999999</v>
      </c>
      <c r="AA285" s="90">
        <v>28.278926999999999</v>
      </c>
      <c r="AB285" s="90">
        <v>28.414003000000001</v>
      </c>
      <c r="AC285" s="90">
        <v>28.436669999999999</v>
      </c>
      <c r="AD285" s="90">
        <v>28.605179</v>
      </c>
      <c r="AE285" s="90">
        <v>28.603687000000001</v>
      </c>
      <c r="AF285" s="90">
        <v>28.485683000000002</v>
      </c>
      <c r="AG285" s="90">
        <v>28.526222000000001</v>
      </c>
      <c r="AH285" s="90">
        <v>28.396035999999999</v>
      </c>
      <c r="AI285" s="90">
        <v>28.248837000000002</v>
      </c>
      <c r="AJ285" s="90">
        <v>28.282586999999999</v>
      </c>
      <c r="AK285" s="90">
        <v>28.219898000000001</v>
      </c>
      <c r="AL285" s="90">
        <v>28.196726000000002</v>
      </c>
      <c r="AM285" s="95">
        <v>6.0000000000000001E-3</v>
      </c>
    </row>
    <row r="286" spans="1:39">
      <c r="A286" s="90" t="s">
        <v>397</v>
      </c>
      <c r="B286" s="90" t="s">
        <v>962</v>
      </c>
      <c r="C286" s="90" t="s">
        <v>963</v>
      </c>
      <c r="D286" s="97" t="s">
        <v>394</v>
      </c>
      <c r="E286" s="90">
        <v>19.343019000000002</v>
      </c>
      <c r="F286" s="90">
        <v>22.924935999999999</v>
      </c>
      <c r="G286" s="90">
        <v>22.411438</v>
      </c>
      <c r="H286" s="90">
        <v>23.701934999999999</v>
      </c>
      <c r="I286" s="90">
        <v>23.490359999999999</v>
      </c>
      <c r="J286" s="90">
        <v>23.388788000000002</v>
      </c>
      <c r="K286" s="90">
        <v>23.460360000000001</v>
      </c>
      <c r="L286" s="90">
        <v>23.875724999999999</v>
      </c>
      <c r="M286" s="90">
        <v>24.403901999999999</v>
      </c>
      <c r="N286" s="90">
        <v>24.307117000000002</v>
      </c>
      <c r="O286" s="90">
        <v>25.059799000000002</v>
      </c>
      <c r="P286" s="90">
        <v>25.354413999999998</v>
      </c>
      <c r="Q286" s="90">
        <v>26.111194999999999</v>
      </c>
      <c r="R286" s="90">
        <v>26.377631999999998</v>
      </c>
      <c r="S286" s="90">
        <v>26.679569000000001</v>
      </c>
      <c r="T286" s="90">
        <v>26.976322</v>
      </c>
      <c r="U286" s="90">
        <v>27.215527999999999</v>
      </c>
      <c r="V286" s="90">
        <v>27.33849</v>
      </c>
      <c r="W286" s="90">
        <v>27.580560999999999</v>
      </c>
      <c r="X286" s="90">
        <v>27.938251000000001</v>
      </c>
      <c r="Y286" s="90">
        <v>27.916340000000002</v>
      </c>
      <c r="Z286" s="90">
        <v>28.060193999999999</v>
      </c>
      <c r="AA286" s="90">
        <v>28.271767000000001</v>
      </c>
      <c r="AB286" s="90">
        <v>28.233930999999998</v>
      </c>
      <c r="AC286" s="90">
        <v>28.287458000000001</v>
      </c>
      <c r="AD286" s="90">
        <v>28.378229000000001</v>
      </c>
      <c r="AE286" s="90">
        <v>28.469034000000001</v>
      </c>
      <c r="AF286" s="90">
        <v>28.518426999999999</v>
      </c>
      <c r="AG286" s="90">
        <v>28.712019000000002</v>
      </c>
      <c r="AH286" s="90">
        <v>28.709229000000001</v>
      </c>
      <c r="AI286" s="90">
        <v>28.906647</v>
      </c>
      <c r="AJ286" s="90">
        <v>28.913920999999998</v>
      </c>
      <c r="AK286" s="90">
        <v>28.826664000000001</v>
      </c>
      <c r="AL286" s="90">
        <v>28.858512999999999</v>
      </c>
      <c r="AM286" s="95">
        <v>7.0000000000000001E-3</v>
      </c>
    </row>
    <row r="287" spans="1:39">
      <c r="A287" s="90" t="s">
        <v>400</v>
      </c>
      <c r="B287" s="90" t="s">
        <v>964</v>
      </c>
      <c r="C287" s="90" t="s">
        <v>965</v>
      </c>
      <c r="D287" s="97" t="s">
        <v>394</v>
      </c>
      <c r="E287" s="90">
        <v>19.343019000000002</v>
      </c>
      <c r="F287" s="90">
        <v>22.924931999999998</v>
      </c>
      <c r="G287" s="90">
        <v>22.426335999999999</v>
      </c>
      <c r="H287" s="90">
        <v>23.595397999999999</v>
      </c>
      <c r="I287" s="90">
        <v>23.105518</v>
      </c>
      <c r="J287" s="90">
        <v>23.205212</v>
      </c>
      <c r="K287" s="90">
        <v>23.340536</v>
      </c>
      <c r="L287" s="90">
        <v>23.853138000000001</v>
      </c>
      <c r="M287" s="90">
        <v>24.258699</v>
      </c>
      <c r="N287" s="90">
        <v>24.223922999999999</v>
      </c>
      <c r="O287" s="90">
        <v>24.894043</v>
      </c>
      <c r="P287" s="90">
        <v>25.105685999999999</v>
      </c>
      <c r="Q287" s="90">
        <v>25.453634000000001</v>
      </c>
      <c r="R287" s="90">
        <v>25.907468999999999</v>
      </c>
      <c r="S287" s="90">
        <v>26.147559999999999</v>
      </c>
      <c r="T287" s="90">
        <v>26.369561999999998</v>
      </c>
      <c r="U287" s="90">
        <v>26.772175000000001</v>
      </c>
      <c r="V287" s="90">
        <v>26.598071999999998</v>
      </c>
      <c r="W287" s="90">
        <v>26.791723000000001</v>
      </c>
      <c r="X287" s="90">
        <v>27.161161</v>
      </c>
      <c r="Y287" s="90">
        <v>27.081565999999999</v>
      </c>
      <c r="Z287" s="90">
        <v>27.220130999999999</v>
      </c>
      <c r="AA287" s="90">
        <v>27.363356</v>
      </c>
      <c r="AB287" s="90">
        <v>27.524695999999999</v>
      </c>
      <c r="AC287" s="90">
        <v>27.617640000000002</v>
      </c>
      <c r="AD287" s="90">
        <v>27.818977</v>
      </c>
      <c r="AE287" s="90">
        <v>27.860060000000001</v>
      </c>
      <c r="AF287" s="90">
        <v>27.858318000000001</v>
      </c>
      <c r="AG287" s="90">
        <v>27.866156</v>
      </c>
      <c r="AH287" s="90">
        <v>27.865942</v>
      </c>
      <c r="AI287" s="90">
        <v>27.867577000000001</v>
      </c>
      <c r="AJ287" s="90">
        <v>27.834949000000002</v>
      </c>
      <c r="AK287" s="90">
        <v>27.769304000000002</v>
      </c>
      <c r="AL287" s="90">
        <v>27.770030999999999</v>
      </c>
      <c r="AM287" s="95">
        <v>6.0000000000000001E-3</v>
      </c>
    </row>
    <row r="288" spans="1:39">
      <c r="A288" s="90" t="s">
        <v>403</v>
      </c>
      <c r="B288" s="90" t="s">
        <v>966</v>
      </c>
      <c r="C288" s="90" t="s">
        <v>967</v>
      </c>
      <c r="D288" s="97" t="s">
        <v>394</v>
      </c>
      <c r="E288" s="90">
        <v>19.341715000000001</v>
      </c>
      <c r="F288" s="90">
        <v>22.923511999999999</v>
      </c>
      <c r="G288" s="90">
        <v>29.210457000000002</v>
      </c>
      <c r="H288" s="90">
        <v>32.494579000000002</v>
      </c>
      <c r="I288" s="90">
        <v>35.114699999999999</v>
      </c>
      <c r="J288" s="90">
        <v>36.893459</v>
      </c>
      <c r="K288" s="90">
        <v>38.277732999999998</v>
      </c>
      <c r="L288" s="90">
        <v>38.796607999999999</v>
      </c>
      <c r="M288" s="90">
        <v>39.391190000000002</v>
      </c>
      <c r="N288" s="90">
        <v>39.751221000000001</v>
      </c>
      <c r="O288" s="90">
        <v>39.718612999999998</v>
      </c>
      <c r="P288" s="90">
        <v>39.766196999999998</v>
      </c>
      <c r="Q288" s="90">
        <v>40.714832000000001</v>
      </c>
      <c r="R288" s="90">
        <v>41.287894999999999</v>
      </c>
      <c r="S288" s="90">
        <v>41.538165999999997</v>
      </c>
      <c r="T288" s="90">
        <v>41.990459000000001</v>
      </c>
      <c r="U288" s="90">
        <v>42.394114999999999</v>
      </c>
      <c r="V288" s="90">
        <v>42.862450000000003</v>
      </c>
      <c r="W288" s="90">
        <v>43.407145999999997</v>
      </c>
      <c r="X288" s="90">
        <v>43.741034999999997</v>
      </c>
      <c r="Y288" s="90">
        <v>43.825809</v>
      </c>
      <c r="Z288" s="90">
        <v>44.142569999999999</v>
      </c>
      <c r="AA288" s="90">
        <v>44.384129000000001</v>
      </c>
      <c r="AB288" s="90">
        <v>44.653171999999998</v>
      </c>
      <c r="AC288" s="90">
        <v>44.928314</v>
      </c>
      <c r="AD288" s="90">
        <v>45.059215999999999</v>
      </c>
      <c r="AE288" s="90">
        <v>45.288012999999999</v>
      </c>
      <c r="AF288" s="90">
        <v>45.615360000000003</v>
      </c>
      <c r="AG288" s="90">
        <v>45.930145000000003</v>
      </c>
      <c r="AH288" s="90">
        <v>46.154049000000001</v>
      </c>
      <c r="AI288" s="90">
        <v>46.351562000000001</v>
      </c>
      <c r="AJ288" s="90">
        <v>46.548015999999997</v>
      </c>
      <c r="AK288" s="90">
        <v>46.781180999999997</v>
      </c>
      <c r="AL288" s="90">
        <v>47.019691000000002</v>
      </c>
      <c r="AM288" s="95">
        <v>2.3E-2</v>
      </c>
    </row>
    <row r="289" spans="1:39">
      <c r="A289" s="90" t="s">
        <v>406</v>
      </c>
      <c r="B289" s="90" t="s">
        <v>968</v>
      </c>
      <c r="C289" s="90" t="s">
        <v>969</v>
      </c>
      <c r="D289" s="97" t="s">
        <v>394</v>
      </c>
      <c r="E289" s="90">
        <v>19.341715000000001</v>
      </c>
      <c r="F289" s="90">
        <v>22.923442999999999</v>
      </c>
      <c r="G289" s="90">
        <v>20.626263000000002</v>
      </c>
      <c r="H289" s="90">
        <v>18.108936</v>
      </c>
      <c r="I289" s="90">
        <v>18.018286</v>
      </c>
      <c r="J289" s="90">
        <v>17.934401999999999</v>
      </c>
      <c r="K289" s="90">
        <v>17.867820999999999</v>
      </c>
      <c r="L289" s="90">
        <v>17.622164000000001</v>
      </c>
      <c r="M289" s="90">
        <v>17.536097000000002</v>
      </c>
      <c r="N289" s="90">
        <v>17.247737999999998</v>
      </c>
      <c r="O289" s="90">
        <v>17.351913</v>
      </c>
      <c r="P289" s="90">
        <v>17.544975000000001</v>
      </c>
      <c r="Q289" s="90">
        <v>17.807928</v>
      </c>
      <c r="R289" s="90">
        <v>17.802198000000001</v>
      </c>
      <c r="S289" s="90">
        <v>17.800673</v>
      </c>
      <c r="T289" s="90">
        <v>17.945447999999999</v>
      </c>
      <c r="U289" s="90">
        <v>17.97974</v>
      </c>
      <c r="V289" s="90">
        <v>17.949808000000001</v>
      </c>
      <c r="W289" s="90">
        <v>17.990295</v>
      </c>
      <c r="X289" s="90">
        <v>18.027750000000001</v>
      </c>
      <c r="Y289" s="90">
        <v>18.097572</v>
      </c>
      <c r="Z289" s="90">
        <v>17.920738</v>
      </c>
      <c r="AA289" s="90">
        <v>18.000971</v>
      </c>
      <c r="AB289" s="90">
        <v>17.956636</v>
      </c>
      <c r="AC289" s="90">
        <v>17.924809</v>
      </c>
      <c r="AD289" s="90">
        <v>17.897648</v>
      </c>
      <c r="AE289" s="90">
        <v>17.914034000000001</v>
      </c>
      <c r="AF289" s="90">
        <v>17.914868999999999</v>
      </c>
      <c r="AG289" s="90">
        <v>17.825087</v>
      </c>
      <c r="AH289" s="90">
        <v>17.658190000000001</v>
      </c>
      <c r="AI289" s="90">
        <v>17.699745</v>
      </c>
      <c r="AJ289" s="90">
        <v>17.773579000000002</v>
      </c>
      <c r="AK289" s="90">
        <v>17.809253999999999</v>
      </c>
      <c r="AL289" s="90">
        <v>17.843512</v>
      </c>
      <c r="AM289" s="95">
        <v>-8.0000000000000002E-3</v>
      </c>
    </row>
    <row r="290" spans="1:39">
      <c r="A290" s="90" t="s">
        <v>409</v>
      </c>
      <c r="B290" s="90" t="s">
        <v>970</v>
      </c>
      <c r="C290" s="90" t="s">
        <v>971</v>
      </c>
      <c r="D290" s="97" t="s">
        <v>394</v>
      </c>
      <c r="E290" s="90">
        <v>19.341712999999999</v>
      </c>
      <c r="F290" s="90">
        <v>22.923389</v>
      </c>
      <c r="G290" s="90">
        <v>22.166235</v>
      </c>
      <c r="H290" s="90">
        <v>23.003610999999999</v>
      </c>
      <c r="I290" s="90">
        <v>22.628617999999999</v>
      </c>
      <c r="J290" s="90">
        <v>22.779057999999999</v>
      </c>
      <c r="K290" s="90">
        <v>22.905434</v>
      </c>
      <c r="L290" s="90">
        <v>23.173466000000001</v>
      </c>
      <c r="M290" s="90">
        <v>23.571548</v>
      </c>
      <c r="N290" s="90">
        <v>23.644144000000001</v>
      </c>
      <c r="O290" s="90">
        <v>23.970994999999998</v>
      </c>
      <c r="P290" s="90">
        <v>23.946843999999999</v>
      </c>
      <c r="Q290" s="90">
        <v>24.440695000000002</v>
      </c>
      <c r="R290" s="90">
        <v>24.728404999999999</v>
      </c>
      <c r="S290" s="90">
        <v>25.024598999999998</v>
      </c>
      <c r="T290" s="90">
        <v>25.085761999999999</v>
      </c>
      <c r="U290" s="90">
        <v>25.655628</v>
      </c>
      <c r="V290" s="90">
        <v>25.815189</v>
      </c>
      <c r="W290" s="90">
        <v>25.776747</v>
      </c>
      <c r="X290" s="90">
        <v>25.938003999999999</v>
      </c>
      <c r="Y290" s="90">
        <v>25.866517999999999</v>
      </c>
      <c r="Z290" s="90">
        <v>25.987998999999999</v>
      </c>
      <c r="AA290" s="90">
        <v>25.993587000000002</v>
      </c>
      <c r="AB290" s="90">
        <v>25.998650000000001</v>
      </c>
      <c r="AC290" s="90">
        <v>25.960846</v>
      </c>
      <c r="AD290" s="90">
        <v>25.768908</v>
      </c>
      <c r="AE290" s="90">
        <v>25.837152</v>
      </c>
      <c r="AF290" s="90">
        <v>25.677748000000001</v>
      </c>
      <c r="AG290" s="90">
        <v>25.623975999999999</v>
      </c>
      <c r="AH290" s="90">
        <v>25.513453999999999</v>
      </c>
      <c r="AI290" s="90">
        <v>25.568352000000001</v>
      </c>
      <c r="AJ290" s="90">
        <v>25.481003000000001</v>
      </c>
      <c r="AK290" s="90">
        <v>25.352188000000002</v>
      </c>
      <c r="AL290" s="90">
        <v>25.448025000000001</v>
      </c>
      <c r="AM290" s="95">
        <v>3.0000000000000001E-3</v>
      </c>
    </row>
    <row r="291" spans="1:39">
      <c r="A291" s="90" t="s">
        <v>412</v>
      </c>
      <c r="B291" s="90" t="s">
        <v>972</v>
      </c>
      <c r="C291" s="90" t="s">
        <v>973</v>
      </c>
      <c r="D291" s="97" t="s">
        <v>394</v>
      </c>
      <c r="E291" s="90">
        <v>19.341715000000001</v>
      </c>
      <c r="F291" s="90">
        <v>22.923414000000001</v>
      </c>
      <c r="G291" s="90">
        <v>22.655687</v>
      </c>
      <c r="H291" s="90">
        <v>23.956641999999999</v>
      </c>
      <c r="I291" s="90">
        <v>23.856749000000001</v>
      </c>
      <c r="J291" s="90">
        <v>24.050735</v>
      </c>
      <c r="K291" s="90">
        <v>24.467960000000001</v>
      </c>
      <c r="L291" s="90">
        <v>24.866661000000001</v>
      </c>
      <c r="M291" s="90">
        <v>25.465585999999998</v>
      </c>
      <c r="N291" s="90">
        <v>25.718707999999999</v>
      </c>
      <c r="O291" s="90">
        <v>26.196315999999999</v>
      </c>
      <c r="P291" s="90">
        <v>26.75807</v>
      </c>
      <c r="Q291" s="90">
        <v>27.645878</v>
      </c>
      <c r="R291" s="90">
        <v>27.997992</v>
      </c>
      <c r="S291" s="90">
        <v>28.397231999999999</v>
      </c>
      <c r="T291" s="90">
        <v>28.625167999999999</v>
      </c>
      <c r="U291" s="90">
        <v>29.025145999999999</v>
      </c>
      <c r="V291" s="90">
        <v>29.321365</v>
      </c>
      <c r="W291" s="90">
        <v>29.610074999999998</v>
      </c>
      <c r="X291" s="90">
        <v>29.959623000000001</v>
      </c>
      <c r="Y291" s="90">
        <v>29.993130000000001</v>
      </c>
      <c r="Z291" s="90">
        <v>30.276561999999998</v>
      </c>
      <c r="AA291" s="90">
        <v>30.506205000000001</v>
      </c>
      <c r="AB291" s="90">
        <v>30.748349999999999</v>
      </c>
      <c r="AC291" s="90">
        <v>30.822441000000001</v>
      </c>
      <c r="AD291" s="90">
        <v>30.995685999999999</v>
      </c>
      <c r="AE291" s="90">
        <v>30.995578999999999</v>
      </c>
      <c r="AF291" s="90">
        <v>30.849653</v>
      </c>
      <c r="AG291" s="90">
        <v>31.00573</v>
      </c>
      <c r="AH291" s="90">
        <v>30.952414999999998</v>
      </c>
      <c r="AI291" s="90">
        <v>30.897639999999999</v>
      </c>
      <c r="AJ291" s="90">
        <v>30.714029</v>
      </c>
      <c r="AK291" s="90">
        <v>30.527661999999999</v>
      </c>
      <c r="AL291" s="90">
        <v>30.4956</v>
      </c>
      <c r="AM291" s="95">
        <v>8.9999999999999993E-3</v>
      </c>
    </row>
    <row r="292" spans="1:39">
      <c r="A292" s="90" t="s">
        <v>497</v>
      </c>
      <c r="B292" s="90" t="s">
        <v>974</v>
      </c>
      <c r="C292" s="90" t="s">
        <v>975</v>
      </c>
      <c r="D292" s="97" t="s">
        <v>394</v>
      </c>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row>
    <row r="293" spans="1:39">
      <c r="A293" s="90" t="s">
        <v>263</v>
      </c>
      <c r="B293" s="90" t="s">
        <v>976</v>
      </c>
      <c r="C293" s="90" t="s">
        <v>977</v>
      </c>
      <c r="D293" s="97" t="s">
        <v>394</v>
      </c>
      <c r="E293" s="90">
        <v>8.9075799999999994</v>
      </c>
      <c r="F293" s="90">
        <v>10.952370999999999</v>
      </c>
      <c r="G293" s="90">
        <v>10.785757</v>
      </c>
      <c r="H293" s="90">
        <v>11.237349</v>
      </c>
      <c r="I293" s="90">
        <v>11.572683</v>
      </c>
      <c r="J293" s="90">
        <v>10.604952000000001</v>
      </c>
      <c r="K293" s="90">
        <v>11.036856999999999</v>
      </c>
      <c r="L293" s="90">
        <v>11.599223</v>
      </c>
      <c r="M293" s="90">
        <v>11.889529</v>
      </c>
      <c r="N293" s="90">
        <v>12.253482</v>
      </c>
      <c r="O293" s="90">
        <v>12.695843</v>
      </c>
      <c r="P293" s="90">
        <v>12.877539000000001</v>
      </c>
      <c r="Q293" s="90">
        <v>13.189734</v>
      </c>
      <c r="R293" s="90">
        <v>13.6828</v>
      </c>
      <c r="S293" s="90">
        <v>13.841578</v>
      </c>
      <c r="T293" s="90">
        <v>13.979538</v>
      </c>
      <c r="U293" s="90">
        <v>14.140846</v>
      </c>
      <c r="V293" s="90">
        <v>14.702832000000001</v>
      </c>
      <c r="W293" s="90">
        <v>15.012093</v>
      </c>
      <c r="X293" s="90">
        <v>15.176048</v>
      </c>
      <c r="Y293" s="90">
        <v>15.595228000000001</v>
      </c>
      <c r="Z293" s="90">
        <v>15.653922</v>
      </c>
      <c r="AA293" s="90">
        <v>15.743302999999999</v>
      </c>
      <c r="AB293" s="90">
        <v>15.839559</v>
      </c>
      <c r="AC293" s="90">
        <v>15.898891000000001</v>
      </c>
      <c r="AD293" s="90">
        <v>16.070124</v>
      </c>
      <c r="AE293" s="90">
        <v>16.081479999999999</v>
      </c>
      <c r="AF293" s="90">
        <v>15.894873</v>
      </c>
      <c r="AG293" s="90">
        <v>15.918144</v>
      </c>
      <c r="AH293" s="90">
        <v>16.367657000000001</v>
      </c>
      <c r="AI293" s="90">
        <v>16.679940999999999</v>
      </c>
      <c r="AJ293" s="90">
        <v>16.241164999999999</v>
      </c>
      <c r="AK293" s="90">
        <v>16.227823000000001</v>
      </c>
      <c r="AL293" s="90">
        <v>16.540564</v>
      </c>
      <c r="AM293" s="95">
        <v>1.2999999999999999E-2</v>
      </c>
    </row>
    <row r="294" spans="1:39">
      <c r="A294" s="90" t="s">
        <v>397</v>
      </c>
      <c r="B294" s="90" t="s">
        <v>978</v>
      </c>
      <c r="C294" s="90" t="s">
        <v>979</v>
      </c>
      <c r="D294" s="97" t="s">
        <v>394</v>
      </c>
      <c r="E294" s="90">
        <v>8.9081829999999993</v>
      </c>
      <c r="F294" s="90">
        <v>10.953110000000001</v>
      </c>
      <c r="G294" s="90">
        <v>11.28853</v>
      </c>
      <c r="H294" s="90">
        <v>11.164299</v>
      </c>
      <c r="I294" s="90">
        <v>11.572945000000001</v>
      </c>
      <c r="J294" s="90">
        <v>10.419399</v>
      </c>
      <c r="K294" s="90">
        <v>10.856831</v>
      </c>
      <c r="L294" s="90">
        <v>11.523441</v>
      </c>
      <c r="M294" s="90">
        <v>11.823327000000001</v>
      </c>
      <c r="N294" s="90">
        <v>12.01496</v>
      </c>
      <c r="O294" s="90">
        <v>13.222498999999999</v>
      </c>
      <c r="P294" s="90">
        <v>13.060843</v>
      </c>
      <c r="Q294" s="90">
        <v>13.307824</v>
      </c>
      <c r="R294" s="90">
        <v>14.383554</v>
      </c>
      <c r="S294" s="90">
        <v>13.999764000000001</v>
      </c>
      <c r="T294" s="90">
        <v>14.141845999999999</v>
      </c>
      <c r="U294" s="90">
        <v>14.553525</v>
      </c>
      <c r="V294" s="90">
        <v>14.941039999999999</v>
      </c>
      <c r="W294" s="90">
        <v>15.067244000000001</v>
      </c>
      <c r="X294" s="90">
        <v>15.545082000000001</v>
      </c>
      <c r="Y294" s="90">
        <v>14.998908</v>
      </c>
      <c r="Z294" s="90">
        <v>15.492533999999999</v>
      </c>
      <c r="AA294" s="90">
        <v>15.538767</v>
      </c>
      <c r="AB294" s="90">
        <v>15.615997</v>
      </c>
      <c r="AC294" s="90">
        <v>16.042670999999999</v>
      </c>
      <c r="AD294" s="90">
        <v>16.069658</v>
      </c>
      <c r="AE294" s="90">
        <v>16.094843000000001</v>
      </c>
      <c r="AF294" s="90">
        <v>16.257442000000001</v>
      </c>
      <c r="AG294" s="90">
        <v>16.152699999999999</v>
      </c>
      <c r="AH294" s="90">
        <v>16.560016999999998</v>
      </c>
      <c r="AI294" s="90">
        <v>16.988764</v>
      </c>
      <c r="AJ294" s="90">
        <v>16.827494000000002</v>
      </c>
      <c r="AK294" s="90">
        <v>16.396516999999999</v>
      </c>
      <c r="AL294" s="90">
        <v>16.871901000000001</v>
      </c>
      <c r="AM294" s="95">
        <v>1.4E-2</v>
      </c>
    </row>
    <row r="295" spans="1:39">
      <c r="A295" s="90" t="s">
        <v>400</v>
      </c>
      <c r="B295" s="90" t="s">
        <v>980</v>
      </c>
      <c r="C295" s="90" t="s">
        <v>981</v>
      </c>
      <c r="D295" s="97" t="s">
        <v>394</v>
      </c>
      <c r="E295" s="90">
        <v>8.9081829999999993</v>
      </c>
      <c r="F295" s="90">
        <v>10.953109</v>
      </c>
      <c r="G295" s="90">
        <v>11.302390000000001</v>
      </c>
      <c r="H295" s="90">
        <v>11.063745000000001</v>
      </c>
      <c r="I295" s="90">
        <v>11.316718</v>
      </c>
      <c r="J295" s="90">
        <v>10.300274999999999</v>
      </c>
      <c r="K295" s="90">
        <v>10.677244999999999</v>
      </c>
      <c r="L295" s="90">
        <v>11.359693999999999</v>
      </c>
      <c r="M295" s="90">
        <v>11.600201999999999</v>
      </c>
      <c r="N295" s="90">
        <v>12.135035</v>
      </c>
      <c r="O295" s="90">
        <v>12.855423999999999</v>
      </c>
      <c r="P295" s="90">
        <v>13.487596</v>
      </c>
      <c r="Q295" s="90">
        <v>13.692493000000001</v>
      </c>
      <c r="R295" s="90">
        <v>13.564176</v>
      </c>
      <c r="S295" s="90">
        <v>13.402384</v>
      </c>
      <c r="T295" s="90">
        <v>13.954977</v>
      </c>
      <c r="U295" s="90">
        <v>14.396851</v>
      </c>
      <c r="V295" s="90">
        <v>14.346622</v>
      </c>
      <c r="W295" s="90">
        <v>14.766882000000001</v>
      </c>
      <c r="X295" s="90">
        <v>14.781516999999999</v>
      </c>
      <c r="Y295" s="90">
        <v>14.825590999999999</v>
      </c>
      <c r="Z295" s="90">
        <v>14.863564</v>
      </c>
      <c r="AA295" s="90">
        <v>15.315243000000001</v>
      </c>
      <c r="AB295" s="90">
        <v>15.248500999999999</v>
      </c>
      <c r="AC295" s="90">
        <v>15.222395000000001</v>
      </c>
      <c r="AD295" s="90">
        <v>15.334633999999999</v>
      </c>
      <c r="AE295" s="90">
        <v>15.508476999999999</v>
      </c>
      <c r="AF295" s="90">
        <v>15.421658000000001</v>
      </c>
      <c r="AG295" s="90">
        <v>15.395149999999999</v>
      </c>
      <c r="AH295" s="90">
        <v>15.818058000000001</v>
      </c>
      <c r="AI295" s="90">
        <v>16.081629</v>
      </c>
      <c r="AJ295" s="90">
        <v>15.926364</v>
      </c>
      <c r="AK295" s="90">
        <v>15.937894999999999</v>
      </c>
      <c r="AL295" s="90">
        <v>16.128810999999999</v>
      </c>
      <c r="AM295" s="95">
        <v>1.2E-2</v>
      </c>
    </row>
    <row r="296" spans="1:39">
      <c r="A296" s="90" t="s">
        <v>403</v>
      </c>
      <c r="B296" s="90" t="s">
        <v>982</v>
      </c>
      <c r="C296" s="90" t="s">
        <v>983</v>
      </c>
      <c r="D296" s="97" t="s">
        <v>394</v>
      </c>
      <c r="E296" s="90">
        <v>8.9075810000000004</v>
      </c>
      <c r="F296" s="90">
        <v>10.952378</v>
      </c>
      <c r="G296" s="90">
        <v>16.566071999999998</v>
      </c>
      <c r="H296" s="90">
        <v>18.787496999999998</v>
      </c>
      <c r="I296" s="90">
        <v>21.137640000000001</v>
      </c>
      <c r="J296" s="90">
        <v>22.735631999999999</v>
      </c>
      <c r="K296" s="90">
        <v>24.053311999999998</v>
      </c>
      <c r="L296" s="90">
        <v>24.959724000000001</v>
      </c>
      <c r="M296" s="90">
        <v>25.612746999999999</v>
      </c>
      <c r="N296" s="90">
        <v>26.526599999999998</v>
      </c>
      <c r="O296" s="90">
        <v>26.567927999999998</v>
      </c>
      <c r="P296" s="90">
        <v>26.855740000000001</v>
      </c>
      <c r="Q296" s="90">
        <v>27.370075</v>
      </c>
      <c r="R296" s="90">
        <v>27.705241999999998</v>
      </c>
      <c r="S296" s="90">
        <v>28.070087000000001</v>
      </c>
      <c r="T296" s="90">
        <v>28.318273999999999</v>
      </c>
      <c r="U296" s="90">
        <v>28.676687000000001</v>
      </c>
      <c r="V296" s="90">
        <v>28.839850999999999</v>
      </c>
      <c r="W296" s="90">
        <v>29.141259999999999</v>
      </c>
      <c r="X296" s="90">
        <v>29.335571000000002</v>
      </c>
      <c r="Y296" s="90">
        <v>29.555893000000001</v>
      </c>
      <c r="Z296" s="90">
        <v>29.682925999999998</v>
      </c>
      <c r="AA296" s="90">
        <v>29.873843999999998</v>
      </c>
      <c r="AB296" s="90">
        <v>30.093067000000001</v>
      </c>
      <c r="AC296" s="90">
        <v>30.294896999999999</v>
      </c>
      <c r="AD296" s="90">
        <v>30.348541000000001</v>
      </c>
      <c r="AE296" s="90">
        <v>30.478361</v>
      </c>
      <c r="AF296" s="90">
        <v>30.749773000000001</v>
      </c>
      <c r="AG296" s="90">
        <v>30.920193000000001</v>
      </c>
      <c r="AH296" s="90">
        <v>31.126728</v>
      </c>
      <c r="AI296" s="90">
        <v>31.186623000000001</v>
      </c>
      <c r="AJ296" s="90">
        <v>31.382849</v>
      </c>
      <c r="AK296" s="90">
        <v>31.622492000000001</v>
      </c>
      <c r="AL296" s="90">
        <v>31.807587000000002</v>
      </c>
      <c r="AM296" s="95">
        <v>3.4000000000000002E-2</v>
      </c>
    </row>
    <row r="297" spans="1:39">
      <c r="A297" s="90" t="s">
        <v>406</v>
      </c>
      <c r="B297" s="90" t="s">
        <v>984</v>
      </c>
      <c r="C297" s="90" t="s">
        <v>985</v>
      </c>
      <c r="D297" s="97" t="s">
        <v>394</v>
      </c>
      <c r="E297" s="90">
        <v>8.9075799999999994</v>
      </c>
      <c r="F297" s="90">
        <v>10.952386000000001</v>
      </c>
      <c r="G297" s="90">
        <v>9.8600010000000005</v>
      </c>
      <c r="H297" s="90">
        <v>6.8692520000000004</v>
      </c>
      <c r="I297" s="90">
        <v>7.3858280000000001</v>
      </c>
      <c r="J297" s="90">
        <v>7.544441</v>
      </c>
      <c r="K297" s="90">
        <v>7.7648149999999996</v>
      </c>
      <c r="L297" s="90">
        <v>7.9399280000000001</v>
      </c>
      <c r="M297" s="90">
        <v>8.0012460000000001</v>
      </c>
      <c r="N297" s="90">
        <v>7.9092650000000004</v>
      </c>
      <c r="O297" s="90">
        <v>8.1279889999999995</v>
      </c>
      <c r="P297" s="90">
        <v>8.1003270000000001</v>
      </c>
      <c r="Q297" s="90">
        <v>8.0557750000000006</v>
      </c>
      <c r="R297" s="90">
        <v>8.0512530000000009</v>
      </c>
      <c r="S297" s="90">
        <v>8.0763949999999998</v>
      </c>
      <c r="T297" s="90">
        <v>8.1752979999999997</v>
      </c>
      <c r="U297" s="90">
        <v>8.2042280000000005</v>
      </c>
      <c r="V297" s="90">
        <v>8.1765480000000004</v>
      </c>
      <c r="W297" s="90">
        <v>8.1963779999999993</v>
      </c>
      <c r="X297" s="90">
        <v>7.9420999999999999</v>
      </c>
      <c r="Y297" s="90">
        <v>8.023377</v>
      </c>
      <c r="Z297" s="90">
        <v>7.7867899999999999</v>
      </c>
      <c r="AA297" s="90">
        <v>7.8307289999999998</v>
      </c>
      <c r="AB297" s="90">
        <v>7.7930539999999997</v>
      </c>
      <c r="AC297" s="90">
        <v>7.9518430000000002</v>
      </c>
      <c r="AD297" s="90">
        <v>7.7654820000000004</v>
      </c>
      <c r="AE297" s="90">
        <v>7.750038</v>
      </c>
      <c r="AF297" s="90">
        <v>7.8495689999999998</v>
      </c>
      <c r="AG297" s="90">
        <v>7.1805329999999996</v>
      </c>
      <c r="AH297" s="90">
        <v>7.1822990000000004</v>
      </c>
      <c r="AI297" s="90">
        <v>7.3546100000000001</v>
      </c>
      <c r="AJ297" s="90">
        <v>7.8249339999999998</v>
      </c>
      <c r="AK297" s="90">
        <v>7.8749359999999999</v>
      </c>
      <c r="AL297" s="90">
        <v>6.9657270000000002</v>
      </c>
      <c r="AM297" s="95">
        <v>-1.4E-2</v>
      </c>
    </row>
    <row r="298" spans="1:39">
      <c r="A298" s="90" t="s">
        <v>409</v>
      </c>
      <c r="B298" s="90" t="s">
        <v>986</v>
      </c>
      <c r="C298" s="90" t="s">
        <v>987</v>
      </c>
      <c r="D298" s="97" t="s">
        <v>394</v>
      </c>
      <c r="E298" s="90">
        <v>8.9075799999999994</v>
      </c>
      <c r="F298" s="90">
        <v>10.952377</v>
      </c>
      <c r="G298" s="90">
        <v>11.091431999999999</v>
      </c>
      <c r="H298" s="90">
        <v>10.667558</v>
      </c>
      <c r="I298" s="90">
        <v>10.868831</v>
      </c>
      <c r="J298" s="90">
        <v>9.9463519999999992</v>
      </c>
      <c r="K298" s="90">
        <v>10.335554999999999</v>
      </c>
      <c r="L298" s="90">
        <v>10.8863</v>
      </c>
      <c r="M298" s="90">
        <v>11.114428999999999</v>
      </c>
      <c r="N298" s="90">
        <v>12.009119999999999</v>
      </c>
      <c r="O298" s="90">
        <v>12.424196</v>
      </c>
      <c r="P298" s="90">
        <v>12.671131000000001</v>
      </c>
      <c r="Q298" s="90">
        <v>12.880485999999999</v>
      </c>
      <c r="R298" s="90">
        <v>13.289205000000001</v>
      </c>
      <c r="S298" s="90">
        <v>13.342904000000001</v>
      </c>
      <c r="T298" s="90">
        <v>13.403577</v>
      </c>
      <c r="U298" s="90">
        <v>14.250082000000001</v>
      </c>
      <c r="V298" s="90">
        <v>14.22944</v>
      </c>
      <c r="W298" s="90">
        <v>14.353649000000001</v>
      </c>
      <c r="X298" s="90">
        <v>14.469389</v>
      </c>
      <c r="Y298" s="90">
        <v>14.558942999999999</v>
      </c>
      <c r="Z298" s="90">
        <v>14.707993</v>
      </c>
      <c r="AA298" s="90">
        <v>14.755193999999999</v>
      </c>
      <c r="AB298" s="90">
        <v>14.785693999999999</v>
      </c>
      <c r="AC298" s="90">
        <v>14.852034</v>
      </c>
      <c r="AD298" s="90">
        <v>14.738523000000001</v>
      </c>
      <c r="AE298" s="90">
        <v>14.91465</v>
      </c>
      <c r="AF298" s="90">
        <v>14.998642</v>
      </c>
      <c r="AG298" s="90">
        <v>14.971959</v>
      </c>
      <c r="AH298" s="90">
        <v>15.134312</v>
      </c>
      <c r="AI298" s="90">
        <v>15.183797999999999</v>
      </c>
      <c r="AJ298" s="90">
        <v>15.251438</v>
      </c>
      <c r="AK298" s="90">
        <v>15.21269</v>
      </c>
      <c r="AL298" s="90">
        <v>15.276584</v>
      </c>
      <c r="AM298" s="95">
        <v>0.01</v>
      </c>
    </row>
    <row r="299" spans="1:39">
      <c r="A299" s="90" t="s">
        <v>412</v>
      </c>
      <c r="B299" s="90" t="s">
        <v>988</v>
      </c>
      <c r="C299" s="90" t="s">
        <v>989</v>
      </c>
      <c r="D299" s="97" t="s">
        <v>394</v>
      </c>
      <c r="E299" s="90">
        <v>8.9075819999999997</v>
      </c>
      <c r="F299" s="90">
        <v>10.952362000000001</v>
      </c>
      <c r="G299" s="90">
        <v>11.512207999999999</v>
      </c>
      <c r="H299" s="90">
        <v>11.185060999999999</v>
      </c>
      <c r="I299" s="90">
        <v>11.8756</v>
      </c>
      <c r="J299" s="90">
        <v>10.888351999999999</v>
      </c>
      <c r="K299" s="90">
        <v>11.495713</v>
      </c>
      <c r="L299" s="90">
        <v>12.086622</v>
      </c>
      <c r="M299" s="90">
        <v>12.480819</v>
      </c>
      <c r="N299" s="90">
        <v>12.803750000000001</v>
      </c>
      <c r="O299" s="90">
        <v>13.292021999999999</v>
      </c>
      <c r="P299" s="90">
        <v>13.602852</v>
      </c>
      <c r="Q299" s="90">
        <v>14.070263000000001</v>
      </c>
      <c r="R299" s="90">
        <v>14.258559999999999</v>
      </c>
      <c r="S299" s="90">
        <v>14.594504000000001</v>
      </c>
      <c r="T299" s="90">
        <v>14.735666999999999</v>
      </c>
      <c r="U299" s="90">
        <v>14.943287</v>
      </c>
      <c r="V299" s="90">
        <v>15.24151</v>
      </c>
      <c r="W299" s="90">
        <v>16.463201999999999</v>
      </c>
      <c r="X299" s="90">
        <v>16.056018999999999</v>
      </c>
      <c r="Y299" s="90">
        <v>16.194534000000001</v>
      </c>
      <c r="Z299" s="90">
        <v>16.629283999999998</v>
      </c>
      <c r="AA299" s="90">
        <v>16.885887</v>
      </c>
      <c r="AB299" s="90">
        <v>17.035523999999999</v>
      </c>
      <c r="AC299" s="90">
        <v>17.375204</v>
      </c>
      <c r="AD299" s="90">
        <v>16.977720000000001</v>
      </c>
      <c r="AE299" s="90">
        <v>17.579336000000001</v>
      </c>
      <c r="AF299" s="90">
        <v>17.428291000000002</v>
      </c>
      <c r="AG299" s="90">
        <v>17.495329000000002</v>
      </c>
      <c r="AH299" s="90">
        <v>17.669671999999998</v>
      </c>
      <c r="AI299" s="90">
        <v>17.566700000000001</v>
      </c>
      <c r="AJ299" s="90">
        <v>17.620709999999999</v>
      </c>
      <c r="AK299" s="90">
        <v>17.817284000000001</v>
      </c>
      <c r="AL299" s="90">
        <v>17.635339999999999</v>
      </c>
      <c r="AM299" s="95">
        <v>1.4999999999999999E-2</v>
      </c>
    </row>
    <row r="300" spans="1:39">
      <c r="A300" s="96" t="s">
        <v>123</v>
      </c>
      <c r="B300" s="90" t="s">
        <v>990</v>
      </c>
      <c r="C300" s="90" t="s">
        <v>991</v>
      </c>
      <c r="D300" s="97" t="s">
        <v>394</v>
      </c>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row>
    <row r="301" spans="1:39">
      <c r="A301" s="90" t="s">
        <v>263</v>
      </c>
      <c r="B301" s="90" t="s">
        <v>992</v>
      </c>
      <c r="C301" s="90" t="s">
        <v>993</v>
      </c>
      <c r="D301" s="97" t="s">
        <v>394</v>
      </c>
      <c r="E301" s="90">
        <v>5.4852069999999999</v>
      </c>
      <c r="F301" s="90">
        <v>5.3754080000000002</v>
      </c>
      <c r="G301" s="90">
        <v>5.3069540000000002</v>
      </c>
      <c r="H301" s="90">
        <v>5.3708159999999996</v>
      </c>
      <c r="I301" s="90">
        <v>5.3469249999999997</v>
      </c>
      <c r="J301" s="90">
        <v>5.3955479999999998</v>
      </c>
      <c r="K301" s="90">
        <v>5.5622160000000003</v>
      </c>
      <c r="L301" s="90">
        <v>5.7688410000000001</v>
      </c>
      <c r="M301" s="90">
        <v>5.9681300000000004</v>
      </c>
      <c r="N301" s="90">
        <v>6.0324790000000004</v>
      </c>
      <c r="O301" s="90">
        <v>6.0502310000000001</v>
      </c>
      <c r="P301" s="90">
        <v>6.1168870000000002</v>
      </c>
      <c r="Q301" s="90">
        <v>6.2086459999999999</v>
      </c>
      <c r="R301" s="90">
        <v>6.253514</v>
      </c>
      <c r="S301" s="90">
        <v>6.2555940000000003</v>
      </c>
      <c r="T301" s="90">
        <v>6.3636920000000003</v>
      </c>
      <c r="U301" s="90">
        <v>6.4337770000000001</v>
      </c>
      <c r="V301" s="90">
        <v>6.4783059999999999</v>
      </c>
      <c r="W301" s="90">
        <v>6.5216599999999998</v>
      </c>
      <c r="X301" s="90">
        <v>6.5926900000000002</v>
      </c>
      <c r="Y301" s="90">
        <v>6.623748</v>
      </c>
      <c r="Z301" s="90">
        <v>6.6332300000000002</v>
      </c>
      <c r="AA301" s="90">
        <v>6.6617030000000002</v>
      </c>
      <c r="AB301" s="90">
        <v>6.7199090000000004</v>
      </c>
      <c r="AC301" s="90">
        <v>6.7207410000000003</v>
      </c>
      <c r="AD301" s="90">
        <v>6.7621989999999998</v>
      </c>
      <c r="AE301" s="90">
        <v>6.8273260000000002</v>
      </c>
      <c r="AF301" s="90">
        <v>6.9060759999999997</v>
      </c>
      <c r="AG301" s="90">
        <v>6.9790029999999996</v>
      </c>
      <c r="AH301" s="90">
        <v>7.0453650000000003</v>
      </c>
      <c r="AI301" s="90">
        <v>7.1264219999999998</v>
      </c>
      <c r="AJ301" s="90">
        <v>7.2488440000000001</v>
      </c>
      <c r="AK301" s="90">
        <v>7.3555950000000001</v>
      </c>
      <c r="AL301" s="90">
        <v>7.4407839999999998</v>
      </c>
      <c r="AM301" s="95">
        <v>0.01</v>
      </c>
    </row>
    <row r="302" spans="1:39">
      <c r="A302" s="90" t="s">
        <v>397</v>
      </c>
      <c r="B302" s="90" t="s">
        <v>994</v>
      </c>
      <c r="C302" s="90" t="s">
        <v>995</v>
      </c>
      <c r="D302" s="97" t="s">
        <v>394</v>
      </c>
      <c r="E302" s="90">
        <v>5.4856590000000001</v>
      </c>
      <c r="F302" s="90">
        <v>5.3818859999999997</v>
      </c>
      <c r="G302" s="90">
        <v>5.2959949999999996</v>
      </c>
      <c r="H302" s="90">
        <v>5.3662619999999999</v>
      </c>
      <c r="I302" s="90">
        <v>5.3613860000000004</v>
      </c>
      <c r="J302" s="90">
        <v>5.4219229999999996</v>
      </c>
      <c r="K302" s="90">
        <v>5.582535</v>
      </c>
      <c r="L302" s="90">
        <v>5.8253110000000001</v>
      </c>
      <c r="M302" s="90">
        <v>6.0133910000000004</v>
      </c>
      <c r="N302" s="90">
        <v>6.0733550000000003</v>
      </c>
      <c r="O302" s="90">
        <v>6.1126129999999996</v>
      </c>
      <c r="P302" s="90">
        <v>6.1907540000000001</v>
      </c>
      <c r="Q302" s="90">
        <v>6.2822139999999997</v>
      </c>
      <c r="R302" s="90">
        <v>6.3191290000000002</v>
      </c>
      <c r="S302" s="90">
        <v>6.3188360000000001</v>
      </c>
      <c r="T302" s="90">
        <v>6.4141560000000002</v>
      </c>
      <c r="U302" s="90">
        <v>6.4946169999999999</v>
      </c>
      <c r="V302" s="90">
        <v>6.5367940000000004</v>
      </c>
      <c r="W302" s="90">
        <v>6.5970610000000001</v>
      </c>
      <c r="X302" s="90">
        <v>6.6900550000000001</v>
      </c>
      <c r="Y302" s="90">
        <v>6.722232</v>
      </c>
      <c r="Z302" s="90">
        <v>6.7473859999999997</v>
      </c>
      <c r="AA302" s="90">
        <v>6.8110330000000001</v>
      </c>
      <c r="AB302" s="90">
        <v>6.8551339999999996</v>
      </c>
      <c r="AC302" s="90">
        <v>6.8865470000000002</v>
      </c>
      <c r="AD302" s="90">
        <v>6.9298700000000002</v>
      </c>
      <c r="AE302" s="90">
        <v>6.9816000000000003</v>
      </c>
      <c r="AF302" s="90">
        <v>7.0871110000000002</v>
      </c>
      <c r="AG302" s="90">
        <v>7.1682540000000001</v>
      </c>
      <c r="AH302" s="90">
        <v>7.259169</v>
      </c>
      <c r="AI302" s="90">
        <v>7.3603079999999999</v>
      </c>
      <c r="AJ302" s="90">
        <v>7.4980900000000004</v>
      </c>
      <c r="AK302" s="90">
        <v>7.5819749999999999</v>
      </c>
      <c r="AL302" s="90">
        <v>7.7071069999999997</v>
      </c>
      <c r="AM302" s="95">
        <v>1.0999999999999999E-2</v>
      </c>
    </row>
    <row r="303" spans="1:39">
      <c r="A303" s="90" t="s">
        <v>400</v>
      </c>
      <c r="B303" s="90" t="s">
        <v>996</v>
      </c>
      <c r="C303" s="90" t="s">
        <v>997</v>
      </c>
      <c r="D303" s="97" t="s">
        <v>394</v>
      </c>
      <c r="E303" s="90">
        <v>5.4856790000000002</v>
      </c>
      <c r="F303" s="90">
        <v>5.3823559999999997</v>
      </c>
      <c r="G303" s="90">
        <v>5.3158139999999996</v>
      </c>
      <c r="H303" s="90">
        <v>5.3680430000000001</v>
      </c>
      <c r="I303" s="90">
        <v>5.3417349999999999</v>
      </c>
      <c r="J303" s="90">
        <v>5.3696349999999997</v>
      </c>
      <c r="K303" s="90">
        <v>5.5067830000000004</v>
      </c>
      <c r="L303" s="90">
        <v>5.7161840000000002</v>
      </c>
      <c r="M303" s="90">
        <v>5.8786199999999997</v>
      </c>
      <c r="N303" s="90">
        <v>5.9823639999999996</v>
      </c>
      <c r="O303" s="90">
        <v>5.9965229999999998</v>
      </c>
      <c r="P303" s="90">
        <v>6.0662669999999999</v>
      </c>
      <c r="Q303" s="90">
        <v>6.1083410000000002</v>
      </c>
      <c r="R303" s="90">
        <v>6.1894349999999996</v>
      </c>
      <c r="S303" s="90">
        <v>6.1977729999999998</v>
      </c>
      <c r="T303" s="90">
        <v>6.2890389999999998</v>
      </c>
      <c r="U303" s="90">
        <v>6.3523550000000002</v>
      </c>
      <c r="V303" s="90">
        <v>6.3947250000000002</v>
      </c>
      <c r="W303" s="90">
        <v>6.4249330000000002</v>
      </c>
      <c r="X303" s="90">
        <v>6.4925090000000001</v>
      </c>
      <c r="Y303" s="90">
        <v>6.5471279999999998</v>
      </c>
      <c r="Z303" s="90">
        <v>6.5547399999999998</v>
      </c>
      <c r="AA303" s="90">
        <v>6.5841479999999999</v>
      </c>
      <c r="AB303" s="90">
        <v>6.6358470000000001</v>
      </c>
      <c r="AC303" s="90">
        <v>6.6455060000000001</v>
      </c>
      <c r="AD303" s="90">
        <v>6.6351250000000004</v>
      </c>
      <c r="AE303" s="90">
        <v>6.6757350000000004</v>
      </c>
      <c r="AF303" s="90">
        <v>6.7730360000000003</v>
      </c>
      <c r="AG303" s="90">
        <v>6.8256889999999997</v>
      </c>
      <c r="AH303" s="90">
        <v>6.8787130000000003</v>
      </c>
      <c r="AI303" s="90">
        <v>6.9616069999999999</v>
      </c>
      <c r="AJ303" s="90">
        <v>7.0533729999999997</v>
      </c>
      <c r="AK303" s="90">
        <v>7.1545829999999997</v>
      </c>
      <c r="AL303" s="90">
        <v>7.2552289999999999</v>
      </c>
      <c r="AM303" s="95">
        <v>8.9999999999999993E-3</v>
      </c>
    </row>
    <row r="304" spans="1:39">
      <c r="A304" s="90" t="s">
        <v>403</v>
      </c>
      <c r="B304" s="90" t="s">
        <v>998</v>
      </c>
      <c r="C304" s="90" t="s">
        <v>999</v>
      </c>
      <c r="D304" s="97" t="s">
        <v>394</v>
      </c>
      <c r="E304" s="90">
        <v>5.4852499999999997</v>
      </c>
      <c r="F304" s="90">
        <v>5.3754080000000002</v>
      </c>
      <c r="G304" s="90">
        <v>5.328424</v>
      </c>
      <c r="H304" s="90">
        <v>5.3751499999999997</v>
      </c>
      <c r="I304" s="90">
        <v>5.2917839999999998</v>
      </c>
      <c r="J304" s="90">
        <v>5.2546720000000002</v>
      </c>
      <c r="K304" s="90">
        <v>5.3265719999999996</v>
      </c>
      <c r="L304" s="90">
        <v>5.4992159999999997</v>
      </c>
      <c r="M304" s="90">
        <v>5.7188530000000002</v>
      </c>
      <c r="N304" s="90">
        <v>5.8850629999999997</v>
      </c>
      <c r="O304" s="90">
        <v>6.053992</v>
      </c>
      <c r="P304" s="90">
        <v>6.1362909999999999</v>
      </c>
      <c r="Q304" s="90">
        <v>6.2952490000000001</v>
      </c>
      <c r="R304" s="90">
        <v>6.4080149999999998</v>
      </c>
      <c r="S304" s="90">
        <v>6.5601159999999998</v>
      </c>
      <c r="T304" s="90">
        <v>6.6561969999999997</v>
      </c>
      <c r="U304" s="90">
        <v>6.7535499999999997</v>
      </c>
      <c r="V304" s="90">
        <v>6.8012230000000002</v>
      </c>
      <c r="W304" s="90">
        <v>6.860061</v>
      </c>
      <c r="X304" s="90">
        <v>6.9023820000000002</v>
      </c>
      <c r="Y304" s="90">
        <v>6.9409400000000003</v>
      </c>
      <c r="Z304" s="90">
        <v>6.974672</v>
      </c>
      <c r="AA304" s="90">
        <v>6.9979769999999997</v>
      </c>
      <c r="AB304" s="90">
        <v>7.1722460000000003</v>
      </c>
      <c r="AC304" s="90">
        <v>7.291633</v>
      </c>
      <c r="AD304" s="90">
        <v>7.3501110000000001</v>
      </c>
      <c r="AE304" s="90">
        <v>7.4002179999999997</v>
      </c>
      <c r="AF304" s="90">
        <v>7.509665</v>
      </c>
      <c r="AG304" s="90">
        <v>7.6039580000000004</v>
      </c>
      <c r="AH304" s="90">
        <v>7.6855130000000003</v>
      </c>
      <c r="AI304" s="90">
        <v>7.7368819999999996</v>
      </c>
      <c r="AJ304" s="90">
        <v>7.8397290000000002</v>
      </c>
      <c r="AK304" s="90">
        <v>7.9176970000000004</v>
      </c>
      <c r="AL304" s="90">
        <v>7.9774060000000002</v>
      </c>
      <c r="AM304" s="95">
        <v>1.2E-2</v>
      </c>
    </row>
    <row r="305" spans="1:39">
      <c r="A305" s="90" t="s">
        <v>406</v>
      </c>
      <c r="B305" s="90" t="s">
        <v>1000</v>
      </c>
      <c r="C305" s="90" t="s">
        <v>1001</v>
      </c>
      <c r="D305" s="97" t="s">
        <v>394</v>
      </c>
      <c r="E305" s="90">
        <v>5.4852379999999998</v>
      </c>
      <c r="F305" s="90">
        <v>5.377059</v>
      </c>
      <c r="G305" s="90">
        <v>5.3121039999999997</v>
      </c>
      <c r="H305" s="90">
        <v>5.3650000000000002</v>
      </c>
      <c r="I305" s="90">
        <v>5.4070549999999997</v>
      </c>
      <c r="J305" s="90">
        <v>5.4788329999999998</v>
      </c>
      <c r="K305" s="90">
        <v>5.6128080000000002</v>
      </c>
      <c r="L305" s="90">
        <v>5.8220080000000003</v>
      </c>
      <c r="M305" s="90">
        <v>5.946815</v>
      </c>
      <c r="N305" s="90">
        <v>6.0159180000000001</v>
      </c>
      <c r="O305" s="90">
        <v>6.0282049999999998</v>
      </c>
      <c r="P305" s="90">
        <v>6.0426900000000003</v>
      </c>
      <c r="Q305" s="90">
        <v>6.1643369999999997</v>
      </c>
      <c r="R305" s="90">
        <v>6.1938449999999996</v>
      </c>
      <c r="S305" s="90">
        <v>6.26328</v>
      </c>
      <c r="T305" s="90">
        <v>6.3501830000000004</v>
      </c>
      <c r="U305" s="90">
        <v>6.3767990000000001</v>
      </c>
      <c r="V305" s="90">
        <v>6.4206620000000001</v>
      </c>
      <c r="W305" s="90">
        <v>6.4885989999999998</v>
      </c>
      <c r="X305" s="90">
        <v>6.5587559999999998</v>
      </c>
      <c r="Y305" s="90">
        <v>6.6147489999999998</v>
      </c>
      <c r="Z305" s="90">
        <v>6.631729</v>
      </c>
      <c r="AA305" s="90">
        <v>6.6541540000000001</v>
      </c>
      <c r="AB305" s="90">
        <v>6.6925980000000003</v>
      </c>
      <c r="AC305" s="90">
        <v>6.7295530000000001</v>
      </c>
      <c r="AD305" s="90">
        <v>6.7918070000000004</v>
      </c>
      <c r="AE305" s="90">
        <v>6.8309819999999997</v>
      </c>
      <c r="AF305" s="90">
        <v>6.9267139999999996</v>
      </c>
      <c r="AG305" s="90">
        <v>6.9920640000000001</v>
      </c>
      <c r="AH305" s="90">
        <v>7.0706449999999998</v>
      </c>
      <c r="AI305" s="90">
        <v>7.1568709999999998</v>
      </c>
      <c r="AJ305" s="90">
        <v>7.218324</v>
      </c>
      <c r="AK305" s="90">
        <v>7.2741040000000003</v>
      </c>
      <c r="AL305" s="90">
        <v>7.3496079999999999</v>
      </c>
      <c r="AM305" s="95">
        <v>0.01</v>
      </c>
    </row>
    <row r="306" spans="1:39">
      <c r="A306" s="90" t="s">
        <v>409</v>
      </c>
      <c r="B306" s="90" t="s">
        <v>1002</v>
      </c>
      <c r="C306" s="90" t="s">
        <v>1003</v>
      </c>
      <c r="D306" s="97" t="s">
        <v>394</v>
      </c>
      <c r="E306" s="90">
        <v>5.4851830000000001</v>
      </c>
      <c r="F306" s="90">
        <v>5.3783969999999997</v>
      </c>
      <c r="G306" s="90">
        <v>5.1312110000000004</v>
      </c>
      <c r="H306" s="90">
        <v>5.0409629999999996</v>
      </c>
      <c r="I306" s="90">
        <v>4.9254800000000003</v>
      </c>
      <c r="J306" s="90">
        <v>4.8944409999999996</v>
      </c>
      <c r="K306" s="90">
        <v>4.9768230000000004</v>
      </c>
      <c r="L306" s="90">
        <v>5.1134050000000002</v>
      </c>
      <c r="M306" s="90">
        <v>5.2350180000000002</v>
      </c>
      <c r="N306" s="90">
        <v>5.2916860000000003</v>
      </c>
      <c r="O306" s="90">
        <v>5.3105010000000004</v>
      </c>
      <c r="P306" s="90">
        <v>5.2993240000000004</v>
      </c>
      <c r="Q306" s="90">
        <v>5.3667350000000003</v>
      </c>
      <c r="R306" s="90">
        <v>5.3521429999999999</v>
      </c>
      <c r="S306" s="90">
        <v>5.3605799999999997</v>
      </c>
      <c r="T306" s="90">
        <v>5.3862199999999998</v>
      </c>
      <c r="U306" s="90">
        <v>5.4270079999999998</v>
      </c>
      <c r="V306" s="90">
        <v>5.4396760000000004</v>
      </c>
      <c r="W306" s="90">
        <v>5.4663930000000001</v>
      </c>
      <c r="X306" s="90">
        <v>5.4712940000000003</v>
      </c>
      <c r="Y306" s="90">
        <v>5.4774900000000004</v>
      </c>
      <c r="Z306" s="90">
        <v>5.4807620000000004</v>
      </c>
      <c r="AA306" s="90">
        <v>5.4863720000000002</v>
      </c>
      <c r="AB306" s="90">
        <v>5.4839370000000001</v>
      </c>
      <c r="AC306" s="90">
        <v>5.4834709999999998</v>
      </c>
      <c r="AD306" s="90">
        <v>5.4911390000000004</v>
      </c>
      <c r="AE306" s="90">
        <v>5.5047420000000002</v>
      </c>
      <c r="AF306" s="90">
        <v>5.5450229999999996</v>
      </c>
      <c r="AG306" s="90">
        <v>5.5736889999999999</v>
      </c>
      <c r="AH306" s="90">
        <v>5.5990580000000003</v>
      </c>
      <c r="AI306" s="90">
        <v>5.6359089999999998</v>
      </c>
      <c r="AJ306" s="90">
        <v>5.6680910000000004</v>
      </c>
      <c r="AK306" s="90">
        <v>5.684844</v>
      </c>
      <c r="AL306" s="90">
        <v>5.7278659999999997</v>
      </c>
      <c r="AM306" s="95">
        <v>2E-3</v>
      </c>
    </row>
    <row r="307" spans="1:39">
      <c r="A307" s="90" t="s">
        <v>412</v>
      </c>
      <c r="B307" s="90" t="s">
        <v>1004</v>
      </c>
      <c r="C307" s="90" t="s">
        <v>1005</v>
      </c>
      <c r="D307" s="97" t="s">
        <v>394</v>
      </c>
      <c r="E307" s="90">
        <v>5.4852990000000004</v>
      </c>
      <c r="F307" s="90">
        <v>5.3792609999999996</v>
      </c>
      <c r="G307" s="90">
        <v>5.6399609999999996</v>
      </c>
      <c r="H307" s="90">
        <v>5.973535</v>
      </c>
      <c r="I307" s="90">
        <v>6.146515</v>
      </c>
      <c r="J307" s="90">
        <v>6.2790350000000004</v>
      </c>
      <c r="K307" s="90">
        <v>6.5475750000000001</v>
      </c>
      <c r="L307" s="90">
        <v>6.8913599999999997</v>
      </c>
      <c r="M307" s="90">
        <v>7.1852349999999996</v>
      </c>
      <c r="N307" s="90">
        <v>7.5194799999999997</v>
      </c>
      <c r="O307" s="90">
        <v>7.6799280000000003</v>
      </c>
      <c r="P307" s="90">
        <v>7.9346079999999999</v>
      </c>
      <c r="Q307" s="90">
        <v>8.1452919999999995</v>
      </c>
      <c r="R307" s="90">
        <v>8.2369540000000008</v>
      </c>
      <c r="S307" s="90">
        <v>8.3041809999999998</v>
      </c>
      <c r="T307" s="90">
        <v>8.4681610000000003</v>
      </c>
      <c r="U307" s="90">
        <v>8.5827259999999992</v>
      </c>
      <c r="V307" s="90">
        <v>8.7563110000000002</v>
      </c>
      <c r="W307" s="90">
        <v>8.8804119999999998</v>
      </c>
      <c r="X307" s="90">
        <v>8.9916009999999993</v>
      </c>
      <c r="Y307" s="90">
        <v>9.1088419999999992</v>
      </c>
      <c r="Z307" s="90">
        <v>9.2138019999999994</v>
      </c>
      <c r="AA307" s="90">
        <v>9.2421830000000007</v>
      </c>
      <c r="AB307" s="90">
        <v>9.4414200000000008</v>
      </c>
      <c r="AC307" s="90">
        <v>9.5188980000000001</v>
      </c>
      <c r="AD307" s="90">
        <v>9.6564949999999996</v>
      </c>
      <c r="AE307" s="90">
        <v>9.8375020000000006</v>
      </c>
      <c r="AF307" s="90">
        <v>9.8375839999999997</v>
      </c>
      <c r="AG307" s="90">
        <v>9.9601860000000002</v>
      </c>
      <c r="AH307" s="90">
        <v>10.142471</v>
      </c>
      <c r="AI307" s="90">
        <v>10.400112</v>
      </c>
      <c r="AJ307" s="90">
        <v>10.646015</v>
      </c>
      <c r="AK307" s="90">
        <v>10.818868999999999</v>
      </c>
      <c r="AL307" s="90">
        <v>11.049742</v>
      </c>
      <c r="AM307" s="95">
        <v>2.3E-2</v>
      </c>
    </row>
    <row r="308" spans="1:39">
      <c r="A308" s="90" t="s">
        <v>611</v>
      </c>
      <c r="B308" s="90" t="s">
        <v>1006</v>
      </c>
      <c r="C308" s="90" t="s">
        <v>1007</v>
      </c>
      <c r="D308" s="97" t="s">
        <v>394</v>
      </c>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row>
    <row r="309" spans="1:39">
      <c r="A309" s="90" t="s">
        <v>263</v>
      </c>
      <c r="B309" s="90" t="s">
        <v>1008</v>
      </c>
      <c r="C309" s="90" t="s">
        <v>1009</v>
      </c>
      <c r="D309" s="97" t="s">
        <v>394</v>
      </c>
      <c r="E309" s="90">
        <v>4.6546649999999996</v>
      </c>
      <c r="F309" s="90">
        <v>5.232799</v>
      </c>
      <c r="G309" s="90">
        <v>4.910609</v>
      </c>
      <c r="H309" s="90">
        <v>4.7979989999999999</v>
      </c>
      <c r="I309" s="90">
        <v>4.6075619999999997</v>
      </c>
      <c r="J309" s="90">
        <v>4.5412679999999996</v>
      </c>
      <c r="K309" s="90">
        <v>4.5061349999999996</v>
      </c>
      <c r="L309" s="90">
        <v>4.5257019999999999</v>
      </c>
      <c r="M309" s="90">
        <v>4.5502760000000002</v>
      </c>
      <c r="N309" s="90">
        <v>4.5826320000000003</v>
      </c>
      <c r="O309" s="90">
        <v>4.6175569999999997</v>
      </c>
      <c r="P309" s="90">
        <v>4.6431740000000001</v>
      </c>
      <c r="Q309" s="90">
        <v>4.6885279999999998</v>
      </c>
      <c r="R309" s="90">
        <v>4.7106849999999998</v>
      </c>
      <c r="S309" s="90">
        <v>4.7482639999999998</v>
      </c>
      <c r="T309" s="90">
        <v>4.7781479999999998</v>
      </c>
      <c r="U309" s="90">
        <v>4.7896729999999996</v>
      </c>
      <c r="V309" s="90">
        <v>4.8049419999999996</v>
      </c>
      <c r="W309" s="90">
        <v>4.8272269999999997</v>
      </c>
      <c r="X309" s="90">
        <v>4.8500050000000003</v>
      </c>
      <c r="Y309" s="90">
        <v>4.8617650000000001</v>
      </c>
      <c r="Z309" s="90">
        <v>4.8752639999999996</v>
      </c>
      <c r="AA309" s="90">
        <v>4.883718</v>
      </c>
      <c r="AB309" s="90">
        <v>4.8905099999999999</v>
      </c>
      <c r="AC309" s="90">
        <v>4.9063889999999999</v>
      </c>
      <c r="AD309" s="90">
        <v>4.918361</v>
      </c>
      <c r="AE309" s="90">
        <v>4.9276099999999996</v>
      </c>
      <c r="AF309" s="90">
        <v>4.9461009999999996</v>
      </c>
      <c r="AG309" s="90">
        <v>4.9751960000000004</v>
      </c>
      <c r="AH309" s="90">
        <v>4.9832830000000001</v>
      </c>
      <c r="AI309" s="90">
        <v>4.997738</v>
      </c>
      <c r="AJ309" s="90">
        <v>5.0115530000000001</v>
      </c>
      <c r="AK309" s="90">
        <v>5.0221010000000001</v>
      </c>
      <c r="AL309" s="90">
        <v>5.033995</v>
      </c>
      <c r="AM309" s="95">
        <v>-1E-3</v>
      </c>
    </row>
    <row r="310" spans="1:39">
      <c r="A310" s="90" t="s">
        <v>397</v>
      </c>
      <c r="B310" s="90" t="s">
        <v>1010</v>
      </c>
      <c r="C310" s="90" t="s">
        <v>1011</v>
      </c>
      <c r="D310" s="97" t="s">
        <v>394</v>
      </c>
      <c r="E310" s="90">
        <v>4.654979</v>
      </c>
      <c r="F310" s="90">
        <v>5.2431260000000002</v>
      </c>
      <c r="G310" s="90">
        <v>4.9113829999999998</v>
      </c>
      <c r="H310" s="90">
        <v>4.8026629999999999</v>
      </c>
      <c r="I310" s="90">
        <v>4.6114930000000003</v>
      </c>
      <c r="J310" s="90">
        <v>4.5468549999999999</v>
      </c>
      <c r="K310" s="90">
        <v>4.515225</v>
      </c>
      <c r="L310" s="90">
        <v>4.5391490000000001</v>
      </c>
      <c r="M310" s="90">
        <v>4.5629010000000001</v>
      </c>
      <c r="N310" s="90">
        <v>4.5946420000000003</v>
      </c>
      <c r="O310" s="90">
        <v>4.6270249999999997</v>
      </c>
      <c r="P310" s="90">
        <v>4.6551739999999997</v>
      </c>
      <c r="Q310" s="90">
        <v>4.7015419999999999</v>
      </c>
      <c r="R310" s="90">
        <v>4.7174940000000003</v>
      </c>
      <c r="S310" s="90">
        <v>4.7674099999999999</v>
      </c>
      <c r="T310" s="90">
        <v>4.7953830000000002</v>
      </c>
      <c r="U310" s="90">
        <v>4.809075</v>
      </c>
      <c r="V310" s="90">
        <v>4.8196760000000003</v>
      </c>
      <c r="W310" s="90">
        <v>4.8470639999999996</v>
      </c>
      <c r="X310" s="90">
        <v>4.8684519999999996</v>
      </c>
      <c r="Y310" s="90">
        <v>4.8801189999999997</v>
      </c>
      <c r="Z310" s="90">
        <v>4.8926959999999999</v>
      </c>
      <c r="AA310" s="90">
        <v>4.9037170000000003</v>
      </c>
      <c r="AB310" s="90">
        <v>4.9115950000000002</v>
      </c>
      <c r="AC310" s="90">
        <v>4.918056</v>
      </c>
      <c r="AD310" s="90">
        <v>4.9239110000000004</v>
      </c>
      <c r="AE310" s="90">
        <v>4.9425030000000003</v>
      </c>
      <c r="AF310" s="90">
        <v>4.968877</v>
      </c>
      <c r="AG310" s="90">
        <v>4.9806499999999998</v>
      </c>
      <c r="AH310" s="90">
        <v>4.9956139999999998</v>
      </c>
      <c r="AI310" s="90">
        <v>5.0161610000000003</v>
      </c>
      <c r="AJ310" s="90">
        <v>5.0363449999999998</v>
      </c>
      <c r="AK310" s="90">
        <v>5.0615819999999996</v>
      </c>
      <c r="AL310" s="90">
        <v>5.0890459999999997</v>
      </c>
      <c r="AM310" s="95">
        <v>-1E-3</v>
      </c>
    </row>
    <row r="311" spans="1:39">
      <c r="A311" s="90" t="s">
        <v>400</v>
      </c>
      <c r="B311" s="90" t="s">
        <v>1012</v>
      </c>
      <c r="C311" s="90" t="s">
        <v>1013</v>
      </c>
      <c r="D311" s="97" t="s">
        <v>394</v>
      </c>
      <c r="E311" s="90">
        <v>4.654979</v>
      </c>
      <c r="F311" s="90">
        <v>5.2447530000000002</v>
      </c>
      <c r="G311" s="90">
        <v>4.9195539999999998</v>
      </c>
      <c r="H311" s="90">
        <v>4.8090719999999996</v>
      </c>
      <c r="I311" s="90">
        <v>4.6055299999999999</v>
      </c>
      <c r="J311" s="90">
        <v>4.5382150000000001</v>
      </c>
      <c r="K311" s="90">
        <v>4.4992429999999999</v>
      </c>
      <c r="L311" s="90">
        <v>4.5375189999999996</v>
      </c>
      <c r="M311" s="90">
        <v>4.5656309999999998</v>
      </c>
      <c r="N311" s="90">
        <v>4.5953650000000001</v>
      </c>
      <c r="O311" s="90">
        <v>4.6205600000000002</v>
      </c>
      <c r="P311" s="90">
        <v>4.633832</v>
      </c>
      <c r="Q311" s="90">
        <v>4.6743959999999998</v>
      </c>
      <c r="R311" s="90">
        <v>4.7035470000000004</v>
      </c>
      <c r="S311" s="90">
        <v>4.7348439999999998</v>
      </c>
      <c r="T311" s="90">
        <v>4.761368</v>
      </c>
      <c r="U311" s="90">
        <v>4.7743080000000004</v>
      </c>
      <c r="V311" s="90">
        <v>4.7844740000000003</v>
      </c>
      <c r="W311" s="90">
        <v>4.8014479999999997</v>
      </c>
      <c r="X311" s="90">
        <v>4.818308</v>
      </c>
      <c r="Y311" s="90">
        <v>4.8298800000000002</v>
      </c>
      <c r="Z311" s="90">
        <v>4.8409680000000002</v>
      </c>
      <c r="AA311" s="90">
        <v>4.8503629999999998</v>
      </c>
      <c r="AB311" s="90">
        <v>4.8576899999999998</v>
      </c>
      <c r="AC311" s="90">
        <v>4.8658979999999996</v>
      </c>
      <c r="AD311" s="90">
        <v>4.8775370000000002</v>
      </c>
      <c r="AE311" s="90">
        <v>4.8932229999999999</v>
      </c>
      <c r="AF311" s="90">
        <v>4.9166480000000004</v>
      </c>
      <c r="AG311" s="90">
        <v>4.9335000000000004</v>
      </c>
      <c r="AH311" s="90">
        <v>4.9630710000000002</v>
      </c>
      <c r="AI311" s="90">
        <v>4.9686570000000003</v>
      </c>
      <c r="AJ311" s="90">
        <v>4.9746360000000003</v>
      </c>
      <c r="AK311" s="90">
        <v>4.9787439999999998</v>
      </c>
      <c r="AL311" s="90">
        <v>4.9911130000000004</v>
      </c>
      <c r="AM311" s="95">
        <v>-2E-3</v>
      </c>
    </row>
    <row r="312" spans="1:39">
      <c r="A312" s="90" t="s">
        <v>403</v>
      </c>
      <c r="B312" s="90" t="s">
        <v>1014</v>
      </c>
      <c r="C312" s="90" t="s">
        <v>1015</v>
      </c>
      <c r="D312" s="97" t="s">
        <v>394</v>
      </c>
      <c r="E312" s="90">
        <v>4.6546649999999996</v>
      </c>
      <c r="F312" s="90">
        <v>5.2327450000000004</v>
      </c>
      <c r="G312" s="90">
        <v>4.9774459999999996</v>
      </c>
      <c r="H312" s="90">
        <v>4.8781400000000001</v>
      </c>
      <c r="I312" s="90">
        <v>4.6713699999999996</v>
      </c>
      <c r="J312" s="90">
        <v>4.6186999999999996</v>
      </c>
      <c r="K312" s="90">
        <v>4.6002260000000001</v>
      </c>
      <c r="L312" s="90">
        <v>4.6429029999999996</v>
      </c>
      <c r="M312" s="90">
        <v>4.6882020000000004</v>
      </c>
      <c r="N312" s="90">
        <v>4.704186</v>
      </c>
      <c r="O312" s="90">
        <v>4.7248960000000002</v>
      </c>
      <c r="P312" s="90">
        <v>4.7257530000000001</v>
      </c>
      <c r="Q312" s="90">
        <v>4.7652089999999996</v>
      </c>
      <c r="R312" s="90">
        <v>4.8064270000000002</v>
      </c>
      <c r="S312" s="90">
        <v>4.8479020000000004</v>
      </c>
      <c r="T312" s="90">
        <v>4.8676490000000001</v>
      </c>
      <c r="U312" s="90">
        <v>4.8806019999999997</v>
      </c>
      <c r="V312" s="90">
        <v>4.8863799999999999</v>
      </c>
      <c r="W312" s="90">
        <v>4.8939909999999998</v>
      </c>
      <c r="X312" s="90">
        <v>4.9076740000000001</v>
      </c>
      <c r="Y312" s="90">
        <v>4.9159449999999998</v>
      </c>
      <c r="Z312" s="90">
        <v>4.9238030000000004</v>
      </c>
      <c r="AA312" s="90">
        <v>4.9309349999999998</v>
      </c>
      <c r="AB312" s="90">
        <v>4.9402520000000001</v>
      </c>
      <c r="AC312" s="90">
        <v>4.9507830000000004</v>
      </c>
      <c r="AD312" s="90">
        <v>4.9595289999999999</v>
      </c>
      <c r="AE312" s="90">
        <v>4.9804339999999998</v>
      </c>
      <c r="AF312" s="90">
        <v>5.0119400000000001</v>
      </c>
      <c r="AG312" s="90">
        <v>5.0197250000000002</v>
      </c>
      <c r="AH312" s="90">
        <v>5.0389569999999999</v>
      </c>
      <c r="AI312" s="90">
        <v>5.0628029999999997</v>
      </c>
      <c r="AJ312" s="90">
        <v>5.084219</v>
      </c>
      <c r="AK312" s="90">
        <v>5.1125579999999999</v>
      </c>
      <c r="AL312" s="90">
        <v>5.1376330000000001</v>
      </c>
      <c r="AM312" s="95">
        <v>-1E-3</v>
      </c>
    </row>
    <row r="313" spans="1:39">
      <c r="A313" s="90" t="s">
        <v>406</v>
      </c>
      <c r="B313" s="90" t="s">
        <v>1016</v>
      </c>
      <c r="C313" s="90" t="s">
        <v>1017</v>
      </c>
      <c r="D313" s="97" t="s">
        <v>394</v>
      </c>
      <c r="E313" s="90">
        <v>4.6546649999999996</v>
      </c>
      <c r="F313" s="90">
        <v>5.2327519999999996</v>
      </c>
      <c r="G313" s="90">
        <v>4.8946740000000002</v>
      </c>
      <c r="H313" s="90">
        <v>4.755973</v>
      </c>
      <c r="I313" s="90">
        <v>4.5631469999999998</v>
      </c>
      <c r="J313" s="90">
        <v>4.5015960000000002</v>
      </c>
      <c r="K313" s="90">
        <v>4.4738239999999996</v>
      </c>
      <c r="L313" s="90">
        <v>4.4907000000000004</v>
      </c>
      <c r="M313" s="90">
        <v>4.4949709999999996</v>
      </c>
      <c r="N313" s="90">
        <v>4.5102869999999999</v>
      </c>
      <c r="O313" s="90">
        <v>4.5364190000000004</v>
      </c>
      <c r="P313" s="90">
        <v>4.5699550000000002</v>
      </c>
      <c r="Q313" s="90">
        <v>4.6154809999999999</v>
      </c>
      <c r="R313" s="90">
        <v>4.6558250000000001</v>
      </c>
      <c r="S313" s="90">
        <v>4.6868270000000001</v>
      </c>
      <c r="T313" s="90">
        <v>4.7061500000000001</v>
      </c>
      <c r="U313" s="90">
        <v>4.7350539999999999</v>
      </c>
      <c r="V313" s="90">
        <v>4.7519749999999998</v>
      </c>
      <c r="W313" s="90">
        <v>4.7787090000000001</v>
      </c>
      <c r="X313" s="90">
        <v>4.8024909999999998</v>
      </c>
      <c r="Y313" s="90">
        <v>4.8254849999999996</v>
      </c>
      <c r="Z313" s="90">
        <v>4.8398859999999999</v>
      </c>
      <c r="AA313" s="90">
        <v>4.8503600000000002</v>
      </c>
      <c r="AB313" s="90">
        <v>4.8573019999999998</v>
      </c>
      <c r="AC313" s="90">
        <v>4.8685859999999996</v>
      </c>
      <c r="AD313" s="90">
        <v>4.8814190000000002</v>
      </c>
      <c r="AE313" s="90">
        <v>4.8928050000000001</v>
      </c>
      <c r="AF313" s="90">
        <v>4.908067</v>
      </c>
      <c r="AG313" s="90">
        <v>4.9260840000000004</v>
      </c>
      <c r="AH313" s="90">
        <v>4.9575420000000001</v>
      </c>
      <c r="AI313" s="90">
        <v>4.965014</v>
      </c>
      <c r="AJ313" s="90">
        <v>4.980518</v>
      </c>
      <c r="AK313" s="90">
        <v>4.9905059999999999</v>
      </c>
      <c r="AL313" s="90">
        <v>4.9985580000000001</v>
      </c>
      <c r="AM313" s="95">
        <v>-1E-3</v>
      </c>
    </row>
    <row r="314" spans="1:39">
      <c r="A314" s="90" t="s">
        <v>409</v>
      </c>
      <c r="B314" s="90" t="s">
        <v>1018</v>
      </c>
      <c r="C314" s="90" t="s">
        <v>1019</v>
      </c>
      <c r="D314" s="97" t="s">
        <v>394</v>
      </c>
      <c r="E314" s="90">
        <v>4.6546649999999996</v>
      </c>
      <c r="F314" s="90">
        <v>5.2328080000000003</v>
      </c>
      <c r="G314" s="90">
        <v>4.8798680000000001</v>
      </c>
      <c r="H314" s="90">
        <v>4.8044039999999999</v>
      </c>
      <c r="I314" s="90">
        <v>4.5717549999999996</v>
      </c>
      <c r="J314" s="90">
        <v>4.5088900000000001</v>
      </c>
      <c r="K314" s="90">
        <v>4.4700930000000003</v>
      </c>
      <c r="L314" s="90">
        <v>4.521992</v>
      </c>
      <c r="M314" s="90">
        <v>4.5533739999999998</v>
      </c>
      <c r="N314" s="90">
        <v>4.5822979999999998</v>
      </c>
      <c r="O314" s="90">
        <v>4.5984379999999998</v>
      </c>
      <c r="P314" s="90">
        <v>4.6030540000000002</v>
      </c>
      <c r="Q314" s="90">
        <v>4.638852</v>
      </c>
      <c r="R314" s="90">
        <v>4.6795660000000003</v>
      </c>
      <c r="S314" s="90">
        <v>4.7280470000000001</v>
      </c>
      <c r="T314" s="90">
        <v>4.7655510000000003</v>
      </c>
      <c r="U314" s="90">
        <v>4.7954410000000003</v>
      </c>
      <c r="V314" s="90">
        <v>4.7882980000000002</v>
      </c>
      <c r="W314" s="90">
        <v>4.817094</v>
      </c>
      <c r="X314" s="90">
        <v>4.8326359999999999</v>
      </c>
      <c r="Y314" s="90">
        <v>4.8547229999999999</v>
      </c>
      <c r="Z314" s="90">
        <v>4.8702759999999996</v>
      </c>
      <c r="AA314" s="90">
        <v>4.8778699999999997</v>
      </c>
      <c r="AB314" s="90">
        <v>4.8836399999999998</v>
      </c>
      <c r="AC314" s="90">
        <v>4.894145</v>
      </c>
      <c r="AD314" s="90">
        <v>4.907502</v>
      </c>
      <c r="AE314" s="90">
        <v>4.9219429999999997</v>
      </c>
      <c r="AF314" s="90">
        <v>4.9331940000000003</v>
      </c>
      <c r="AG314" s="90">
        <v>4.9526269999999997</v>
      </c>
      <c r="AH314" s="90">
        <v>4.9758139999999997</v>
      </c>
      <c r="AI314" s="90">
        <v>4.9820609999999999</v>
      </c>
      <c r="AJ314" s="90">
        <v>4.9991750000000001</v>
      </c>
      <c r="AK314" s="90">
        <v>5.0063370000000003</v>
      </c>
      <c r="AL314" s="90">
        <v>5.0168850000000003</v>
      </c>
      <c r="AM314" s="95">
        <v>-1E-3</v>
      </c>
    </row>
    <row r="315" spans="1:39">
      <c r="A315" s="90" t="s">
        <v>412</v>
      </c>
      <c r="B315" s="90" t="s">
        <v>1020</v>
      </c>
      <c r="C315" s="90" t="s">
        <v>1021</v>
      </c>
      <c r="D315" s="97" t="s">
        <v>394</v>
      </c>
      <c r="E315" s="90">
        <v>4.6546649999999996</v>
      </c>
      <c r="F315" s="90">
        <v>5.2417959999999999</v>
      </c>
      <c r="G315" s="90">
        <v>4.9018129999999998</v>
      </c>
      <c r="H315" s="90">
        <v>4.8012540000000001</v>
      </c>
      <c r="I315" s="90">
        <v>4.6304790000000002</v>
      </c>
      <c r="J315" s="90">
        <v>4.5675129999999999</v>
      </c>
      <c r="K315" s="90">
        <v>4.5513659999999998</v>
      </c>
      <c r="L315" s="90">
        <v>4.5530220000000003</v>
      </c>
      <c r="M315" s="90">
        <v>4.5798199999999998</v>
      </c>
      <c r="N315" s="90">
        <v>4.5953239999999997</v>
      </c>
      <c r="O315" s="90">
        <v>4.6261369999999999</v>
      </c>
      <c r="P315" s="90">
        <v>4.6564540000000001</v>
      </c>
      <c r="Q315" s="90">
        <v>4.7015140000000004</v>
      </c>
      <c r="R315" s="90">
        <v>4.7221529999999996</v>
      </c>
      <c r="S315" s="90">
        <v>4.7663520000000004</v>
      </c>
      <c r="T315" s="90">
        <v>4.7967519999999997</v>
      </c>
      <c r="U315" s="90">
        <v>4.8198449999999999</v>
      </c>
      <c r="V315" s="90">
        <v>4.8434990000000004</v>
      </c>
      <c r="W315" s="90">
        <v>4.8651770000000001</v>
      </c>
      <c r="X315" s="90">
        <v>4.8832849999999999</v>
      </c>
      <c r="Y315" s="90">
        <v>4.8988699999999996</v>
      </c>
      <c r="Z315" s="90">
        <v>4.9087779999999999</v>
      </c>
      <c r="AA315" s="90">
        <v>4.915896</v>
      </c>
      <c r="AB315" s="90">
        <v>4.9240979999999999</v>
      </c>
      <c r="AC315" s="90">
        <v>4.9323689999999996</v>
      </c>
      <c r="AD315" s="90">
        <v>4.9471670000000003</v>
      </c>
      <c r="AE315" s="90">
        <v>4.9632040000000002</v>
      </c>
      <c r="AF315" s="90">
        <v>4.9891699999999997</v>
      </c>
      <c r="AG315" s="90">
        <v>4.9958710000000002</v>
      </c>
      <c r="AH315" s="90">
        <v>5.0154129999999997</v>
      </c>
      <c r="AI315" s="90">
        <v>5.0333170000000003</v>
      </c>
      <c r="AJ315" s="90">
        <v>5.0529729999999997</v>
      </c>
      <c r="AK315" s="90">
        <v>5.0748860000000002</v>
      </c>
      <c r="AL315" s="90">
        <v>5.0992850000000001</v>
      </c>
      <c r="AM315" s="95">
        <v>-1E-3</v>
      </c>
    </row>
    <row r="316" spans="1:39">
      <c r="A316" s="90" t="s">
        <v>1022</v>
      </c>
      <c r="B316" s="90" t="s">
        <v>1023</v>
      </c>
      <c r="C316" s="90" t="s">
        <v>1024</v>
      </c>
      <c r="D316" s="97" t="s">
        <v>394</v>
      </c>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row>
    <row r="317" spans="1:39">
      <c r="A317" s="90" t="s">
        <v>263</v>
      </c>
      <c r="B317" s="90" t="s">
        <v>1025</v>
      </c>
      <c r="C317" s="90" t="s">
        <v>1026</v>
      </c>
      <c r="D317" s="97" t="s">
        <v>394</v>
      </c>
      <c r="E317" s="90">
        <v>2.1356670000000002</v>
      </c>
      <c r="F317" s="90">
        <v>2.1693920000000002</v>
      </c>
      <c r="G317" s="90">
        <v>2.1627260000000001</v>
      </c>
      <c r="H317" s="90">
        <v>2.1765699999999999</v>
      </c>
      <c r="I317" s="90">
        <v>2.2664270000000002</v>
      </c>
      <c r="J317" s="90">
        <v>2.2753369999999999</v>
      </c>
      <c r="K317" s="90">
        <v>2.277361</v>
      </c>
      <c r="L317" s="90">
        <v>2.2417500000000001</v>
      </c>
      <c r="M317" s="90">
        <v>2.255023</v>
      </c>
      <c r="N317" s="90">
        <v>2.2523309999999999</v>
      </c>
      <c r="O317" s="90">
        <v>2.2589540000000001</v>
      </c>
      <c r="P317" s="90">
        <v>2.2632119999999998</v>
      </c>
      <c r="Q317" s="90">
        <v>2.2837350000000001</v>
      </c>
      <c r="R317" s="90">
        <v>2.3013599999999999</v>
      </c>
      <c r="S317" s="90">
        <v>2.2985699999999998</v>
      </c>
      <c r="T317" s="90">
        <v>2.2884350000000002</v>
      </c>
      <c r="U317" s="90">
        <v>2.28986</v>
      </c>
      <c r="V317" s="90">
        <v>2.2877809999999998</v>
      </c>
      <c r="W317" s="90">
        <v>2.2918590000000001</v>
      </c>
      <c r="X317" s="90">
        <v>2.2984490000000002</v>
      </c>
      <c r="Y317" s="90">
        <v>2.3045369999999998</v>
      </c>
      <c r="Z317" s="90">
        <v>2.3104140000000002</v>
      </c>
      <c r="AA317" s="90">
        <v>2.31623</v>
      </c>
      <c r="AB317" s="90">
        <v>2.3195009999999998</v>
      </c>
      <c r="AC317" s="90">
        <v>2.3207689999999999</v>
      </c>
      <c r="AD317" s="90">
        <v>2.3208299999999999</v>
      </c>
      <c r="AE317" s="90">
        <v>2.3195350000000001</v>
      </c>
      <c r="AF317" s="90">
        <v>2.3183280000000002</v>
      </c>
      <c r="AG317" s="90">
        <v>2.3193260000000002</v>
      </c>
      <c r="AH317" s="90">
        <v>2.3204639999999999</v>
      </c>
      <c r="AI317" s="90">
        <v>2.3183950000000002</v>
      </c>
      <c r="AJ317" s="90">
        <v>2.319502</v>
      </c>
      <c r="AK317" s="90">
        <v>2.3214510000000002</v>
      </c>
      <c r="AL317" s="90">
        <v>2.3221050000000001</v>
      </c>
      <c r="AM317" s="95">
        <v>2E-3</v>
      </c>
    </row>
    <row r="318" spans="1:39">
      <c r="A318" s="90" t="s">
        <v>397</v>
      </c>
      <c r="B318" s="90" t="s">
        <v>1027</v>
      </c>
      <c r="C318" s="90" t="s">
        <v>1028</v>
      </c>
      <c r="D318" s="97" t="s">
        <v>394</v>
      </c>
      <c r="E318" s="90">
        <v>2.1358109999999999</v>
      </c>
      <c r="F318" s="90">
        <v>2.1751640000000001</v>
      </c>
      <c r="G318" s="90">
        <v>2.166811</v>
      </c>
      <c r="H318" s="90">
        <v>2.1743030000000001</v>
      </c>
      <c r="I318" s="90">
        <v>2.2704409999999999</v>
      </c>
      <c r="J318" s="90">
        <v>2.2769460000000001</v>
      </c>
      <c r="K318" s="90">
        <v>2.2807219999999999</v>
      </c>
      <c r="L318" s="90">
        <v>2.2410000000000001</v>
      </c>
      <c r="M318" s="90">
        <v>2.2599320000000001</v>
      </c>
      <c r="N318" s="90">
        <v>2.2491729999999999</v>
      </c>
      <c r="O318" s="90">
        <v>2.2552279999999998</v>
      </c>
      <c r="P318" s="90">
        <v>2.262337</v>
      </c>
      <c r="Q318" s="90">
        <v>2.271407</v>
      </c>
      <c r="R318" s="90">
        <v>2.294349</v>
      </c>
      <c r="S318" s="90">
        <v>2.302308</v>
      </c>
      <c r="T318" s="90">
        <v>2.3027250000000001</v>
      </c>
      <c r="U318" s="90">
        <v>2.3039830000000001</v>
      </c>
      <c r="V318" s="90">
        <v>2.3052790000000001</v>
      </c>
      <c r="W318" s="90">
        <v>2.3129439999999999</v>
      </c>
      <c r="X318" s="90">
        <v>2.321831</v>
      </c>
      <c r="Y318" s="90">
        <v>2.3264480000000001</v>
      </c>
      <c r="Z318" s="90">
        <v>2.3314300000000001</v>
      </c>
      <c r="AA318" s="90">
        <v>2.3369680000000002</v>
      </c>
      <c r="AB318" s="90">
        <v>2.3389440000000001</v>
      </c>
      <c r="AC318" s="90">
        <v>2.3377849999999998</v>
      </c>
      <c r="AD318" s="90">
        <v>2.3411710000000001</v>
      </c>
      <c r="AE318" s="90">
        <v>2.342565</v>
      </c>
      <c r="AF318" s="90">
        <v>2.3419919999999999</v>
      </c>
      <c r="AG318" s="90">
        <v>2.3468279999999999</v>
      </c>
      <c r="AH318" s="90">
        <v>2.3465590000000001</v>
      </c>
      <c r="AI318" s="90">
        <v>2.350285</v>
      </c>
      <c r="AJ318" s="90">
        <v>2.3520660000000002</v>
      </c>
      <c r="AK318" s="90">
        <v>2.3552710000000001</v>
      </c>
      <c r="AL318" s="90">
        <v>2.357005</v>
      </c>
      <c r="AM318" s="95">
        <v>3.0000000000000001E-3</v>
      </c>
    </row>
    <row r="319" spans="1:39">
      <c r="A319" s="90" t="s">
        <v>400</v>
      </c>
      <c r="B319" s="90" t="s">
        <v>1029</v>
      </c>
      <c r="C319" s="90" t="s">
        <v>1030</v>
      </c>
      <c r="D319" s="97" t="s">
        <v>394</v>
      </c>
      <c r="E319" s="90">
        <v>2.1358109999999999</v>
      </c>
      <c r="F319" s="90">
        <v>2.1757550000000001</v>
      </c>
      <c r="G319" s="90">
        <v>2.1644600000000001</v>
      </c>
      <c r="H319" s="90">
        <v>2.167192</v>
      </c>
      <c r="I319" s="90">
        <v>2.2526459999999999</v>
      </c>
      <c r="J319" s="90">
        <v>2.2453639999999999</v>
      </c>
      <c r="K319" s="90">
        <v>2.266985</v>
      </c>
      <c r="L319" s="90">
        <v>2.2357499999999999</v>
      </c>
      <c r="M319" s="90">
        <v>2.2459549999999999</v>
      </c>
      <c r="N319" s="90">
        <v>2.246877</v>
      </c>
      <c r="O319" s="90">
        <v>2.2389790000000001</v>
      </c>
      <c r="P319" s="90">
        <v>2.2388530000000002</v>
      </c>
      <c r="Q319" s="90">
        <v>2.256027</v>
      </c>
      <c r="R319" s="90">
        <v>2.2775590000000001</v>
      </c>
      <c r="S319" s="90">
        <v>2.2809759999999999</v>
      </c>
      <c r="T319" s="90">
        <v>2.2744810000000002</v>
      </c>
      <c r="U319" s="90">
        <v>2.276837</v>
      </c>
      <c r="V319" s="90">
        <v>2.2698369999999999</v>
      </c>
      <c r="W319" s="90">
        <v>2.2739120000000002</v>
      </c>
      <c r="X319" s="90">
        <v>2.2805800000000001</v>
      </c>
      <c r="Y319" s="90">
        <v>2.2856610000000002</v>
      </c>
      <c r="Z319" s="90">
        <v>2.290689</v>
      </c>
      <c r="AA319" s="90">
        <v>2.2952460000000001</v>
      </c>
      <c r="AB319" s="90">
        <v>2.298826</v>
      </c>
      <c r="AC319" s="90">
        <v>2.3009369999999998</v>
      </c>
      <c r="AD319" s="90">
        <v>2.3022870000000002</v>
      </c>
      <c r="AE319" s="90">
        <v>2.3004790000000002</v>
      </c>
      <c r="AF319" s="90">
        <v>2.2982580000000001</v>
      </c>
      <c r="AG319" s="90">
        <v>2.2967770000000001</v>
      </c>
      <c r="AH319" s="90">
        <v>2.2977430000000001</v>
      </c>
      <c r="AI319" s="90">
        <v>2.299385</v>
      </c>
      <c r="AJ319" s="90">
        <v>2.2985180000000001</v>
      </c>
      <c r="AK319" s="90">
        <v>2.2973119999999998</v>
      </c>
      <c r="AL319" s="90">
        <v>2.2961619999999998</v>
      </c>
      <c r="AM319" s="95">
        <v>2E-3</v>
      </c>
    </row>
    <row r="320" spans="1:39">
      <c r="A320" s="90" t="s">
        <v>403</v>
      </c>
      <c r="B320" s="90" t="s">
        <v>1031</v>
      </c>
      <c r="C320" s="90" t="s">
        <v>1032</v>
      </c>
      <c r="D320" s="97" t="s">
        <v>394</v>
      </c>
      <c r="E320" s="90">
        <v>2.1356670000000002</v>
      </c>
      <c r="F320" s="90">
        <v>2.1641050000000002</v>
      </c>
      <c r="G320" s="90">
        <v>2.2145709999999998</v>
      </c>
      <c r="H320" s="90">
        <v>2.258861</v>
      </c>
      <c r="I320" s="90">
        <v>2.3544450000000001</v>
      </c>
      <c r="J320" s="90">
        <v>2.371432</v>
      </c>
      <c r="K320" s="90">
        <v>2.3151470000000001</v>
      </c>
      <c r="L320" s="90">
        <v>2.338457</v>
      </c>
      <c r="M320" s="90">
        <v>2.3572760000000001</v>
      </c>
      <c r="N320" s="90">
        <v>2.3782030000000001</v>
      </c>
      <c r="O320" s="90">
        <v>2.3653719999999998</v>
      </c>
      <c r="P320" s="90">
        <v>2.37079</v>
      </c>
      <c r="Q320" s="90">
        <v>2.387775</v>
      </c>
      <c r="R320" s="90">
        <v>2.413713</v>
      </c>
      <c r="S320" s="90">
        <v>2.4186529999999999</v>
      </c>
      <c r="T320" s="90">
        <v>2.4235579999999999</v>
      </c>
      <c r="U320" s="90">
        <v>2.4283510000000001</v>
      </c>
      <c r="V320" s="90">
        <v>2.4295599999999999</v>
      </c>
      <c r="W320" s="90">
        <v>2.4352480000000001</v>
      </c>
      <c r="X320" s="90">
        <v>2.4418530000000001</v>
      </c>
      <c r="Y320" s="90">
        <v>2.4480849999999998</v>
      </c>
      <c r="Z320" s="90">
        <v>2.4534889999999998</v>
      </c>
      <c r="AA320" s="90">
        <v>2.4550709999999998</v>
      </c>
      <c r="AB320" s="90">
        <v>2.4611079999999999</v>
      </c>
      <c r="AC320" s="90">
        <v>2.4636</v>
      </c>
      <c r="AD320" s="90">
        <v>2.4661209999999998</v>
      </c>
      <c r="AE320" s="90">
        <v>2.4708220000000001</v>
      </c>
      <c r="AF320" s="90">
        <v>2.4739909999999998</v>
      </c>
      <c r="AG320" s="90">
        <v>2.4780449999999998</v>
      </c>
      <c r="AH320" s="90">
        <v>2.4812660000000002</v>
      </c>
      <c r="AI320" s="90">
        <v>2.4896150000000001</v>
      </c>
      <c r="AJ320" s="90">
        <v>2.4939809999999998</v>
      </c>
      <c r="AK320" s="90">
        <v>2.499444</v>
      </c>
      <c r="AL320" s="90">
        <v>2.5026830000000002</v>
      </c>
      <c r="AM320" s="95">
        <v>5.0000000000000001E-3</v>
      </c>
    </row>
    <row r="321" spans="1:39">
      <c r="A321" s="90" t="s">
        <v>406</v>
      </c>
      <c r="B321" s="90" t="s">
        <v>1033</v>
      </c>
      <c r="C321" s="90" t="s">
        <v>1034</v>
      </c>
      <c r="D321" s="97" t="s">
        <v>394</v>
      </c>
      <c r="E321" s="90">
        <v>2.1356670000000002</v>
      </c>
      <c r="F321" s="90">
        <v>2.1645120000000002</v>
      </c>
      <c r="G321" s="90">
        <v>2.152847</v>
      </c>
      <c r="H321" s="90">
        <v>2.118951</v>
      </c>
      <c r="I321" s="90">
        <v>2.2137229999999999</v>
      </c>
      <c r="J321" s="90">
        <v>2.2178819999999999</v>
      </c>
      <c r="K321" s="90">
        <v>2.2201499999999998</v>
      </c>
      <c r="L321" s="90">
        <v>2.2165949999999999</v>
      </c>
      <c r="M321" s="90">
        <v>2.2186439999999998</v>
      </c>
      <c r="N321" s="90">
        <v>2.190007</v>
      </c>
      <c r="O321" s="90">
        <v>2.1913320000000001</v>
      </c>
      <c r="P321" s="90">
        <v>2.1972969999999998</v>
      </c>
      <c r="Q321" s="90">
        <v>2.1862949999999999</v>
      </c>
      <c r="R321" s="90">
        <v>2.202007</v>
      </c>
      <c r="S321" s="90">
        <v>2.1956419999999999</v>
      </c>
      <c r="T321" s="90">
        <v>2.1955779999999998</v>
      </c>
      <c r="U321" s="90">
        <v>2.191344</v>
      </c>
      <c r="V321" s="90">
        <v>2.1915399999999998</v>
      </c>
      <c r="W321" s="90">
        <v>2.1952950000000002</v>
      </c>
      <c r="X321" s="90">
        <v>2.1995119999999999</v>
      </c>
      <c r="Y321" s="90">
        <v>2.2050109999999998</v>
      </c>
      <c r="Z321" s="90">
        <v>2.2061060000000001</v>
      </c>
      <c r="AA321" s="90">
        <v>2.2097060000000002</v>
      </c>
      <c r="AB321" s="90">
        <v>2.210931</v>
      </c>
      <c r="AC321" s="90">
        <v>2.2124579999999998</v>
      </c>
      <c r="AD321" s="90">
        <v>2.212847</v>
      </c>
      <c r="AE321" s="90">
        <v>2.2118159999999998</v>
      </c>
      <c r="AF321" s="90">
        <v>2.2109770000000002</v>
      </c>
      <c r="AG321" s="90">
        <v>2.2096710000000002</v>
      </c>
      <c r="AH321" s="90">
        <v>2.2100930000000001</v>
      </c>
      <c r="AI321" s="90">
        <v>2.2110080000000001</v>
      </c>
      <c r="AJ321" s="90">
        <v>2.2117960000000001</v>
      </c>
      <c r="AK321" s="90">
        <v>2.2118419999999999</v>
      </c>
      <c r="AL321" s="90">
        <v>2.2132589999999999</v>
      </c>
      <c r="AM321" s="95">
        <v>1E-3</v>
      </c>
    </row>
    <row r="322" spans="1:39">
      <c r="A322" s="90" t="s">
        <v>409</v>
      </c>
      <c r="B322" s="90" t="s">
        <v>1035</v>
      </c>
      <c r="C322" s="90" t="s">
        <v>1036</v>
      </c>
      <c r="D322" s="97" t="s">
        <v>394</v>
      </c>
      <c r="E322" s="90">
        <v>2.1356670000000002</v>
      </c>
      <c r="F322" s="90">
        <v>2.169187</v>
      </c>
      <c r="G322" s="90">
        <v>2.160984</v>
      </c>
      <c r="H322" s="90">
        <v>2.1311049999999998</v>
      </c>
      <c r="I322" s="90">
        <v>2.2141799999999998</v>
      </c>
      <c r="J322" s="90">
        <v>2.2204009999999998</v>
      </c>
      <c r="K322" s="90">
        <v>2.1843300000000001</v>
      </c>
      <c r="L322" s="90">
        <v>2.230804</v>
      </c>
      <c r="M322" s="90">
        <v>2.2433800000000002</v>
      </c>
      <c r="N322" s="90">
        <v>2.2453280000000002</v>
      </c>
      <c r="O322" s="90">
        <v>2.2283930000000001</v>
      </c>
      <c r="P322" s="90">
        <v>2.1942279999999998</v>
      </c>
      <c r="Q322" s="90">
        <v>2.2021540000000002</v>
      </c>
      <c r="R322" s="90">
        <v>2.2274379999999998</v>
      </c>
      <c r="S322" s="90">
        <v>2.2322190000000002</v>
      </c>
      <c r="T322" s="90">
        <v>2.2347920000000001</v>
      </c>
      <c r="U322" s="90">
        <v>2.2375759999999998</v>
      </c>
      <c r="V322" s="90">
        <v>2.2337310000000001</v>
      </c>
      <c r="W322" s="90">
        <v>2.2345459999999999</v>
      </c>
      <c r="X322" s="90">
        <v>2.2367240000000002</v>
      </c>
      <c r="Y322" s="90">
        <v>2.2365339999999998</v>
      </c>
      <c r="Z322" s="90">
        <v>2.2303639999999998</v>
      </c>
      <c r="AA322" s="90">
        <v>2.2262409999999999</v>
      </c>
      <c r="AB322" s="90">
        <v>2.22262</v>
      </c>
      <c r="AC322" s="90">
        <v>2.219973</v>
      </c>
      <c r="AD322" s="90">
        <v>2.2164450000000002</v>
      </c>
      <c r="AE322" s="90">
        <v>2.2140369999999998</v>
      </c>
      <c r="AF322" s="90">
        <v>2.210105</v>
      </c>
      <c r="AG322" s="90">
        <v>2.2072379999999998</v>
      </c>
      <c r="AH322" s="90">
        <v>2.20668</v>
      </c>
      <c r="AI322" s="90">
        <v>2.2052350000000001</v>
      </c>
      <c r="AJ322" s="90">
        <v>2.2018550000000001</v>
      </c>
      <c r="AK322" s="90">
        <v>2.197568</v>
      </c>
      <c r="AL322" s="90">
        <v>2.1996500000000001</v>
      </c>
      <c r="AM322" s="95">
        <v>0</v>
      </c>
    </row>
    <row r="323" spans="1:39">
      <c r="A323" s="90" t="s">
        <v>412</v>
      </c>
      <c r="B323" s="90" t="s">
        <v>1037</v>
      </c>
      <c r="C323" s="90" t="s">
        <v>1038</v>
      </c>
      <c r="D323" s="97" t="s">
        <v>394</v>
      </c>
      <c r="E323" s="90">
        <v>2.1356670000000002</v>
      </c>
      <c r="F323" s="90">
        <v>2.1726960000000002</v>
      </c>
      <c r="G323" s="90">
        <v>2.2089129999999999</v>
      </c>
      <c r="H323" s="90">
        <v>2.2389839999999999</v>
      </c>
      <c r="I323" s="90">
        <v>2.3294169999999998</v>
      </c>
      <c r="J323" s="90">
        <v>2.328716</v>
      </c>
      <c r="K323" s="90">
        <v>2.3547790000000002</v>
      </c>
      <c r="L323" s="90">
        <v>2.3636140000000001</v>
      </c>
      <c r="M323" s="90">
        <v>2.3840370000000002</v>
      </c>
      <c r="N323" s="90">
        <v>2.378215</v>
      </c>
      <c r="O323" s="90">
        <v>2.3523610000000001</v>
      </c>
      <c r="P323" s="90">
        <v>2.3349820000000001</v>
      </c>
      <c r="Q323" s="90">
        <v>2.3535460000000001</v>
      </c>
      <c r="R323" s="90">
        <v>2.3738619999999999</v>
      </c>
      <c r="S323" s="90">
        <v>2.3822199999999998</v>
      </c>
      <c r="T323" s="90">
        <v>2.388747</v>
      </c>
      <c r="U323" s="90">
        <v>2.3927640000000001</v>
      </c>
      <c r="V323" s="90">
        <v>2.401052</v>
      </c>
      <c r="W323" s="90">
        <v>2.4080729999999999</v>
      </c>
      <c r="X323" s="90">
        <v>2.4058950000000001</v>
      </c>
      <c r="Y323" s="90">
        <v>2.4102519999999998</v>
      </c>
      <c r="Z323" s="90">
        <v>2.4170669999999999</v>
      </c>
      <c r="AA323" s="90">
        <v>2.423975</v>
      </c>
      <c r="AB323" s="90">
        <v>2.4280119999999998</v>
      </c>
      <c r="AC323" s="90">
        <v>2.438774</v>
      </c>
      <c r="AD323" s="90">
        <v>2.4429120000000002</v>
      </c>
      <c r="AE323" s="90">
        <v>2.439066</v>
      </c>
      <c r="AF323" s="90">
        <v>2.4411149999999999</v>
      </c>
      <c r="AG323" s="90">
        <v>2.4364110000000001</v>
      </c>
      <c r="AH323" s="90">
        <v>2.4330379999999998</v>
      </c>
      <c r="AI323" s="90">
        <v>2.4343170000000001</v>
      </c>
      <c r="AJ323" s="90">
        <v>2.4342869999999999</v>
      </c>
      <c r="AK323" s="90">
        <v>2.4345340000000002</v>
      </c>
      <c r="AL323" s="90">
        <v>2.4337939999999998</v>
      </c>
      <c r="AM323" s="95">
        <v>4.0000000000000001E-3</v>
      </c>
    </row>
    <row r="324" spans="1:39">
      <c r="A324" s="90" t="s">
        <v>645</v>
      </c>
      <c r="B324" s="90" t="s">
        <v>1039</v>
      </c>
      <c r="C324" s="90" t="s">
        <v>1040</v>
      </c>
      <c r="D324" s="97" t="s">
        <v>394</v>
      </c>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row>
    <row r="325" spans="1:39">
      <c r="A325" s="90" t="s">
        <v>263</v>
      </c>
      <c r="B325" s="90" t="s">
        <v>1041</v>
      </c>
      <c r="C325" s="90" t="s">
        <v>1042</v>
      </c>
      <c r="D325" s="97" t="s">
        <v>394</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t="s">
        <v>264</v>
      </c>
    </row>
    <row r="326" spans="1:39">
      <c r="A326" s="90" t="s">
        <v>397</v>
      </c>
      <c r="B326" s="90" t="s">
        <v>1043</v>
      </c>
      <c r="C326" s="90" t="s">
        <v>1044</v>
      </c>
      <c r="D326" s="97" t="s">
        <v>394</v>
      </c>
      <c r="E326" s="90">
        <v>0</v>
      </c>
      <c r="F326" s="90">
        <v>0</v>
      </c>
      <c r="G326" s="90">
        <v>0</v>
      </c>
      <c r="H326" s="90">
        <v>0</v>
      </c>
      <c r="I326" s="90">
        <v>0</v>
      </c>
      <c r="J326" s="90">
        <v>0</v>
      </c>
      <c r="K326" s="90">
        <v>0</v>
      </c>
      <c r="L326" s="90">
        <v>0</v>
      </c>
      <c r="M326" s="90">
        <v>0</v>
      </c>
      <c r="N326" s="90">
        <v>0</v>
      </c>
      <c r="O326" s="90">
        <v>0</v>
      </c>
      <c r="P326" s="90">
        <v>0</v>
      </c>
      <c r="Q326" s="90">
        <v>0</v>
      </c>
      <c r="R326" s="90">
        <v>0</v>
      </c>
      <c r="S326" s="90">
        <v>0</v>
      </c>
      <c r="T326" s="90">
        <v>0</v>
      </c>
      <c r="U326" s="90">
        <v>0</v>
      </c>
      <c r="V326" s="90">
        <v>0</v>
      </c>
      <c r="W326" s="90">
        <v>0</v>
      </c>
      <c r="X326" s="90">
        <v>0</v>
      </c>
      <c r="Y326" s="90">
        <v>0</v>
      </c>
      <c r="Z326" s="90">
        <v>0</v>
      </c>
      <c r="AA326" s="90">
        <v>0</v>
      </c>
      <c r="AB326" s="90">
        <v>0</v>
      </c>
      <c r="AC326" s="90">
        <v>0</v>
      </c>
      <c r="AD326" s="90">
        <v>0</v>
      </c>
      <c r="AE326" s="90">
        <v>0</v>
      </c>
      <c r="AF326" s="90">
        <v>0</v>
      </c>
      <c r="AG326" s="90">
        <v>0</v>
      </c>
      <c r="AH326" s="90">
        <v>0</v>
      </c>
      <c r="AI326" s="90">
        <v>0</v>
      </c>
      <c r="AJ326" s="90">
        <v>0</v>
      </c>
      <c r="AK326" s="90">
        <v>0</v>
      </c>
      <c r="AL326" s="90">
        <v>0</v>
      </c>
      <c r="AM326" s="90" t="s">
        <v>264</v>
      </c>
    </row>
    <row r="327" spans="1:39">
      <c r="A327" s="90" t="s">
        <v>400</v>
      </c>
      <c r="B327" s="90" t="s">
        <v>1045</v>
      </c>
      <c r="C327" s="90" t="s">
        <v>1046</v>
      </c>
      <c r="D327" s="97" t="s">
        <v>394</v>
      </c>
      <c r="E327" s="90">
        <v>0</v>
      </c>
      <c r="F327" s="90">
        <v>0</v>
      </c>
      <c r="G327" s="90">
        <v>0</v>
      </c>
      <c r="H327" s="90">
        <v>0</v>
      </c>
      <c r="I327" s="90">
        <v>0</v>
      </c>
      <c r="J327" s="90">
        <v>0</v>
      </c>
      <c r="K327" s="90">
        <v>0</v>
      </c>
      <c r="L327" s="90">
        <v>0</v>
      </c>
      <c r="M327" s="90">
        <v>0</v>
      </c>
      <c r="N327" s="90">
        <v>0</v>
      </c>
      <c r="O327" s="90">
        <v>0</v>
      </c>
      <c r="P327" s="90">
        <v>0</v>
      </c>
      <c r="Q327" s="90">
        <v>0</v>
      </c>
      <c r="R327" s="90">
        <v>0</v>
      </c>
      <c r="S327" s="90">
        <v>0</v>
      </c>
      <c r="T327" s="90">
        <v>0</v>
      </c>
      <c r="U327" s="90">
        <v>0</v>
      </c>
      <c r="V327" s="90">
        <v>0</v>
      </c>
      <c r="W327" s="90">
        <v>0</v>
      </c>
      <c r="X327" s="90">
        <v>0</v>
      </c>
      <c r="Y327" s="90">
        <v>0</v>
      </c>
      <c r="Z327" s="90">
        <v>0</v>
      </c>
      <c r="AA327" s="90">
        <v>0</v>
      </c>
      <c r="AB327" s="90">
        <v>0</v>
      </c>
      <c r="AC327" s="90">
        <v>0</v>
      </c>
      <c r="AD327" s="90">
        <v>0</v>
      </c>
      <c r="AE327" s="90">
        <v>0</v>
      </c>
      <c r="AF327" s="90">
        <v>0</v>
      </c>
      <c r="AG327" s="90">
        <v>0</v>
      </c>
      <c r="AH327" s="90">
        <v>0</v>
      </c>
      <c r="AI327" s="90">
        <v>0</v>
      </c>
      <c r="AJ327" s="90">
        <v>0</v>
      </c>
      <c r="AK327" s="90">
        <v>0</v>
      </c>
      <c r="AL327" s="90">
        <v>0</v>
      </c>
      <c r="AM327" s="90" t="s">
        <v>264</v>
      </c>
    </row>
    <row r="328" spans="1:39">
      <c r="A328" s="90" t="s">
        <v>403</v>
      </c>
      <c r="B328" s="90" t="s">
        <v>1047</v>
      </c>
      <c r="C328" s="90" t="s">
        <v>1048</v>
      </c>
      <c r="D328" s="97" t="s">
        <v>394</v>
      </c>
      <c r="E328" s="90">
        <v>0</v>
      </c>
      <c r="F328" s="90">
        <v>0</v>
      </c>
      <c r="G328" s="90">
        <v>0</v>
      </c>
      <c r="H328" s="90">
        <v>0</v>
      </c>
      <c r="I328" s="90">
        <v>0</v>
      </c>
      <c r="J328" s="90">
        <v>0</v>
      </c>
      <c r="K328" s="90">
        <v>0</v>
      </c>
      <c r="L328" s="90">
        <v>0</v>
      </c>
      <c r="M328" s="90">
        <v>0</v>
      </c>
      <c r="N328" s="90">
        <v>0</v>
      </c>
      <c r="O328" s="90">
        <v>0</v>
      </c>
      <c r="P328" s="90">
        <v>0</v>
      </c>
      <c r="Q328" s="90">
        <v>2.0792760000000001</v>
      </c>
      <c r="R328" s="90">
        <v>2.0917020000000002</v>
      </c>
      <c r="S328" s="90">
        <v>2.0987939999999998</v>
      </c>
      <c r="T328" s="90">
        <v>2.0988470000000001</v>
      </c>
      <c r="U328" s="90">
        <v>2.102579</v>
      </c>
      <c r="V328" s="90">
        <v>2.1054599999999999</v>
      </c>
      <c r="W328" s="90">
        <v>2.1067680000000002</v>
      </c>
      <c r="X328" s="90">
        <v>2.1129709999999999</v>
      </c>
      <c r="Y328" s="90">
        <v>2.1146729999999998</v>
      </c>
      <c r="Z328" s="90">
        <v>2.1221719999999999</v>
      </c>
      <c r="AA328" s="90">
        <v>2.1260780000000001</v>
      </c>
      <c r="AB328" s="90">
        <v>2.1337090000000001</v>
      </c>
      <c r="AC328" s="90">
        <v>2.141756</v>
      </c>
      <c r="AD328" s="90">
        <v>2.1428980000000002</v>
      </c>
      <c r="AE328" s="90">
        <v>2.1408670000000001</v>
      </c>
      <c r="AF328" s="90">
        <v>2.145715</v>
      </c>
      <c r="AG328" s="90">
        <v>2.1583510000000001</v>
      </c>
      <c r="AH328" s="90">
        <v>2.162569</v>
      </c>
      <c r="AI328" s="90">
        <v>2.1706840000000001</v>
      </c>
      <c r="AJ328" s="90">
        <v>2.1750400000000001</v>
      </c>
      <c r="AK328" s="90">
        <v>2.1821700000000002</v>
      </c>
      <c r="AL328" s="90">
        <v>2.187967</v>
      </c>
      <c r="AM328" s="90" t="s">
        <v>264</v>
      </c>
    </row>
    <row r="329" spans="1:39">
      <c r="A329" s="90" t="s">
        <v>406</v>
      </c>
      <c r="B329" s="90" t="s">
        <v>1049</v>
      </c>
      <c r="C329" s="90" t="s">
        <v>1050</v>
      </c>
      <c r="D329" s="97" t="s">
        <v>394</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t="s">
        <v>264</v>
      </c>
    </row>
    <row r="330" spans="1:39">
      <c r="A330" s="90" t="s">
        <v>409</v>
      </c>
      <c r="B330" s="90" t="s">
        <v>1051</v>
      </c>
      <c r="C330" s="90" t="s">
        <v>1052</v>
      </c>
      <c r="D330" s="97" t="s">
        <v>394</v>
      </c>
      <c r="E330" s="90">
        <v>0</v>
      </c>
      <c r="F330" s="90">
        <v>0</v>
      </c>
      <c r="G330" s="90">
        <v>0</v>
      </c>
      <c r="H330" s="90">
        <v>0</v>
      </c>
      <c r="I330" s="90">
        <v>0</v>
      </c>
      <c r="J330" s="90">
        <v>0</v>
      </c>
      <c r="K330" s="90">
        <v>0</v>
      </c>
      <c r="L330" s="90">
        <v>0</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0</v>
      </c>
      <c r="AC330" s="90">
        <v>0</v>
      </c>
      <c r="AD330" s="90">
        <v>0</v>
      </c>
      <c r="AE330" s="90">
        <v>0</v>
      </c>
      <c r="AF330" s="90">
        <v>0</v>
      </c>
      <c r="AG330" s="90">
        <v>0</v>
      </c>
      <c r="AH330" s="90">
        <v>0</v>
      </c>
      <c r="AI330" s="90">
        <v>0</v>
      </c>
      <c r="AJ330" s="90">
        <v>0</v>
      </c>
      <c r="AK330" s="90">
        <v>0</v>
      </c>
      <c r="AL330" s="90">
        <v>0</v>
      </c>
      <c r="AM330" s="90" t="s">
        <v>264</v>
      </c>
    </row>
    <row r="331" spans="1:39">
      <c r="A331" s="90" t="s">
        <v>412</v>
      </c>
      <c r="B331" s="90" t="s">
        <v>1053</v>
      </c>
      <c r="C331" s="90" t="s">
        <v>1054</v>
      </c>
      <c r="D331" s="97" t="s">
        <v>394</v>
      </c>
      <c r="E331" s="90">
        <v>0</v>
      </c>
      <c r="F331" s="90">
        <v>0</v>
      </c>
      <c r="G331" s="90">
        <v>0</v>
      </c>
      <c r="H331" s="90">
        <v>0</v>
      </c>
      <c r="I331" s="90">
        <v>0</v>
      </c>
      <c r="J331" s="90">
        <v>0</v>
      </c>
      <c r="K331" s="90">
        <v>0</v>
      </c>
      <c r="L331" s="90">
        <v>0</v>
      </c>
      <c r="M331" s="90">
        <v>0</v>
      </c>
      <c r="N331" s="90">
        <v>0</v>
      </c>
      <c r="O331" s="90">
        <v>0</v>
      </c>
      <c r="P331" s="90">
        <v>0</v>
      </c>
      <c r="Q331" s="90">
        <v>0</v>
      </c>
      <c r="R331" s="90">
        <v>0</v>
      </c>
      <c r="S331" s="90">
        <v>0</v>
      </c>
      <c r="T331" s="90">
        <v>0</v>
      </c>
      <c r="U331" s="90">
        <v>0</v>
      </c>
      <c r="V331" s="90">
        <v>0</v>
      </c>
      <c r="W331" s="90">
        <v>0</v>
      </c>
      <c r="X331" s="90">
        <v>0</v>
      </c>
      <c r="Y331" s="90">
        <v>0</v>
      </c>
      <c r="Z331" s="90">
        <v>0</v>
      </c>
      <c r="AA331" s="90">
        <v>0</v>
      </c>
      <c r="AB331" s="90">
        <v>0</v>
      </c>
      <c r="AC331" s="90">
        <v>0</v>
      </c>
      <c r="AD331" s="90">
        <v>0</v>
      </c>
      <c r="AE331" s="90">
        <v>0</v>
      </c>
      <c r="AF331" s="90">
        <v>0</v>
      </c>
      <c r="AG331" s="90">
        <v>0</v>
      </c>
      <c r="AH331" s="90">
        <v>0</v>
      </c>
      <c r="AI331" s="90">
        <v>0</v>
      </c>
      <c r="AJ331" s="90">
        <v>0</v>
      </c>
      <c r="AK331" s="90">
        <v>0</v>
      </c>
      <c r="AL331" s="90">
        <v>0</v>
      </c>
      <c r="AM331" s="90" t="s">
        <v>264</v>
      </c>
    </row>
    <row r="332" spans="1:39">
      <c r="A332" s="96" t="s">
        <v>92</v>
      </c>
      <c r="B332" s="90" t="s">
        <v>1055</v>
      </c>
      <c r="C332" s="90" t="s">
        <v>1056</v>
      </c>
      <c r="D332" s="97" t="s">
        <v>394</v>
      </c>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c r="AI332" s="90"/>
      <c r="AJ332" s="90"/>
      <c r="AK332" s="90"/>
      <c r="AL332" s="90"/>
      <c r="AM332" s="90"/>
    </row>
    <row r="333" spans="1:39">
      <c r="A333" s="90" t="s">
        <v>263</v>
      </c>
      <c r="B333" s="90" t="s">
        <v>1057</v>
      </c>
      <c r="C333" s="90" t="s">
        <v>1058</v>
      </c>
      <c r="D333" s="97" t="s">
        <v>394</v>
      </c>
      <c r="E333" s="90">
        <v>31.662811000000001</v>
      </c>
      <c r="F333" s="90">
        <v>30.935385</v>
      </c>
      <c r="G333" s="90">
        <v>30.635555</v>
      </c>
      <c r="H333" s="90">
        <v>30.013815000000001</v>
      </c>
      <c r="I333" s="90">
        <v>29.643229000000002</v>
      </c>
      <c r="J333" s="90">
        <v>29.634478000000001</v>
      </c>
      <c r="K333" s="90">
        <v>29.680761</v>
      </c>
      <c r="L333" s="90">
        <v>29.895102000000001</v>
      </c>
      <c r="M333" s="90">
        <v>30.244675000000001</v>
      </c>
      <c r="N333" s="90">
        <v>30.457317</v>
      </c>
      <c r="O333" s="90">
        <v>30.483438</v>
      </c>
      <c r="P333" s="90">
        <v>30.546408</v>
      </c>
      <c r="Q333" s="90">
        <v>30.519157</v>
      </c>
      <c r="R333" s="90">
        <v>30.618438999999999</v>
      </c>
      <c r="S333" s="90">
        <v>30.661830999999999</v>
      </c>
      <c r="T333" s="90">
        <v>30.821152000000001</v>
      </c>
      <c r="U333" s="90">
        <v>30.894690000000001</v>
      </c>
      <c r="V333" s="90">
        <v>30.939615</v>
      </c>
      <c r="W333" s="90">
        <v>30.945239999999998</v>
      </c>
      <c r="X333" s="90">
        <v>30.999735000000001</v>
      </c>
      <c r="Y333" s="90">
        <v>31.059006</v>
      </c>
      <c r="Z333" s="90">
        <v>31.028445999999999</v>
      </c>
      <c r="AA333" s="90">
        <v>30.968406999999999</v>
      </c>
      <c r="AB333" s="90">
        <v>30.829065</v>
      </c>
      <c r="AC333" s="90">
        <v>30.904121</v>
      </c>
      <c r="AD333" s="90">
        <v>30.816116000000001</v>
      </c>
      <c r="AE333" s="90">
        <v>30.784230999999998</v>
      </c>
      <c r="AF333" s="90">
        <v>30.736875999999999</v>
      </c>
      <c r="AG333" s="90">
        <v>30.746752000000001</v>
      </c>
      <c r="AH333" s="90">
        <v>30.773333000000001</v>
      </c>
      <c r="AI333" s="90">
        <v>30.808022000000001</v>
      </c>
      <c r="AJ333" s="90">
        <v>30.845694999999999</v>
      </c>
      <c r="AK333" s="90">
        <v>30.844408000000001</v>
      </c>
      <c r="AL333" s="90">
        <v>30.790899</v>
      </c>
      <c r="AM333" s="95">
        <v>0</v>
      </c>
    </row>
    <row r="334" spans="1:39">
      <c r="A334" s="90" t="s">
        <v>397</v>
      </c>
      <c r="B334" s="90" t="s">
        <v>1059</v>
      </c>
      <c r="C334" s="90" t="s">
        <v>1060</v>
      </c>
      <c r="D334" s="97" t="s">
        <v>394</v>
      </c>
      <c r="E334" s="90">
        <v>31.664953000000001</v>
      </c>
      <c r="F334" s="90">
        <v>30.940697</v>
      </c>
      <c r="G334" s="90">
        <v>30.655826999999999</v>
      </c>
      <c r="H334" s="90">
        <v>30.149453999999999</v>
      </c>
      <c r="I334" s="90">
        <v>29.840821999999999</v>
      </c>
      <c r="J334" s="90">
        <v>29.896623999999999</v>
      </c>
      <c r="K334" s="90">
        <v>30.042397000000001</v>
      </c>
      <c r="L334" s="90">
        <v>30.182089000000001</v>
      </c>
      <c r="M334" s="90">
        <v>30.565165</v>
      </c>
      <c r="N334" s="90">
        <v>30.782713000000001</v>
      </c>
      <c r="O334" s="90">
        <v>30.822227000000002</v>
      </c>
      <c r="P334" s="90">
        <v>30.768239999999999</v>
      </c>
      <c r="Q334" s="90">
        <v>30.812950000000001</v>
      </c>
      <c r="R334" s="90">
        <v>30.831109999999999</v>
      </c>
      <c r="S334" s="90">
        <v>30.894328999999999</v>
      </c>
      <c r="T334" s="90">
        <v>30.960428</v>
      </c>
      <c r="U334" s="90">
        <v>31.113365000000002</v>
      </c>
      <c r="V334" s="90">
        <v>31.089538999999998</v>
      </c>
      <c r="W334" s="90">
        <v>31.035582999999999</v>
      </c>
      <c r="X334" s="90">
        <v>31.209007</v>
      </c>
      <c r="Y334" s="90">
        <v>31.098305</v>
      </c>
      <c r="Z334" s="90">
        <v>31.075447</v>
      </c>
      <c r="AA334" s="90">
        <v>30.976955</v>
      </c>
      <c r="AB334" s="90">
        <v>31.109976</v>
      </c>
      <c r="AC334" s="90">
        <v>31.121859000000001</v>
      </c>
      <c r="AD334" s="90">
        <v>31.059404000000001</v>
      </c>
      <c r="AE334" s="90">
        <v>31.013722999999999</v>
      </c>
      <c r="AF334" s="90">
        <v>31.032602000000001</v>
      </c>
      <c r="AG334" s="90">
        <v>31.015512000000001</v>
      </c>
      <c r="AH334" s="90">
        <v>31.065771000000002</v>
      </c>
      <c r="AI334" s="90">
        <v>31.070834999999999</v>
      </c>
      <c r="AJ334" s="90">
        <v>31.146174999999999</v>
      </c>
      <c r="AK334" s="90">
        <v>31.192267999999999</v>
      </c>
      <c r="AL334" s="90">
        <v>31.178826999999998</v>
      </c>
      <c r="AM334" s="95">
        <v>0</v>
      </c>
    </row>
    <row r="335" spans="1:39">
      <c r="A335" s="90" t="s">
        <v>400</v>
      </c>
      <c r="B335" s="90" t="s">
        <v>1061</v>
      </c>
      <c r="C335" s="90" t="s">
        <v>1062</v>
      </c>
      <c r="D335" s="97" t="s">
        <v>394</v>
      </c>
      <c r="E335" s="90">
        <v>31.664953000000001</v>
      </c>
      <c r="F335" s="90">
        <v>30.940577999999999</v>
      </c>
      <c r="G335" s="90">
        <v>30.775129</v>
      </c>
      <c r="H335" s="90">
        <v>30.056448</v>
      </c>
      <c r="I335" s="90">
        <v>29.496282999999998</v>
      </c>
      <c r="J335" s="90">
        <v>29.531061000000001</v>
      </c>
      <c r="K335" s="90">
        <v>29.50441</v>
      </c>
      <c r="L335" s="90">
        <v>29.811603999999999</v>
      </c>
      <c r="M335" s="90">
        <v>30.096273</v>
      </c>
      <c r="N335" s="90">
        <v>30.416651000000002</v>
      </c>
      <c r="O335" s="90">
        <v>30.412239</v>
      </c>
      <c r="P335" s="90">
        <v>30.401501</v>
      </c>
      <c r="Q335" s="90">
        <v>30.239014000000001</v>
      </c>
      <c r="R335" s="90">
        <v>30.255279999999999</v>
      </c>
      <c r="S335" s="90">
        <v>30.257559000000001</v>
      </c>
      <c r="T335" s="90">
        <v>30.337499999999999</v>
      </c>
      <c r="U335" s="90">
        <v>30.498556000000001</v>
      </c>
      <c r="V335" s="90">
        <v>30.364595000000001</v>
      </c>
      <c r="W335" s="90">
        <v>30.453337000000001</v>
      </c>
      <c r="X335" s="90">
        <v>30.344563999999998</v>
      </c>
      <c r="Y335" s="90">
        <v>30.428614</v>
      </c>
      <c r="Z335" s="90">
        <v>30.243925000000001</v>
      </c>
      <c r="AA335" s="90">
        <v>30.166447000000002</v>
      </c>
      <c r="AB335" s="90">
        <v>30.165469999999999</v>
      </c>
      <c r="AC335" s="90">
        <v>30.203821000000001</v>
      </c>
      <c r="AD335" s="90">
        <v>30.059172</v>
      </c>
      <c r="AE335" s="90">
        <v>29.891791999999999</v>
      </c>
      <c r="AF335" s="90">
        <v>30.020344000000001</v>
      </c>
      <c r="AG335" s="90">
        <v>29.968052</v>
      </c>
      <c r="AH335" s="90">
        <v>30.132107000000001</v>
      </c>
      <c r="AI335" s="90">
        <v>30.144006999999998</v>
      </c>
      <c r="AJ335" s="90">
        <v>30.116671</v>
      </c>
      <c r="AK335" s="90">
        <v>30.172605999999998</v>
      </c>
      <c r="AL335" s="90">
        <v>30.186411</v>
      </c>
      <c r="AM335" s="95">
        <v>-1E-3</v>
      </c>
    </row>
    <row r="336" spans="1:39">
      <c r="A336" s="90" t="s">
        <v>403</v>
      </c>
      <c r="B336" s="90" t="s">
        <v>1063</v>
      </c>
      <c r="C336" s="90" t="s">
        <v>1064</v>
      </c>
      <c r="D336" s="97" t="s">
        <v>394</v>
      </c>
      <c r="E336" s="90">
        <v>31.662811000000001</v>
      </c>
      <c r="F336" s="90">
        <v>30.932903</v>
      </c>
      <c r="G336" s="90">
        <v>30.897473999999999</v>
      </c>
      <c r="H336" s="90">
        <v>30.474817000000002</v>
      </c>
      <c r="I336" s="90">
        <v>30.072208</v>
      </c>
      <c r="J336" s="90">
        <v>29.893747000000001</v>
      </c>
      <c r="K336" s="90">
        <v>29.680653</v>
      </c>
      <c r="L336" s="90">
        <v>29.378848999999999</v>
      </c>
      <c r="M336" s="90">
        <v>29.389029000000001</v>
      </c>
      <c r="N336" s="90">
        <v>29.341179</v>
      </c>
      <c r="O336" s="90">
        <v>29.278378</v>
      </c>
      <c r="P336" s="90">
        <v>29.256886999999999</v>
      </c>
      <c r="Q336" s="90">
        <v>29.355737999999999</v>
      </c>
      <c r="R336" s="90">
        <v>29.541536000000001</v>
      </c>
      <c r="S336" s="90">
        <v>29.696421000000001</v>
      </c>
      <c r="T336" s="90">
        <v>30.046824000000001</v>
      </c>
      <c r="U336" s="90">
        <v>30.228006000000001</v>
      </c>
      <c r="V336" s="90">
        <v>30.245432000000001</v>
      </c>
      <c r="W336" s="90">
        <v>30.364401000000001</v>
      </c>
      <c r="X336" s="90">
        <v>30.384235</v>
      </c>
      <c r="Y336" s="90">
        <v>30.578908999999999</v>
      </c>
      <c r="Z336" s="90">
        <v>30.652774999999998</v>
      </c>
      <c r="AA336" s="90">
        <v>30.680496000000002</v>
      </c>
      <c r="AB336" s="90">
        <v>30.83362</v>
      </c>
      <c r="AC336" s="90">
        <v>30.956662999999999</v>
      </c>
      <c r="AD336" s="90">
        <v>31.122595</v>
      </c>
      <c r="AE336" s="90">
        <v>31.137087000000001</v>
      </c>
      <c r="AF336" s="90">
        <v>31.251895999999999</v>
      </c>
      <c r="AG336" s="90">
        <v>31.397673000000001</v>
      </c>
      <c r="AH336" s="90">
        <v>31.54006</v>
      </c>
      <c r="AI336" s="90">
        <v>31.598585</v>
      </c>
      <c r="AJ336" s="90">
        <v>31.642441000000002</v>
      </c>
      <c r="AK336" s="90">
        <v>31.676523</v>
      </c>
      <c r="AL336" s="90">
        <v>31.670694000000001</v>
      </c>
      <c r="AM336" s="95">
        <v>1E-3</v>
      </c>
    </row>
    <row r="337" spans="1:39">
      <c r="A337" s="90" t="s">
        <v>406</v>
      </c>
      <c r="B337" s="90" t="s">
        <v>1065</v>
      </c>
      <c r="C337" s="90" t="s">
        <v>1066</v>
      </c>
      <c r="D337" s="97" t="s">
        <v>394</v>
      </c>
      <c r="E337" s="90">
        <v>31.662814999999998</v>
      </c>
      <c r="F337" s="90">
        <v>30.929984999999999</v>
      </c>
      <c r="G337" s="90">
        <v>30.590616000000001</v>
      </c>
      <c r="H337" s="90">
        <v>29.86112</v>
      </c>
      <c r="I337" s="90">
        <v>29.470466999999999</v>
      </c>
      <c r="J337" s="90">
        <v>29.540312</v>
      </c>
      <c r="K337" s="90">
        <v>29.822296000000001</v>
      </c>
      <c r="L337" s="90">
        <v>30.022984000000001</v>
      </c>
      <c r="M337" s="90">
        <v>30.382059000000002</v>
      </c>
      <c r="N337" s="90">
        <v>30.632398999999999</v>
      </c>
      <c r="O337" s="90">
        <v>30.742993999999999</v>
      </c>
      <c r="P337" s="90">
        <v>30.770244999999999</v>
      </c>
      <c r="Q337" s="90">
        <v>30.888366999999999</v>
      </c>
      <c r="R337" s="90">
        <v>30.922775000000001</v>
      </c>
      <c r="S337" s="90">
        <v>31.098884999999999</v>
      </c>
      <c r="T337" s="90">
        <v>31.270672000000001</v>
      </c>
      <c r="U337" s="90">
        <v>31.389254000000001</v>
      </c>
      <c r="V337" s="90">
        <v>31.422293</v>
      </c>
      <c r="W337" s="90">
        <v>31.366491</v>
      </c>
      <c r="X337" s="90">
        <v>31.463170999999999</v>
      </c>
      <c r="Y337" s="90">
        <v>31.526577</v>
      </c>
      <c r="Z337" s="90">
        <v>31.410944000000001</v>
      </c>
      <c r="AA337" s="90">
        <v>31.409246</v>
      </c>
      <c r="AB337" s="90">
        <v>31.235792</v>
      </c>
      <c r="AC337" s="90">
        <v>31.258185999999998</v>
      </c>
      <c r="AD337" s="90">
        <v>31.209049</v>
      </c>
      <c r="AE337" s="90">
        <v>31.095844</v>
      </c>
      <c r="AF337" s="90">
        <v>30.991773999999999</v>
      </c>
      <c r="AG337" s="90">
        <v>31.088705000000001</v>
      </c>
      <c r="AH337" s="90">
        <v>31.042513</v>
      </c>
      <c r="AI337" s="90">
        <v>31.031431000000001</v>
      </c>
      <c r="AJ337" s="90">
        <v>31.001018999999999</v>
      </c>
      <c r="AK337" s="90">
        <v>30.883129</v>
      </c>
      <c r="AL337" s="90">
        <v>30.722757000000001</v>
      </c>
      <c r="AM337" s="95">
        <v>0</v>
      </c>
    </row>
    <row r="338" spans="1:39">
      <c r="A338" s="90" t="s">
        <v>409</v>
      </c>
      <c r="B338" s="90" t="s">
        <v>1067</v>
      </c>
      <c r="C338" s="90" t="s">
        <v>1068</v>
      </c>
      <c r="D338" s="97" t="s">
        <v>394</v>
      </c>
      <c r="E338" s="90">
        <v>31.662814999999998</v>
      </c>
      <c r="F338" s="90">
        <v>30.939776999999999</v>
      </c>
      <c r="G338" s="90">
        <v>30.575762000000001</v>
      </c>
      <c r="H338" s="90">
        <v>29.871202</v>
      </c>
      <c r="I338" s="90">
        <v>29.146667000000001</v>
      </c>
      <c r="J338" s="90">
        <v>29.043697000000002</v>
      </c>
      <c r="K338" s="90">
        <v>28.982196999999999</v>
      </c>
      <c r="L338" s="90">
        <v>29.106373000000001</v>
      </c>
      <c r="M338" s="90">
        <v>29.365750999999999</v>
      </c>
      <c r="N338" s="90">
        <v>29.522310000000001</v>
      </c>
      <c r="O338" s="90">
        <v>29.525718999999999</v>
      </c>
      <c r="P338" s="90">
        <v>29.444485</v>
      </c>
      <c r="Q338" s="90">
        <v>29.400551</v>
      </c>
      <c r="R338" s="90">
        <v>29.394881999999999</v>
      </c>
      <c r="S338" s="90">
        <v>29.493967000000001</v>
      </c>
      <c r="T338" s="90">
        <v>29.445135000000001</v>
      </c>
      <c r="U338" s="90">
        <v>29.622966999999999</v>
      </c>
      <c r="V338" s="90">
        <v>29.399981</v>
      </c>
      <c r="W338" s="90">
        <v>29.503253999999998</v>
      </c>
      <c r="X338" s="90">
        <v>29.475322999999999</v>
      </c>
      <c r="Y338" s="90">
        <v>29.234200999999999</v>
      </c>
      <c r="Z338" s="90">
        <v>29.227838999999999</v>
      </c>
      <c r="AA338" s="90">
        <v>29.111274999999999</v>
      </c>
      <c r="AB338" s="90">
        <v>28.931025000000002</v>
      </c>
      <c r="AC338" s="90">
        <v>28.997817999999999</v>
      </c>
      <c r="AD338" s="90">
        <v>28.786211000000002</v>
      </c>
      <c r="AE338" s="90">
        <v>28.608962999999999</v>
      </c>
      <c r="AF338" s="90">
        <v>28.761151999999999</v>
      </c>
      <c r="AG338" s="90">
        <v>28.716014999999999</v>
      </c>
      <c r="AH338" s="90">
        <v>28.702784000000001</v>
      </c>
      <c r="AI338" s="90">
        <v>28.685966000000001</v>
      </c>
      <c r="AJ338" s="90">
        <v>28.605072</v>
      </c>
      <c r="AK338" s="90">
        <v>28.413647000000001</v>
      </c>
      <c r="AL338" s="90">
        <v>28.393982000000001</v>
      </c>
      <c r="AM338" s="95">
        <v>-3.0000000000000001E-3</v>
      </c>
    </row>
    <row r="339" spans="1:39">
      <c r="A339" s="90" t="s">
        <v>412</v>
      </c>
      <c r="B339" s="90" t="s">
        <v>1069</v>
      </c>
      <c r="C339" s="90" t="s">
        <v>1070</v>
      </c>
      <c r="D339" s="97" t="s">
        <v>394</v>
      </c>
      <c r="E339" s="90">
        <v>31.662811000000001</v>
      </c>
      <c r="F339" s="90">
        <v>30.940453999999999</v>
      </c>
      <c r="G339" s="90">
        <v>30.751352000000001</v>
      </c>
      <c r="H339" s="90">
        <v>30.605685999999999</v>
      </c>
      <c r="I339" s="90">
        <v>30.508365999999999</v>
      </c>
      <c r="J339" s="90">
        <v>30.649163999999999</v>
      </c>
      <c r="K339" s="90">
        <v>30.867348</v>
      </c>
      <c r="L339" s="90">
        <v>31.218064999999999</v>
      </c>
      <c r="M339" s="90">
        <v>31.65399</v>
      </c>
      <c r="N339" s="90">
        <v>31.995806000000002</v>
      </c>
      <c r="O339" s="90">
        <v>32.354537999999998</v>
      </c>
      <c r="P339" s="90">
        <v>32.562503999999997</v>
      </c>
      <c r="Q339" s="90">
        <v>32.771137000000003</v>
      </c>
      <c r="R339" s="90">
        <v>33.048659999999998</v>
      </c>
      <c r="S339" s="90">
        <v>33.204720000000002</v>
      </c>
      <c r="T339" s="90">
        <v>33.285010999999997</v>
      </c>
      <c r="U339" s="90">
        <v>33.487853999999999</v>
      </c>
      <c r="V339" s="90">
        <v>33.611342999999998</v>
      </c>
      <c r="W339" s="90">
        <v>33.749125999999997</v>
      </c>
      <c r="X339" s="90">
        <v>33.824672999999997</v>
      </c>
      <c r="Y339" s="90">
        <v>33.815510000000003</v>
      </c>
      <c r="Z339" s="90">
        <v>33.954926</v>
      </c>
      <c r="AA339" s="90">
        <v>33.873412999999999</v>
      </c>
      <c r="AB339" s="90">
        <v>33.842972000000003</v>
      </c>
      <c r="AC339" s="90">
        <v>33.865313999999998</v>
      </c>
      <c r="AD339" s="90">
        <v>33.905150999999996</v>
      </c>
      <c r="AE339" s="90">
        <v>33.821109999999997</v>
      </c>
      <c r="AF339" s="90">
        <v>33.816101000000003</v>
      </c>
      <c r="AG339" s="90">
        <v>33.835177999999999</v>
      </c>
      <c r="AH339" s="90">
        <v>33.903315999999997</v>
      </c>
      <c r="AI339" s="90">
        <v>33.971240999999999</v>
      </c>
      <c r="AJ339" s="90">
        <v>34.227268000000002</v>
      </c>
      <c r="AK339" s="90">
        <v>34.151302000000001</v>
      </c>
      <c r="AL339" s="90">
        <v>34.073977999999997</v>
      </c>
      <c r="AM339" s="95">
        <v>3.0000000000000001E-3</v>
      </c>
    </row>
    <row r="340" spans="1:39">
      <c r="A340" s="90" t="s">
        <v>265</v>
      </c>
      <c r="B340" s="90"/>
      <c r="C340" s="90" t="s">
        <v>1071</v>
      </c>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c r="AI340" s="90"/>
      <c r="AJ340" s="90"/>
      <c r="AK340" s="90"/>
      <c r="AL340" s="90"/>
      <c r="AM340" s="90"/>
    </row>
    <row r="341" spans="1:39">
      <c r="A341" s="90" t="s">
        <v>266</v>
      </c>
      <c r="B341" s="90"/>
      <c r="C341" s="90" t="s">
        <v>1072</v>
      </c>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c r="AI341" s="90"/>
      <c r="AJ341" s="90"/>
      <c r="AK341" s="90"/>
      <c r="AL341" s="90"/>
      <c r="AM341" s="90"/>
    </row>
    <row r="342" spans="1:39">
      <c r="A342" s="90" t="s">
        <v>83</v>
      </c>
      <c r="B342" s="90" t="s">
        <v>1073</v>
      </c>
      <c r="C342" s="90" t="s">
        <v>1074</v>
      </c>
      <c r="D342" s="90" t="s">
        <v>1075</v>
      </c>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c r="AI342" s="90"/>
      <c r="AJ342" s="90"/>
      <c r="AK342" s="90"/>
      <c r="AL342" s="90"/>
      <c r="AM342" s="90"/>
    </row>
    <row r="343" spans="1:39">
      <c r="A343" s="90" t="s">
        <v>263</v>
      </c>
      <c r="B343" s="90" t="s">
        <v>1076</v>
      </c>
      <c r="C343" s="90" t="s">
        <v>1077</v>
      </c>
      <c r="D343" s="90" t="s">
        <v>1075</v>
      </c>
      <c r="E343" s="90">
        <v>247.96086099999999</v>
      </c>
      <c r="F343" s="90">
        <v>255.95361299999999</v>
      </c>
      <c r="G343" s="90">
        <v>251.91525300000001</v>
      </c>
      <c r="H343" s="90">
        <v>251.19210799999999</v>
      </c>
      <c r="I343" s="90">
        <v>249.92898600000001</v>
      </c>
      <c r="J343" s="90">
        <v>250.729218</v>
      </c>
      <c r="K343" s="90">
        <v>252.67872600000001</v>
      </c>
      <c r="L343" s="90">
        <v>255.462784</v>
      </c>
      <c r="M343" s="90">
        <v>258.466003</v>
      </c>
      <c r="N343" s="90">
        <v>260.79345699999999</v>
      </c>
      <c r="O343" s="90">
        <v>262.06457499999999</v>
      </c>
      <c r="P343" s="90">
        <v>263.68310500000001</v>
      </c>
      <c r="Q343" s="90">
        <v>266.00830100000002</v>
      </c>
      <c r="R343" s="90">
        <v>267.38842799999998</v>
      </c>
      <c r="S343" s="90">
        <v>268.84939600000001</v>
      </c>
      <c r="T343" s="90">
        <v>271.01364100000001</v>
      </c>
      <c r="U343" s="90">
        <v>272.80334499999998</v>
      </c>
      <c r="V343" s="90">
        <v>274.42340100000001</v>
      </c>
      <c r="W343" s="90">
        <v>275.94183299999997</v>
      </c>
      <c r="X343" s="90">
        <v>277.74063100000001</v>
      </c>
      <c r="Y343" s="90">
        <v>279.59970099999998</v>
      </c>
      <c r="Z343" s="90">
        <v>280.85870399999999</v>
      </c>
      <c r="AA343" s="90">
        <v>282.00167800000003</v>
      </c>
      <c r="AB343" s="90">
        <v>282.75604199999998</v>
      </c>
      <c r="AC343" s="90">
        <v>284.55306999999999</v>
      </c>
      <c r="AD343" s="90">
        <v>285.55401599999999</v>
      </c>
      <c r="AE343" s="90">
        <v>286.842896</v>
      </c>
      <c r="AF343" s="90">
        <v>288.185181</v>
      </c>
      <c r="AG343" s="90">
        <v>290.013733</v>
      </c>
      <c r="AH343" s="90">
        <v>291.91503899999998</v>
      </c>
      <c r="AI343" s="90">
        <v>293.79055799999998</v>
      </c>
      <c r="AJ343" s="90">
        <v>295.76052900000002</v>
      </c>
      <c r="AK343" s="90">
        <v>297.44192500000003</v>
      </c>
      <c r="AL343" s="90">
        <v>298.67312600000002</v>
      </c>
      <c r="AM343" s="95">
        <v>5.0000000000000001E-3</v>
      </c>
    </row>
    <row r="344" spans="1:39">
      <c r="A344" s="90" t="s">
        <v>397</v>
      </c>
      <c r="B344" s="90" t="s">
        <v>1078</v>
      </c>
      <c r="C344" s="90" t="s">
        <v>1079</v>
      </c>
      <c r="D344" s="90" t="s">
        <v>1075</v>
      </c>
      <c r="E344" s="90">
        <v>247.9776</v>
      </c>
      <c r="F344" s="90">
        <v>255.96821600000001</v>
      </c>
      <c r="G344" s="90">
        <v>252.12304700000001</v>
      </c>
      <c r="H344" s="90">
        <v>252.72607400000001</v>
      </c>
      <c r="I344" s="90">
        <v>252.414154</v>
      </c>
      <c r="J344" s="90">
        <v>254.129852</v>
      </c>
      <c r="K344" s="90">
        <v>256.90618899999998</v>
      </c>
      <c r="L344" s="90">
        <v>260.00219700000002</v>
      </c>
      <c r="M344" s="90">
        <v>263.53997800000002</v>
      </c>
      <c r="N344" s="90">
        <v>266.041809</v>
      </c>
      <c r="O344" s="90">
        <v>267.86380000000003</v>
      </c>
      <c r="P344" s="90">
        <v>269.32791099999997</v>
      </c>
      <c r="Q344" s="90">
        <v>272.55261200000001</v>
      </c>
      <c r="R344" s="90">
        <v>273.89639299999999</v>
      </c>
      <c r="S344" s="90">
        <v>275.78295900000001</v>
      </c>
      <c r="T344" s="90">
        <v>277.92022700000001</v>
      </c>
      <c r="U344" s="90">
        <v>280.573486</v>
      </c>
      <c r="V344" s="90">
        <v>282.26858499999997</v>
      </c>
      <c r="W344" s="90">
        <v>283.94827299999997</v>
      </c>
      <c r="X344" s="90">
        <v>286.97937000000002</v>
      </c>
      <c r="Y344" s="90">
        <v>288.21850599999999</v>
      </c>
      <c r="Z344" s="90">
        <v>290.19345099999998</v>
      </c>
      <c r="AA344" s="90">
        <v>291.86773699999998</v>
      </c>
      <c r="AB344" s="90">
        <v>294.52713</v>
      </c>
      <c r="AC344" s="90">
        <v>296.58795199999997</v>
      </c>
      <c r="AD344" s="90">
        <v>298.19558699999999</v>
      </c>
      <c r="AE344" s="90">
        <v>300.025848</v>
      </c>
      <c r="AF344" s="90">
        <v>302.36404399999998</v>
      </c>
      <c r="AG344" s="90">
        <v>304.54541</v>
      </c>
      <c r="AH344" s="90">
        <v>307.043091</v>
      </c>
      <c r="AI344" s="90">
        <v>309.17663599999997</v>
      </c>
      <c r="AJ344" s="90">
        <v>311.86096199999997</v>
      </c>
      <c r="AK344" s="90">
        <v>314.05688500000002</v>
      </c>
      <c r="AL344" s="90">
        <v>316.174713</v>
      </c>
      <c r="AM344" s="95">
        <v>7.0000000000000001E-3</v>
      </c>
    </row>
    <row r="345" spans="1:39">
      <c r="A345" s="90" t="s">
        <v>400</v>
      </c>
      <c r="B345" s="90" t="s">
        <v>1080</v>
      </c>
      <c r="C345" s="90" t="s">
        <v>1081</v>
      </c>
      <c r="D345" s="90" t="s">
        <v>1075</v>
      </c>
      <c r="E345" s="90">
        <v>247.9776</v>
      </c>
      <c r="F345" s="90">
        <v>255.96906999999999</v>
      </c>
      <c r="G345" s="90">
        <v>252.604919</v>
      </c>
      <c r="H345" s="90">
        <v>250.76007100000001</v>
      </c>
      <c r="I345" s="90">
        <v>247.921448</v>
      </c>
      <c r="J345" s="90">
        <v>248.667618</v>
      </c>
      <c r="K345" s="90">
        <v>249.55714399999999</v>
      </c>
      <c r="L345" s="90">
        <v>252.58590699999999</v>
      </c>
      <c r="M345" s="90">
        <v>254.50332599999999</v>
      </c>
      <c r="N345" s="90">
        <v>256.966949</v>
      </c>
      <c r="O345" s="90">
        <v>257.630493</v>
      </c>
      <c r="P345" s="90">
        <v>258.479919</v>
      </c>
      <c r="Q345" s="90">
        <v>258.59960899999999</v>
      </c>
      <c r="R345" s="90">
        <v>260.43640099999999</v>
      </c>
      <c r="S345" s="90">
        <v>261.15481599999998</v>
      </c>
      <c r="T345" s="90">
        <v>262.50112899999999</v>
      </c>
      <c r="U345" s="90">
        <v>264.49173000000002</v>
      </c>
      <c r="V345" s="90">
        <v>264.82226600000001</v>
      </c>
      <c r="W345" s="90">
        <v>266.31970200000001</v>
      </c>
      <c r="X345" s="90">
        <v>266.952271</v>
      </c>
      <c r="Y345" s="90">
        <v>268.60479700000002</v>
      </c>
      <c r="Z345" s="90">
        <v>268.87402300000002</v>
      </c>
      <c r="AA345" s="90">
        <v>269.747681</v>
      </c>
      <c r="AB345" s="90">
        <v>271.01611300000002</v>
      </c>
      <c r="AC345" s="90">
        <v>272.43203699999998</v>
      </c>
      <c r="AD345" s="90">
        <v>272.85174599999999</v>
      </c>
      <c r="AE345" s="90">
        <v>273.25485200000003</v>
      </c>
      <c r="AF345" s="90">
        <v>275.434235</v>
      </c>
      <c r="AG345" s="90">
        <v>276.51672400000001</v>
      </c>
      <c r="AH345" s="90">
        <v>278.86712599999998</v>
      </c>
      <c r="AI345" s="90">
        <v>280.34887700000002</v>
      </c>
      <c r="AJ345" s="90">
        <v>281.56384300000002</v>
      </c>
      <c r="AK345" s="90">
        <v>283.399475</v>
      </c>
      <c r="AL345" s="90">
        <v>284.98864700000001</v>
      </c>
      <c r="AM345" s="95">
        <v>3.0000000000000001E-3</v>
      </c>
    </row>
    <row r="346" spans="1:39">
      <c r="A346" s="90" t="s">
        <v>403</v>
      </c>
      <c r="B346" s="90" t="s">
        <v>1082</v>
      </c>
      <c r="C346" s="90" t="s">
        <v>1083</v>
      </c>
      <c r="D346" s="90" t="s">
        <v>1075</v>
      </c>
      <c r="E346" s="90">
        <v>247.96086099999999</v>
      </c>
      <c r="F346" s="90">
        <v>255.946136</v>
      </c>
      <c r="G346" s="90">
        <v>257.679596</v>
      </c>
      <c r="H346" s="90">
        <v>259.74179099999998</v>
      </c>
      <c r="I346" s="90">
        <v>261.063965</v>
      </c>
      <c r="J346" s="90">
        <v>263.09552000000002</v>
      </c>
      <c r="K346" s="90">
        <v>264.92999300000002</v>
      </c>
      <c r="L346" s="90">
        <v>265.72357199999999</v>
      </c>
      <c r="M346" s="90">
        <v>267.29894999999999</v>
      </c>
      <c r="N346" s="90">
        <v>268.35376000000002</v>
      </c>
      <c r="O346" s="90">
        <v>268.879639</v>
      </c>
      <c r="P346" s="90">
        <v>269.551331</v>
      </c>
      <c r="Q346" s="90">
        <v>272.44592299999999</v>
      </c>
      <c r="R346" s="90">
        <v>274.17617799999999</v>
      </c>
      <c r="S346" s="90">
        <v>276.22699</v>
      </c>
      <c r="T346" s="90">
        <v>278.976135</v>
      </c>
      <c r="U346" s="90">
        <v>281.03445399999998</v>
      </c>
      <c r="V346" s="90">
        <v>282.32980300000003</v>
      </c>
      <c r="W346" s="90">
        <v>284.31774899999999</v>
      </c>
      <c r="X346" s="90">
        <v>285.63265999999999</v>
      </c>
      <c r="Y346" s="90">
        <v>287.91626000000002</v>
      </c>
      <c r="Z346" s="90">
        <v>289.61468500000001</v>
      </c>
      <c r="AA346" s="90">
        <v>291.03359999999998</v>
      </c>
      <c r="AB346" s="90">
        <v>293.34994499999999</v>
      </c>
      <c r="AC346" s="90">
        <v>295.59802200000001</v>
      </c>
      <c r="AD346" s="90">
        <v>297.63372800000002</v>
      </c>
      <c r="AE346" s="90">
        <v>298.865723</v>
      </c>
      <c r="AF346" s="90">
        <v>300.99539199999998</v>
      </c>
      <c r="AG346" s="90">
        <v>303.43658399999998</v>
      </c>
      <c r="AH346" s="90">
        <v>305.90441900000002</v>
      </c>
      <c r="AI346" s="90">
        <v>307.85818499999999</v>
      </c>
      <c r="AJ346" s="90">
        <v>309.91531400000002</v>
      </c>
      <c r="AK346" s="90">
        <v>312.073395</v>
      </c>
      <c r="AL346" s="90">
        <v>313.94348100000002</v>
      </c>
      <c r="AM346" s="95">
        <v>6.0000000000000001E-3</v>
      </c>
    </row>
    <row r="347" spans="1:39">
      <c r="A347" s="90" t="s">
        <v>406</v>
      </c>
      <c r="B347" s="90" t="s">
        <v>1084</v>
      </c>
      <c r="C347" s="90" t="s">
        <v>1085</v>
      </c>
      <c r="D347" s="90" t="s">
        <v>1075</v>
      </c>
      <c r="E347" s="90">
        <v>247.96086099999999</v>
      </c>
      <c r="F347" s="90">
        <v>255.918182</v>
      </c>
      <c r="G347" s="90">
        <v>250.17958100000001</v>
      </c>
      <c r="H347" s="90">
        <v>246.05145300000001</v>
      </c>
      <c r="I347" s="90">
        <v>244.19671600000001</v>
      </c>
      <c r="J347" s="90">
        <v>244.847534</v>
      </c>
      <c r="K347" s="90">
        <v>247.237244</v>
      </c>
      <c r="L347" s="90">
        <v>249.51565600000001</v>
      </c>
      <c r="M347" s="90">
        <v>251.96057099999999</v>
      </c>
      <c r="N347" s="90">
        <v>254.119675</v>
      </c>
      <c r="O347" s="90">
        <v>255.446045</v>
      </c>
      <c r="P347" s="90">
        <v>256.73904399999998</v>
      </c>
      <c r="Q347" s="90">
        <v>259.89325000000002</v>
      </c>
      <c r="R347" s="90">
        <v>260.88476600000001</v>
      </c>
      <c r="S347" s="90">
        <v>263.230591</v>
      </c>
      <c r="T347" s="90">
        <v>265.51080300000001</v>
      </c>
      <c r="U347" s="90">
        <v>267.44744900000001</v>
      </c>
      <c r="V347" s="90">
        <v>269.12792999999999</v>
      </c>
      <c r="W347" s="90">
        <v>270.52691700000003</v>
      </c>
      <c r="X347" s="90">
        <v>272.50280800000002</v>
      </c>
      <c r="Y347" s="90">
        <v>274.584137</v>
      </c>
      <c r="Z347" s="90">
        <v>275.35922199999999</v>
      </c>
      <c r="AA347" s="90">
        <v>276.93347199999999</v>
      </c>
      <c r="AB347" s="90">
        <v>277.389771</v>
      </c>
      <c r="AC347" s="90">
        <v>279.09082000000001</v>
      </c>
      <c r="AD347" s="90">
        <v>280.38458300000002</v>
      </c>
      <c r="AE347" s="90">
        <v>281.25570699999997</v>
      </c>
      <c r="AF347" s="90">
        <v>282.492188</v>
      </c>
      <c r="AG347" s="90">
        <v>284.94317599999999</v>
      </c>
      <c r="AH347" s="90">
        <v>286.54983499999997</v>
      </c>
      <c r="AI347" s="90">
        <v>288.38269000000003</v>
      </c>
      <c r="AJ347" s="90">
        <v>289.86334199999999</v>
      </c>
      <c r="AK347" s="90">
        <v>290.854309</v>
      </c>
      <c r="AL347" s="90">
        <v>291.62661700000001</v>
      </c>
      <c r="AM347" s="95">
        <v>4.0000000000000001E-3</v>
      </c>
    </row>
    <row r="348" spans="1:39">
      <c r="A348" s="90" t="s">
        <v>409</v>
      </c>
      <c r="B348" s="90" t="s">
        <v>1086</v>
      </c>
      <c r="C348" s="90" t="s">
        <v>1087</v>
      </c>
      <c r="D348" s="90" t="s">
        <v>1075</v>
      </c>
      <c r="E348" s="90">
        <v>247.96086099999999</v>
      </c>
      <c r="F348" s="90">
        <v>255.96893299999999</v>
      </c>
      <c r="G348" s="90">
        <v>250.75147999999999</v>
      </c>
      <c r="H348" s="90">
        <v>249.21414200000001</v>
      </c>
      <c r="I348" s="90">
        <v>246.17974899999999</v>
      </c>
      <c r="J348" s="90">
        <v>246.730682</v>
      </c>
      <c r="K348" s="90">
        <v>248.17016599999999</v>
      </c>
      <c r="L348" s="90">
        <v>250.53813199999999</v>
      </c>
      <c r="M348" s="90">
        <v>253.06617700000001</v>
      </c>
      <c r="N348" s="90">
        <v>255.28774999999999</v>
      </c>
      <c r="O348" s="90">
        <v>256.52557400000001</v>
      </c>
      <c r="P348" s="90">
        <v>257.11291499999999</v>
      </c>
      <c r="Q348" s="90">
        <v>259.38824499999998</v>
      </c>
      <c r="R348" s="90">
        <v>260.172729</v>
      </c>
      <c r="S348" s="90">
        <v>262.00671399999999</v>
      </c>
      <c r="T348" s="90">
        <v>262.884094</v>
      </c>
      <c r="U348" s="90">
        <v>265.31402600000001</v>
      </c>
      <c r="V348" s="90">
        <v>265.58712800000001</v>
      </c>
      <c r="W348" s="90">
        <v>267.56906099999998</v>
      </c>
      <c r="X348" s="90">
        <v>268.76815800000003</v>
      </c>
      <c r="Y348" s="90">
        <v>268.99697900000001</v>
      </c>
      <c r="Z348" s="90">
        <v>270.485748</v>
      </c>
      <c r="AA348" s="90">
        <v>271.19592299999999</v>
      </c>
      <c r="AB348" s="90">
        <v>271.37176499999998</v>
      </c>
      <c r="AC348" s="90">
        <v>273.18218999999999</v>
      </c>
      <c r="AD348" s="90">
        <v>273.23608400000001</v>
      </c>
      <c r="AE348" s="90">
        <v>273.70343000000003</v>
      </c>
      <c r="AF348" s="90">
        <v>276.24859600000002</v>
      </c>
      <c r="AG348" s="90">
        <v>277.58273300000002</v>
      </c>
      <c r="AH348" s="90">
        <v>279.08615099999997</v>
      </c>
      <c r="AI348" s="90">
        <v>280.53439300000002</v>
      </c>
      <c r="AJ348" s="90">
        <v>281.51409899999999</v>
      </c>
      <c r="AK348" s="90">
        <v>281.75299100000001</v>
      </c>
      <c r="AL348" s="90">
        <v>283.088257</v>
      </c>
      <c r="AM348" s="95">
        <v>3.0000000000000001E-3</v>
      </c>
    </row>
    <row r="349" spans="1:39">
      <c r="A349" s="90" t="s">
        <v>412</v>
      </c>
      <c r="B349" s="90" t="s">
        <v>1088</v>
      </c>
      <c r="C349" s="90" t="s">
        <v>1089</v>
      </c>
      <c r="D349" s="90" t="s">
        <v>1075</v>
      </c>
      <c r="E349" s="90">
        <v>247.96086099999999</v>
      </c>
      <c r="F349" s="90">
        <v>255.97024500000001</v>
      </c>
      <c r="G349" s="90">
        <v>253.40046699999999</v>
      </c>
      <c r="H349" s="90">
        <v>255.51658599999999</v>
      </c>
      <c r="I349" s="90">
        <v>256.20953400000002</v>
      </c>
      <c r="J349" s="90">
        <v>257.66143799999998</v>
      </c>
      <c r="K349" s="90">
        <v>260.471069</v>
      </c>
      <c r="L349" s="90">
        <v>264.15930200000003</v>
      </c>
      <c r="M349" s="90">
        <v>267.52209499999998</v>
      </c>
      <c r="N349" s="90">
        <v>271.16473400000001</v>
      </c>
      <c r="O349" s="90">
        <v>274.14685100000003</v>
      </c>
      <c r="P349" s="90">
        <v>276.89215100000001</v>
      </c>
      <c r="Q349" s="90">
        <v>280.60385100000002</v>
      </c>
      <c r="R349" s="90">
        <v>283.01428199999998</v>
      </c>
      <c r="S349" s="90">
        <v>285.08743299999998</v>
      </c>
      <c r="T349" s="90">
        <v>287.23513800000001</v>
      </c>
      <c r="U349" s="90">
        <v>289.91934199999997</v>
      </c>
      <c r="V349" s="90">
        <v>292.50436400000001</v>
      </c>
      <c r="W349" s="90">
        <v>294.99148600000001</v>
      </c>
      <c r="X349" s="90">
        <v>297.185699</v>
      </c>
      <c r="Y349" s="90">
        <v>299.00204500000001</v>
      </c>
      <c r="Z349" s="90">
        <v>301.67352299999999</v>
      </c>
      <c r="AA349" s="90">
        <v>302.79968300000002</v>
      </c>
      <c r="AB349" s="90">
        <v>304.58935500000001</v>
      </c>
      <c r="AC349" s="90">
        <v>306.36404399999998</v>
      </c>
      <c r="AD349" s="90">
        <v>308.42730699999998</v>
      </c>
      <c r="AE349" s="90">
        <v>309.956299</v>
      </c>
      <c r="AF349" s="90">
        <v>311.40527300000002</v>
      </c>
      <c r="AG349" s="90">
        <v>313.73580900000002</v>
      </c>
      <c r="AH349" s="90">
        <v>316.48568699999998</v>
      </c>
      <c r="AI349" s="90">
        <v>319.32565299999999</v>
      </c>
      <c r="AJ349" s="90">
        <v>323.12091099999998</v>
      </c>
      <c r="AK349" s="90">
        <v>324.57678199999998</v>
      </c>
      <c r="AL349" s="90">
        <v>326.250519</v>
      </c>
      <c r="AM349" s="95">
        <v>8.0000000000000002E-3</v>
      </c>
    </row>
    <row r="350" spans="1:39">
      <c r="A350" s="90" t="s">
        <v>84</v>
      </c>
      <c r="B350" s="90" t="s">
        <v>1090</v>
      </c>
      <c r="C350" s="90" t="s">
        <v>1091</v>
      </c>
      <c r="D350" s="90" t="s">
        <v>1075</v>
      </c>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c r="AI350" s="90"/>
      <c r="AJ350" s="90"/>
      <c r="AK350" s="90"/>
      <c r="AL350" s="90"/>
      <c r="AM350" s="90"/>
    </row>
    <row r="351" spans="1:39">
      <c r="A351" s="90" t="s">
        <v>263</v>
      </c>
      <c r="B351" s="90" t="s">
        <v>1092</v>
      </c>
      <c r="C351" s="90" t="s">
        <v>1093</v>
      </c>
      <c r="D351" s="90" t="s">
        <v>1075</v>
      </c>
      <c r="E351" s="90">
        <v>191.75567599999999</v>
      </c>
      <c r="F351" s="90">
        <v>194.48608400000001</v>
      </c>
      <c r="G351" s="90">
        <v>192.053833</v>
      </c>
      <c r="H351" s="90">
        <v>190.45254499999999</v>
      </c>
      <c r="I351" s="90">
        <v>189.73362700000001</v>
      </c>
      <c r="J351" s="90">
        <v>190.97673</v>
      </c>
      <c r="K351" s="90">
        <v>192.44004799999999</v>
      </c>
      <c r="L351" s="90">
        <v>195.05830399999999</v>
      </c>
      <c r="M351" s="90">
        <v>198.17918399999999</v>
      </c>
      <c r="N351" s="90">
        <v>199.93687399999999</v>
      </c>
      <c r="O351" s="90">
        <v>200.979691</v>
      </c>
      <c r="P351" s="90">
        <v>202.25086999999999</v>
      </c>
      <c r="Q351" s="90">
        <v>204.138565</v>
      </c>
      <c r="R351" s="90">
        <v>205.16426100000001</v>
      </c>
      <c r="S351" s="90">
        <v>206.19030799999999</v>
      </c>
      <c r="T351" s="90">
        <v>207.99288899999999</v>
      </c>
      <c r="U351" s="90">
        <v>209.30613700000001</v>
      </c>
      <c r="V351" s="90">
        <v>210.481796</v>
      </c>
      <c r="W351" s="90">
        <v>211.61700400000001</v>
      </c>
      <c r="X351" s="90">
        <v>213.170151</v>
      </c>
      <c r="Y351" s="90">
        <v>214.57524100000001</v>
      </c>
      <c r="Z351" s="90">
        <v>215.622513</v>
      </c>
      <c r="AA351" s="90">
        <v>216.58845500000001</v>
      </c>
      <c r="AB351" s="90">
        <v>217.03301999999999</v>
      </c>
      <c r="AC351" s="90">
        <v>218.72268700000001</v>
      </c>
      <c r="AD351" s="90">
        <v>219.742142</v>
      </c>
      <c r="AE351" s="90">
        <v>221.219818</v>
      </c>
      <c r="AF351" s="90">
        <v>222.61248800000001</v>
      </c>
      <c r="AG351" s="90">
        <v>224.524292</v>
      </c>
      <c r="AH351" s="90">
        <v>226.566956</v>
      </c>
      <c r="AI351" s="90">
        <v>228.79917900000001</v>
      </c>
      <c r="AJ351" s="90">
        <v>231.32217399999999</v>
      </c>
      <c r="AK351" s="90">
        <v>233.747894</v>
      </c>
      <c r="AL351" s="90">
        <v>235.83422899999999</v>
      </c>
      <c r="AM351" s="95">
        <v>6.0000000000000001E-3</v>
      </c>
    </row>
    <row r="352" spans="1:39">
      <c r="A352" s="90" t="s">
        <v>397</v>
      </c>
      <c r="B352" s="90" t="s">
        <v>1094</v>
      </c>
      <c r="C352" s="90" t="s">
        <v>1095</v>
      </c>
      <c r="D352" s="90" t="s">
        <v>1075</v>
      </c>
      <c r="E352" s="90">
        <v>191.768631</v>
      </c>
      <c r="F352" s="90">
        <v>194.513901</v>
      </c>
      <c r="G352" s="90">
        <v>192.08474699999999</v>
      </c>
      <c r="H352" s="90">
        <v>191.34956399999999</v>
      </c>
      <c r="I352" s="90">
        <v>191.10739100000001</v>
      </c>
      <c r="J352" s="90">
        <v>192.90711999999999</v>
      </c>
      <c r="K352" s="90">
        <v>195.10986299999999</v>
      </c>
      <c r="L352" s="90">
        <v>197.63647499999999</v>
      </c>
      <c r="M352" s="90">
        <v>201.18133499999999</v>
      </c>
      <c r="N352" s="90">
        <v>203.070572</v>
      </c>
      <c r="O352" s="90">
        <v>204.52264400000001</v>
      </c>
      <c r="P352" s="90">
        <v>205.40164200000001</v>
      </c>
      <c r="Q352" s="90">
        <v>208.036697</v>
      </c>
      <c r="R352" s="90">
        <v>208.82809399999999</v>
      </c>
      <c r="S352" s="90">
        <v>210.279358</v>
      </c>
      <c r="T352" s="90">
        <v>211.826324</v>
      </c>
      <c r="U352" s="90">
        <v>213.934189</v>
      </c>
      <c r="V352" s="90">
        <v>215.04672199999999</v>
      </c>
      <c r="W352" s="90">
        <v>216.16861</v>
      </c>
      <c r="X352" s="90">
        <v>218.90014600000001</v>
      </c>
      <c r="Y352" s="90">
        <v>219.75933800000001</v>
      </c>
      <c r="Z352" s="90">
        <v>221.29681400000001</v>
      </c>
      <c r="AA352" s="90">
        <v>222.56080600000001</v>
      </c>
      <c r="AB352" s="90">
        <v>224.812622</v>
      </c>
      <c r="AC352" s="90">
        <v>226.73942600000001</v>
      </c>
      <c r="AD352" s="90">
        <v>228.26014699999999</v>
      </c>
      <c r="AE352" s="90">
        <v>230.16835</v>
      </c>
      <c r="AF352" s="90">
        <v>232.476562</v>
      </c>
      <c r="AG352" s="90">
        <v>234.83189400000001</v>
      </c>
      <c r="AH352" s="90">
        <v>237.51973000000001</v>
      </c>
      <c r="AI352" s="90">
        <v>240.21159399999999</v>
      </c>
      <c r="AJ352" s="90">
        <v>243.38061500000001</v>
      </c>
      <c r="AK352" s="90">
        <v>246.45478800000001</v>
      </c>
      <c r="AL352" s="90">
        <v>249.444885</v>
      </c>
      <c r="AM352" s="95">
        <v>8.0000000000000002E-3</v>
      </c>
    </row>
    <row r="353" spans="1:39">
      <c r="A353" s="90" t="s">
        <v>400</v>
      </c>
      <c r="B353" s="90" t="s">
        <v>1096</v>
      </c>
      <c r="C353" s="90" t="s">
        <v>1097</v>
      </c>
      <c r="D353" s="90" t="s">
        <v>1075</v>
      </c>
      <c r="E353" s="90">
        <v>191.768631</v>
      </c>
      <c r="F353" s="90">
        <v>194.51345800000001</v>
      </c>
      <c r="G353" s="90">
        <v>192.686127</v>
      </c>
      <c r="H353" s="90">
        <v>190.301849</v>
      </c>
      <c r="I353" s="90">
        <v>188.24110400000001</v>
      </c>
      <c r="J353" s="90">
        <v>189.65400700000001</v>
      </c>
      <c r="K353" s="90">
        <v>190.357697</v>
      </c>
      <c r="L353" s="90">
        <v>193.240601</v>
      </c>
      <c r="M353" s="90">
        <v>195.54388399999999</v>
      </c>
      <c r="N353" s="90">
        <v>197.418182</v>
      </c>
      <c r="O353" s="90">
        <v>198.09631300000001</v>
      </c>
      <c r="P353" s="90">
        <v>198.66258199999999</v>
      </c>
      <c r="Q353" s="90">
        <v>198.57785000000001</v>
      </c>
      <c r="R353" s="90">
        <v>200.019958</v>
      </c>
      <c r="S353" s="90">
        <v>200.37973</v>
      </c>
      <c r="T353" s="90">
        <v>201.41511499999999</v>
      </c>
      <c r="U353" s="90">
        <v>203.22195400000001</v>
      </c>
      <c r="V353" s="90">
        <v>203.03152499999999</v>
      </c>
      <c r="W353" s="90">
        <v>204.34918200000001</v>
      </c>
      <c r="X353" s="90">
        <v>204.78376800000001</v>
      </c>
      <c r="Y353" s="90">
        <v>206.13159200000001</v>
      </c>
      <c r="Z353" s="90">
        <v>206.098648</v>
      </c>
      <c r="AA353" s="90">
        <v>206.74740600000001</v>
      </c>
      <c r="AB353" s="90">
        <v>207.679169</v>
      </c>
      <c r="AC353" s="90">
        <v>208.904068</v>
      </c>
      <c r="AD353" s="90">
        <v>209.202789</v>
      </c>
      <c r="AE353" s="90">
        <v>209.51902799999999</v>
      </c>
      <c r="AF353" s="90">
        <v>211.720291</v>
      </c>
      <c r="AG353" s="90">
        <v>212.791595</v>
      </c>
      <c r="AH353" s="90">
        <v>215.245453</v>
      </c>
      <c r="AI353" s="90">
        <v>216.96343999999999</v>
      </c>
      <c r="AJ353" s="90">
        <v>218.60907</v>
      </c>
      <c r="AK353" s="90">
        <v>220.959351</v>
      </c>
      <c r="AL353" s="90">
        <v>223.12725800000001</v>
      </c>
      <c r="AM353" s="95">
        <v>4.0000000000000001E-3</v>
      </c>
    </row>
    <row r="354" spans="1:39">
      <c r="A354" s="90" t="s">
        <v>403</v>
      </c>
      <c r="B354" s="90" t="s">
        <v>1098</v>
      </c>
      <c r="C354" s="90" t="s">
        <v>1099</v>
      </c>
      <c r="D354" s="90" t="s">
        <v>1075</v>
      </c>
      <c r="E354" s="90">
        <v>191.75567599999999</v>
      </c>
      <c r="F354" s="90">
        <v>194.468796</v>
      </c>
      <c r="G354" s="90">
        <v>197.58720400000001</v>
      </c>
      <c r="H354" s="90">
        <v>198.11621099999999</v>
      </c>
      <c r="I354" s="90">
        <v>198.881226</v>
      </c>
      <c r="J354" s="90">
        <v>200.636246</v>
      </c>
      <c r="K354" s="90">
        <v>201.85205099999999</v>
      </c>
      <c r="L354" s="90">
        <v>202.22087099999999</v>
      </c>
      <c r="M354" s="90">
        <v>204.03195199999999</v>
      </c>
      <c r="N354" s="90">
        <v>204.70701600000001</v>
      </c>
      <c r="O354" s="90">
        <v>204.99520899999999</v>
      </c>
      <c r="P354" s="90">
        <v>205.44880699999999</v>
      </c>
      <c r="Q354" s="90">
        <v>208.02333100000001</v>
      </c>
      <c r="R354" s="90">
        <v>209.52706900000001</v>
      </c>
      <c r="S354" s="90">
        <v>211.104996</v>
      </c>
      <c r="T354" s="90">
        <v>213.856369</v>
      </c>
      <c r="U354" s="90">
        <v>215.79904199999999</v>
      </c>
      <c r="V354" s="90">
        <v>216.83111600000001</v>
      </c>
      <c r="W354" s="90">
        <v>218.69976800000001</v>
      </c>
      <c r="X354" s="90">
        <v>219.99934400000001</v>
      </c>
      <c r="Y354" s="90">
        <v>222.240936</v>
      </c>
      <c r="Z354" s="90">
        <v>223.92709400000001</v>
      </c>
      <c r="AA354" s="90">
        <v>225.283356</v>
      </c>
      <c r="AB354" s="90">
        <v>227.403671</v>
      </c>
      <c r="AC354" s="90">
        <v>229.554047</v>
      </c>
      <c r="AD354" s="90">
        <v>231.77767900000001</v>
      </c>
      <c r="AE354" s="90">
        <v>233.30162000000001</v>
      </c>
      <c r="AF354" s="90">
        <v>235.541077</v>
      </c>
      <c r="AG354" s="90">
        <v>238.24588</v>
      </c>
      <c r="AH354" s="90">
        <v>240.89001500000001</v>
      </c>
      <c r="AI354" s="90">
        <v>243.15150499999999</v>
      </c>
      <c r="AJ354" s="90">
        <v>245.672394</v>
      </c>
      <c r="AK354" s="90">
        <v>248.47692900000001</v>
      </c>
      <c r="AL354" s="90">
        <v>250.904022</v>
      </c>
      <c r="AM354" s="95">
        <v>8.0000000000000002E-3</v>
      </c>
    </row>
    <row r="355" spans="1:39">
      <c r="A355" s="90" t="s">
        <v>406</v>
      </c>
      <c r="B355" s="90" t="s">
        <v>1100</v>
      </c>
      <c r="C355" s="90" t="s">
        <v>1101</v>
      </c>
      <c r="D355" s="90" t="s">
        <v>1075</v>
      </c>
      <c r="E355" s="90">
        <v>191.75567599999999</v>
      </c>
      <c r="F355" s="90">
        <v>194.45448300000001</v>
      </c>
      <c r="G355" s="90">
        <v>190.48133899999999</v>
      </c>
      <c r="H355" s="90">
        <v>186.357529</v>
      </c>
      <c r="I355" s="90">
        <v>185.67121900000001</v>
      </c>
      <c r="J355" s="90">
        <v>187.24423200000001</v>
      </c>
      <c r="K355" s="90">
        <v>189.622894</v>
      </c>
      <c r="L355" s="90">
        <v>191.637924</v>
      </c>
      <c r="M355" s="90">
        <v>194.316574</v>
      </c>
      <c r="N355" s="90">
        <v>195.990906</v>
      </c>
      <c r="O355" s="90">
        <v>197.143158</v>
      </c>
      <c r="P355" s="90">
        <v>197.99395799999999</v>
      </c>
      <c r="Q355" s="90">
        <v>200.55595400000001</v>
      </c>
      <c r="R355" s="90">
        <v>201.02032500000001</v>
      </c>
      <c r="S355" s="90">
        <v>202.71971099999999</v>
      </c>
      <c r="T355" s="90">
        <v>204.40562399999999</v>
      </c>
      <c r="U355" s="90">
        <v>205.821564</v>
      </c>
      <c r="V355" s="90">
        <v>206.84991500000001</v>
      </c>
      <c r="W355" s="90">
        <v>207.64897199999999</v>
      </c>
      <c r="X355" s="90">
        <v>209.321594</v>
      </c>
      <c r="Y355" s="90">
        <v>210.86041299999999</v>
      </c>
      <c r="Z355" s="90">
        <v>211.25405900000001</v>
      </c>
      <c r="AA355" s="90">
        <v>212.57074</v>
      </c>
      <c r="AB355" s="90">
        <v>212.69210799999999</v>
      </c>
      <c r="AC355" s="90">
        <v>214.08038300000001</v>
      </c>
      <c r="AD355" s="90">
        <v>215.307693</v>
      </c>
      <c r="AE355" s="90">
        <v>216.25280799999999</v>
      </c>
      <c r="AF355" s="90">
        <v>217.425659</v>
      </c>
      <c r="AG355" s="90">
        <v>219.88996900000001</v>
      </c>
      <c r="AH355" s="90">
        <v>221.615814</v>
      </c>
      <c r="AI355" s="90">
        <v>223.78616299999999</v>
      </c>
      <c r="AJ355" s="90">
        <v>225.77706900000001</v>
      </c>
      <c r="AK355" s="90">
        <v>227.52911399999999</v>
      </c>
      <c r="AL355" s="90">
        <v>229.105164</v>
      </c>
      <c r="AM355" s="95">
        <v>5.0000000000000001E-3</v>
      </c>
    </row>
    <row r="356" spans="1:39">
      <c r="A356" s="90" t="s">
        <v>409</v>
      </c>
      <c r="B356" s="90" t="s">
        <v>1102</v>
      </c>
      <c r="C356" s="90" t="s">
        <v>1103</v>
      </c>
      <c r="D356" s="90" t="s">
        <v>1075</v>
      </c>
      <c r="E356" s="90">
        <v>191.75567599999999</v>
      </c>
      <c r="F356" s="90">
        <v>194.50633199999999</v>
      </c>
      <c r="G356" s="90">
        <v>191.35282900000001</v>
      </c>
      <c r="H356" s="90">
        <v>189.03251599999999</v>
      </c>
      <c r="I356" s="90">
        <v>186.344223</v>
      </c>
      <c r="J356" s="90">
        <v>187.406891</v>
      </c>
      <c r="K356" s="90">
        <v>188.43663000000001</v>
      </c>
      <c r="L356" s="90">
        <v>190.43743900000001</v>
      </c>
      <c r="M356" s="90">
        <v>192.993347</v>
      </c>
      <c r="N356" s="90">
        <v>194.42218</v>
      </c>
      <c r="O356" s="90">
        <v>195.18714900000001</v>
      </c>
      <c r="P356" s="90">
        <v>195.359161</v>
      </c>
      <c r="Q356" s="90">
        <v>197.269104</v>
      </c>
      <c r="R356" s="90">
        <v>197.88073700000001</v>
      </c>
      <c r="S356" s="90">
        <v>199.32931500000001</v>
      </c>
      <c r="T356" s="90">
        <v>199.65420499999999</v>
      </c>
      <c r="U356" s="90">
        <v>201.81147799999999</v>
      </c>
      <c r="V356" s="90">
        <v>201.492615</v>
      </c>
      <c r="W356" s="90">
        <v>203.162949</v>
      </c>
      <c r="X356" s="90">
        <v>204.10913099999999</v>
      </c>
      <c r="Y356" s="90">
        <v>203.888733</v>
      </c>
      <c r="Z356" s="90">
        <v>205.19052099999999</v>
      </c>
      <c r="AA356" s="90">
        <v>205.84487899999999</v>
      </c>
      <c r="AB356" s="90">
        <v>205.811172</v>
      </c>
      <c r="AC356" s="90">
        <v>207.42048600000001</v>
      </c>
      <c r="AD356" s="90">
        <v>207.39111299999999</v>
      </c>
      <c r="AE356" s="90">
        <v>207.91078200000001</v>
      </c>
      <c r="AF356" s="90">
        <v>210.45228599999999</v>
      </c>
      <c r="AG356" s="90">
        <v>211.93573000000001</v>
      </c>
      <c r="AH356" s="90">
        <v>213.63587999999999</v>
      </c>
      <c r="AI356" s="90">
        <v>215.57577499999999</v>
      </c>
      <c r="AJ356" s="90">
        <v>217.070099</v>
      </c>
      <c r="AK356" s="90">
        <v>218.02697800000001</v>
      </c>
      <c r="AL356" s="90">
        <v>220.403885</v>
      </c>
      <c r="AM356" s="95">
        <v>4.0000000000000001E-3</v>
      </c>
    </row>
    <row r="357" spans="1:39">
      <c r="A357" s="90" t="s">
        <v>412</v>
      </c>
      <c r="B357" s="90" t="s">
        <v>1104</v>
      </c>
      <c r="C357" s="90" t="s">
        <v>1105</v>
      </c>
      <c r="D357" s="90" t="s">
        <v>1075</v>
      </c>
      <c r="E357" s="90">
        <v>191.75567599999999</v>
      </c>
      <c r="F357" s="90">
        <v>194.50495900000001</v>
      </c>
      <c r="G357" s="90">
        <v>193.44416799999999</v>
      </c>
      <c r="H357" s="90">
        <v>194.499146</v>
      </c>
      <c r="I357" s="90">
        <v>195.146378</v>
      </c>
      <c r="J357" s="90">
        <v>197.16098</v>
      </c>
      <c r="K357" s="90">
        <v>199.63520800000001</v>
      </c>
      <c r="L357" s="90">
        <v>203.04336499999999</v>
      </c>
      <c r="M357" s="90">
        <v>206.567566</v>
      </c>
      <c r="N357" s="90">
        <v>209.424576</v>
      </c>
      <c r="O357" s="90">
        <v>212.18862899999999</v>
      </c>
      <c r="P357" s="90">
        <v>214.50953699999999</v>
      </c>
      <c r="Q357" s="90">
        <v>217.74258399999999</v>
      </c>
      <c r="R357" s="90">
        <v>219.76660200000001</v>
      </c>
      <c r="S357" s="90">
        <v>221.364655</v>
      </c>
      <c r="T357" s="90">
        <v>222.78436300000001</v>
      </c>
      <c r="U357" s="90">
        <v>224.94258099999999</v>
      </c>
      <c r="V357" s="90">
        <v>226.82257100000001</v>
      </c>
      <c r="W357" s="90">
        <v>228.66525300000001</v>
      </c>
      <c r="X357" s="90">
        <v>230.47657799999999</v>
      </c>
      <c r="Y357" s="90">
        <v>231.75389100000001</v>
      </c>
      <c r="Z357" s="90">
        <v>234.00289900000001</v>
      </c>
      <c r="AA357" s="90">
        <v>234.68524199999999</v>
      </c>
      <c r="AB357" s="90">
        <v>236.153412</v>
      </c>
      <c r="AC357" s="90">
        <v>237.757172</v>
      </c>
      <c r="AD357" s="90">
        <v>239.541</v>
      </c>
      <c r="AE357" s="90">
        <v>240.950928</v>
      </c>
      <c r="AF357" s="90">
        <v>242.29373200000001</v>
      </c>
      <c r="AG357" s="90">
        <v>244.49529999999999</v>
      </c>
      <c r="AH357" s="90">
        <v>247.263687</v>
      </c>
      <c r="AI357" s="90">
        <v>250.192993</v>
      </c>
      <c r="AJ357" s="90">
        <v>254.28585799999999</v>
      </c>
      <c r="AK357" s="90">
        <v>256.41119400000002</v>
      </c>
      <c r="AL357" s="90">
        <v>258.92517099999998</v>
      </c>
      <c r="AM357" s="95">
        <v>8.9999999999999993E-3</v>
      </c>
    </row>
    <row r="358" spans="1:39">
      <c r="A358" s="90" t="s">
        <v>86</v>
      </c>
      <c r="B358" s="90" t="s">
        <v>1106</v>
      </c>
      <c r="C358" s="90" t="s">
        <v>1107</v>
      </c>
      <c r="D358" s="90" t="s">
        <v>1075</v>
      </c>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c r="AI358" s="90"/>
      <c r="AJ358" s="90"/>
      <c r="AK358" s="90"/>
      <c r="AL358" s="90"/>
      <c r="AM358" s="90"/>
    </row>
    <row r="359" spans="1:39">
      <c r="A359" s="90" t="s">
        <v>263</v>
      </c>
      <c r="B359" s="90" t="s">
        <v>1108</v>
      </c>
      <c r="C359" s="90" t="s">
        <v>1109</v>
      </c>
      <c r="D359" s="90" t="s">
        <v>1075</v>
      </c>
      <c r="E359" s="90">
        <v>176.327225</v>
      </c>
      <c r="F359" s="90">
        <v>194.92755099999999</v>
      </c>
      <c r="G359" s="90">
        <v>201.51014699999999</v>
      </c>
      <c r="H359" s="90">
        <v>199.72062700000001</v>
      </c>
      <c r="I359" s="90">
        <v>204.878342</v>
      </c>
      <c r="J359" s="90">
        <v>210.47022999999999</v>
      </c>
      <c r="K359" s="90">
        <v>216.44368</v>
      </c>
      <c r="L359" s="90">
        <v>225.36987300000001</v>
      </c>
      <c r="M359" s="90">
        <v>234.85240200000001</v>
      </c>
      <c r="N359" s="90">
        <v>241.22345000000001</v>
      </c>
      <c r="O359" s="90">
        <v>248.12960799999999</v>
      </c>
      <c r="P359" s="90">
        <v>253.06369000000001</v>
      </c>
      <c r="Q359" s="90">
        <v>258.273346</v>
      </c>
      <c r="R359" s="90">
        <v>261.12707499999999</v>
      </c>
      <c r="S359" s="90">
        <v>264.346497</v>
      </c>
      <c r="T359" s="90">
        <v>269.882294</v>
      </c>
      <c r="U359" s="90">
        <v>274.21945199999999</v>
      </c>
      <c r="V359" s="90">
        <v>276.24658199999999</v>
      </c>
      <c r="W359" s="90">
        <v>279.960846</v>
      </c>
      <c r="X359" s="90">
        <v>285.65008499999999</v>
      </c>
      <c r="Y359" s="90">
        <v>287.429779</v>
      </c>
      <c r="Z359" s="90">
        <v>291.58728000000002</v>
      </c>
      <c r="AA359" s="90">
        <v>294.72903400000001</v>
      </c>
      <c r="AB359" s="90">
        <v>297.45858800000002</v>
      </c>
      <c r="AC359" s="90">
        <v>300.35137900000001</v>
      </c>
      <c r="AD359" s="90">
        <v>303.89712500000002</v>
      </c>
      <c r="AE359" s="90">
        <v>306.05542000000003</v>
      </c>
      <c r="AF359" s="90">
        <v>308.80206299999998</v>
      </c>
      <c r="AG359" s="90">
        <v>312.29754600000001</v>
      </c>
      <c r="AH359" s="90">
        <v>315.22412100000003</v>
      </c>
      <c r="AI359" s="90">
        <v>318.47894300000002</v>
      </c>
      <c r="AJ359" s="90">
        <v>323.30023199999999</v>
      </c>
      <c r="AK359" s="90">
        <v>325.80062900000001</v>
      </c>
      <c r="AL359" s="90">
        <v>328.72442599999999</v>
      </c>
      <c r="AM359" s="95">
        <v>1.6E-2</v>
      </c>
    </row>
    <row r="360" spans="1:39">
      <c r="A360" s="90" t="s">
        <v>397</v>
      </c>
      <c r="B360" s="90" t="s">
        <v>1110</v>
      </c>
      <c r="C360" s="90" t="s">
        <v>1111</v>
      </c>
      <c r="D360" s="90" t="s">
        <v>1075</v>
      </c>
      <c r="E360" s="90">
        <v>176.28492700000001</v>
      </c>
      <c r="F360" s="90">
        <v>194.27539100000001</v>
      </c>
      <c r="G360" s="90">
        <v>202.84461999999999</v>
      </c>
      <c r="H360" s="90">
        <v>201.76149000000001</v>
      </c>
      <c r="I360" s="90">
        <v>207.73402400000001</v>
      </c>
      <c r="J360" s="90">
        <v>214.09852599999999</v>
      </c>
      <c r="K360" s="90">
        <v>221.499695</v>
      </c>
      <c r="L360" s="90">
        <v>231.937454</v>
      </c>
      <c r="M360" s="90">
        <v>242.54290800000001</v>
      </c>
      <c r="N360" s="90">
        <v>248.41445899999999</v>
      </c>
      <c r="O360" s="90">
        <v>256.71691900000002</v>
      </c>
      <c r="P360" s="90">
        <v>261.79482999999999</v>
      </c>
      <c r="Q360" s="90">
        <v>268.90112299999998</v>
      </c>
      <c r="R360" s="90">
        <v>272.87197900000001</v>
      </c>
      <c r="S360" s="90">
        <v>277.617615</v>
      </c>
      <c r="T360" s="90">
        <v>283.56518599999998</v>
      </c>
      <c r="U360" s="90">
        <v>290.007385</v>
      </c>
      <c r="V360" s="90">
        <v>293.65982100000002</v>
      </c>
      <c r="W360" s="90">
        <v>299.39660600000002</v>
      </c>
      <c r="X360" s="90">
        <v>308.28198200000003</v>
      </c>
      <c r="Y360" s="90">
        <v>310.26101699999998</v>
      </c>
      <c r="Z360" s="90">
        <v>317.51855499999999</v>
      </c>
      <c r="AA360" s="90">
        <v>322.80584700000003</v>
      </c>
      <c r="AB360" s="90">
        <v>328.08676100000002</v>
      </c>
      <c r="AC360" s="90">
        <v>333.56366000000003</v>
      </c>
      <c r="AD360" s="90">
        <v>339.56527699999998</v>
      </c>
      <c r="AE360" s="90">
        <v>344.02374300000002</v>
      </c>
      <c r="AF360" s="90">
        <v>349.52230800000001</v>
      </c>
      <c r="AG360" s="90">
        <v>355.14892600000002</v>
      </c>
      <c r="AH360" s="90">
        <v>360.64788800000002</v>
      </c>
      <c r="AI360" s="90">
        <v>367.23095699999999</v>
      </c>
      <c r="AJ360" s="90">
        <v>374.57467700000001</v>
      </c>
      <c r="AK360" s="90">
        <v>378.716431</v>
      </c>
      <c r="AL360" s="90">
        <v>385.60189800000001</v>
      </c>
      <c r="AM360" s="95">
        <v>2.1999999999999999E-2</v>
      </c>
    </row>
    <row r="361" spans="1:39">
      <c r="A361" s="90" t="s">
        <v>400</v>
      </c>
      <c r="B361" s="90" t="s">
        <v>1112</v>
      </c>
      <c r="C361" s="90" t="s">
        <v>1113</v>
      </c>
      <c r="D361" s="90" t="s">
        <v>1075</v>
      </c>
      <c r="E361" s="90">
        <v>176.27255199999999</v>
      </c>
      <c r="F361" s="90">
        <v>195.06083699999999</v>
      </c>
      <c r="G361" s="90">
        <v>203.50145000000001</v>
      </c>
      <c r="H361" s="90">
        <v>197.02162200000001</v>
      </c>
      <c r="I361" s="90">
        <v>199.556274</v>
      </c>
      <c r="J361" s="90">
        <v>204.70755</v>
      </c>
      <c r="K361" s="90">
        <v>209.024933</v>
      </c>
      <c r="L361" s="90">
        <v>217.11703499999999</v>
      </c>
      <c r="M361" s="90">
        <v>224.656372</v>
      </c>
      <c r="N361" s="90">
        <v>229.041641</v>
      </c>
      <c r="O361" s="90">
        <v>234.97650100000001</v>
      </c>
      <c r="P361" s="90">
        <v>238.48336800000001</v>
      </c>
      <c r="Q361" s="90">
        <v>242.02659600000001</v>
      </c>
      <c r="R361" s="90">
        <v>242.822937</v>
      </c>
      <c r="S361" s="90">
        <v>244.75744599999999</v>
      </c>
      <c r="T361" s="90">
        <v>248.31715399999999</v>
      </c>
      <c r="U361" s="90">
        <v>251.72976700000001</v>
      </c>
      <c r="V361" s="90">
        <v>251.24733000000001</v>
      </c>
      <c r="W361" s="90">
        <v>253.82759100000001</v>
      </c>
      <c r="X361" s="90">
        <v>257.75933800000001</v>
      </c>
      <c r="Y361" s="90">
        <v>259.13738999999998</v>
      </c>
      <c r="Z361" s="90">
        <v>261.713593</v>
      </c>
      <c r="AA361" s="90">
        <v>263.69113199999998</v>
      </c>
      <c r="AB361" s="90">
        <v>265.413025</v>
      </c>
      <c r="AC361" s="90">
        <v>266.98510700000003</v>
      </c>
      <c r="AD361" s="90">
        <v>268.58969100000002</v>
      </c>
      <c r="AE361" s="90">
        <v>268.88226300000002</v>
      </c>
      <c r="AF361" s="90">
        <v>271.00295999999997</v>
      </c>
      <c r="AG361" s="90">
        <v>272.54516599999999</v>
      </c>
      <c r="AH361" s="90">
        <v>274.49697900000001</v>
      </c>
      <c r="AI361" s="90">
        <v>276.29565400000001</v>
      </c>
      <c r="AJ361" s="90">
        <v>278.86648600000001</v>
      </c>
      <c r="AK361" s="90">
        <v>280.36648600000001</v>
      </c>
      <c r="AL361" s="90">
        <v>282.26446499999997</v>
      </c>
      <c r="AM361" s="95">
        <v>1.2E-2</v>
      </c>
    </row>
    <row r="362" spans="1:39">
      <c r="A362" s="90" t="s">
        <v>403</v>
      </c>
      <c r="B362" s="90" t="s">
        <v>1114</v>
      </c>
      <c r="C362" s="90" t="s">
        <v>1115</v>
      </c>
      <c r="D362" s="90" t="s">
        <v>1075</v>
      </c>
      <c r="E362" s="90">
        <v>176.204453</v>
      </c>
      <c r="F362" s="90">
        <v>193.77995300000001</v>
      </c>
      <c r="G362" s="90">
        <v>239.237717</v>
      </c>
      <c r="H362" s="90">
        <v>257.744934</v>
      </c>
      <c r="I362" s="90">
        <v>283.87866200000002</v>
      </c>
      <c r="J362" s="90">
        <v>307.28463699999998</v>
      </c>
      <c r="K362" s="90">
        <v>323.31912199999999</v>
      </c>
      <c r="L362" s="90">
        <v>336.21380599999998</v>
      </c>
      <c r="M362" s="90">
        <v>348.01873799999998</v>
      </c>
      <c r="N362" s="90">
        <v>351.92746</v>
      </c>
      <c r="O362" s="90">
        <v>357.98321499999997</v>
      </c>
      <c r="P362" s="90">
        <v>362.32278400000001</v>
      </c>
      <c r="Q362" s="90">
        <v>368.75186200000002</v>
      </c>
      <c r="R362" s="90">
        <v>374.12341300000003</v>
      </c>
      <c r="S362" s="90">
        <v>379.93316700000003</v>
      </c>
      <c r="T362" s="90">
        <v>386.62725799999998</v>
      </c>
      <c r="U362" s="90">
        <v>393.13436899999999</v>
      </c>
      <c r="V362" s="90">
        <v>395.88653599999998</v>
      </c>
      <c r="W362" s="90">
        <v>401.54467799999998</v>
      </c>
      <c r="X362" s="90">
        <v>407.05850199999998</v>
      </c>
      <c r="Y362" s="90">
        <v>409.98184199999997</v>
      </c>
      <c r="Z362" s="90">
        <v>416.199341</v>
      </c>
      <c r="AA362" s="90">
        <v>420.67971799999998</v>
      </c>
      <c r="AB362" s="90">
        <v>427.06170700000001</v>
      </c>
      <c r="AC362" s="90">
        <v>433.38681000000003</v>
      </c>
      <c r="AD362" s="90">
        <v>437.87631199999998</v>
      </c>
      <c r="AE362" s="90">
        <v>440.07046500000001</v>
      </c>
      <c r="AF362" s="90">
        <v>446.94232199999999</v>
      </c>
      <c r="AG362" s="90">
        <v>452.65463299999999</v>
      </c>
      <c r="AH362" s="90">
        <v>458.491669</v>
      </c>
      <c r="AI362" s="90">
        <v>464.22131300000001</v>
      </c>
      <c r="AJ362" s="90">
        <v>473.18335000000002</v>
      </c>
      <c r="AK362" s="90">
        <v>479.734894</v>
      </c>
      <c r="AL362" s="90">
        <v>487.16281099999998</v>
      </c>
      <c r="AM362" s="95">
        <v>2.9000000000000001E-2</v>
      </c>
    </row>
    <row r="363" spans="1:39">
      <c r="A363" s="90" t="s">
        <v>406</v>
      </c>
      <c r="B363" s="90" t="s">
        <v>1116</v>
      </c>
      <c r="C363" s="90" t="s">
        <v>1117</v>
      </c>
      <c r="D363" s="90" t="s">
        <v>1075</v>
      </c>
      <c r="E363" s="90">
        <v>175.67742899999999</v>
      </c>
      <c r="F363" s="90">
        <v>194.05070499999999</v>
      </c>
      <c r="G363" s="90">
        <v>189.506485</v>
      </c>
      <c r="H363" s="90">
        <v>170.98793000000001</v>
      </c>
      <c r="I363" s="90">
        <v>168.72581500000001</v>
      </c>
      <c r="J363" s="90">
        <v>170.67390399999999</v>
      </c>
      <c r="K363" s="90">
        <v>173.98080400000001</v>
      </c>
      <c r="L363" s="90">
        <v>178.43971300000001</v>
      </c>
      <c r="M363" s="90">
        <v>183.06272899999999</v>
      </c>
      <c r="N363" s="90">
        <v>184.82672099999999</v>
      </c>
      <c r="O363" s="90">
        <v>187.68753100000001</v>
      </c>
      <c r="P363" s="90">
        <v>190.41279599999999</v>
      </c>
      <c r="Q363" s="90">
        <v>192.681625</v>
      </c>
      <c r="R363" s="90">
        <v>193.891006</v>
      </c>
      <c r="S363" s="90">
        <v>196.07830799999999</v>
      </c>
      <c r="T363" s="90">
        <v>199.89189099999999</v>
      </c>
      <c r="U363" s="90">
        <v>202.048889</v>
      </c>
      <c r="V363" s="90">
        <v>202.88795500000001</v>
      </c>
      <c r="W363" s="90">
        <v>205.03511</v>
      </c>
      <c r="X363" s="90">
        <v>207.916382</v>
      </c>
      <c r="Y363" s="90">
        <v>210.11798099999999</v>
      </c>
      <c r="Z363" s="90">
        <v>211.12539699999999</v>
      </c>
      <c r="AA363" s="90">
        <v>213.03175400000001</v>
      </c>
      <c r="AB363" s="90">
        <v>213.43997200000001</v>
      </c>
      <c r="AC363" s="90">
        <v>215.08703600000001</v>
      </c>
      <c r="AD363" s="90">
        <v>217.131561</v>
      </c>
      <c r="AE363" s="90">
        <v>218.40756200000001</v>
      </c>
      <c r="AF363" s="90">
        <v>221.392807</v>
      </c>
      <c r="AG363" s="90">
        <v>224.29982000000001</v>
      </c>
      <c r="AH363" s="90">
        <v>226.484161</v>
      </c>
      <c r="AI363" s="90">
        <v>229.41699199999999</v>
      </c>
      <c r="AJ363" s="90">
        <v>232.544815</v>
      </c>
      <c r="AK363" s="90">
        <v>234.30929599999999</v>
      </c>
      <c r="AL363" s="90">
        <v>236.58836400000001</v>
      </c>
      <c r="AM363" s="95">
        <v>6.0000000000000001E-3</v>
      </c>
    </row>
    <row r="364" spans="1:39">
      <c r="A364" s="90" t="s">
        <v>409</v>
      </c>
      <c r="B364" s="90" t="s">
        <v>1118</v>
      </c>
      <c r="C364" s="90" t="s">
        <v>1119</v>
      </c>
      <c r="D364" s="90" t="s">
        <v>1075</v>
      </c>
      <c r="E364" s="90">
        <v>176.24028000000001</v>
      </c>
      <c r="F364" s="90">
        <v>195.005325</v>
      </c>
      <c r="G364" s="90">
        <v>200.34089700000001</v>
      </c>
      <c r="H364" s="90">
        <v>194.341095</v>
      </c>
      <c r="I364" s="90">
        <v>196.33909600000001</v>
      </c>
      <c r="J364" s="90">
        <v>203.92626999999999</v>
      </c>
      <c r="K364" s="90">
        <v>210.34266700000001</v>
      </c>
      <c r="L364" s="90">
        <v>219.67495700000001</v>
      </c>
      <c r="M364" s="90">
        <v>229.34023999999999</v>
      </c>
      <c r="N364" s="90">
        <v>237.87266500000001</v>
      </c>
      <c r="O364" s="90">
        <v>243.41267400000001</v>
      </c>
      <c r="P364" s="90">
        <v>245.88816800000001</v>
      </c>
      <c r="Q364" s="90">
        <v>250.030991</v>
      </c>
      <c r="R364" s="90">
        <v>253.41201799999999</v>
      </c>
      <c r="S364" s="90">
        <v>257.318085</v>
      </c>
      <c r="T364" s="90">
        <v>261.078217</v>
      </c>
      <c r="U364" s="90">
        <v>266.77392600000002</v>
      </c>
      <c r="V364" s="90">
        <v>268.70098899999999</v>
      </c>
      <c r="W364" s="90">
        <v>271.66253699999999</v>
      </c>
      <c r="X364" s="90">
        <v>275.11367799999999</v>
      </c>
      <c r="Y364" s="90">
        <v>278.36636399999998</v>
      </c>
      <c r="Z364" s="90">
        <v>282.834045</v>
      </c>
      <c r="AA364" s="90">
        <v>284.66024800000002</v>
      </c>
      <c r="AB364" s="90">
        <v>287.1651</v>
      </c>
      <c r="AC364" s="90">
        <v>290.06848100000002</v>
      </c>
      <c r="AD364" s="90">
        <v>290.41027800000001</v>
      </c>
      <c r="AE364" s="90">
        <v>292.70294200000001</v>
      </c>
      <c r="AF364" s="90">
        <v>296.23141500000003</v>
      </c>
      <c r="AG364" s="90">
        <v>298.35351600000001</v>
      </c>
      <c r="AH364" s="90">
        <v>300.34063700000002</v>
      </c>
      <c r="AI364" s="90">
        <v>303.12686200000002</v>
      </c>
      <c r="AJ364" s="90">
        <v>304.93579099999999</v>
      </c>
      <c r="AK364" s="90">
        <v>305.79711900000001</v>
      </c>
      <c r="AL364" s="90">
        <v>308.64987200000002</v>
      </c>
      <c r="AM364" s="95">
        <v>1.4E-2</v>
      </c>
    </row>
    <row r="365" spans="1:39">
      <c r="A365" s="90" t="s">
        <v>412</v>
      </c>
      <c r="B365" s="90" t="s">
        <v>1120</v>
      </c>
      <c r="C365" s="90" t="s">
        <v>1121</v>
      </c>
      <c r="D365" s="90" t="s">
        <v>1075</v>
      </c>
      <c r="E365" s="90">
        <v>176.31248500000001</v>
      </c>
      <c r="F365" s="90">
        <v>194.067474</v>
      </c>
      <c r="G365" s="90">
        <v>204.51818800000001</v>
      </c>
      <c r="H365" s="90">
        <v>204.14042699999999</v>
      </c>
      <c r="I365" s="90">
        <v>211.831818</v>
      </c>
      <c r="J365" s="90">
        <v>220.07603499999999</v>
      </c>
      <c r="K365" s="90">
        <v>227.89904799999999</v>
      </c>
      <c r="L365" s="90">
        <v>237.44889800000001</v>
      </c>
      <c r="M365" s="90">
        <v>247.83047500000001</v>
      </c>
      <c r="N365" s="90">
        <v>256.21758999999997</v>
      </c>
      <c r="O365" s="90">
        <v>263.81616200000002</v>
      </c>
      <c r="P365" s="90">
        <v>271.95224000000002</v>
      </c>
      <c r="Q365" s="90">
        <v>278.58831800000002</v>
      </c>
      <c r="R365" s="90">
        <v>283.29492199999999</v>
      </c>
      <c r="S365" s="90">
        <v>288.93032799999997</v>
      </c>
      <c r="T365" s="90">
        <v>293.71740699999998</v>
      </c>
      <c r="U365" s="90">
        <v>299.468842</v>
      </c>
      <c r="V365" s="90">
        <v>304.69326799999999</v>
      </c>
      <c r="W365" s="90">
        <v>309.60308800000001</v>
      </c>
      <c r="X365" s="90">
        <v>314.685181</v>
      </c>
      <c r="Y365" s="90">
        <v>318.997589</v>
      </c>
      <c r="Z365" s="90">
        <v>325.13824499999998</v>
      </c>
      <c r="AA365" s="90">
        <v>328.40322900000001</v>
      </c>
      <c r="AB365" s="90">
        <v>333.09484900000001</v>
      </c>
      <c r="AC365" s="90">
        <v>336.86596700000001</v>
      </c>
      <c r="AD365" s="90">
        <v>341.49856599999998</v>
      </c>
      <c r="AE365" s="90">
        <v>345.14874300000002</v>
      </c>
      <c r="AF365" s="90">
        <v>347.42269900000002</v>
      </c>
      <c r="AG365" s="90">
        <v>351.47680700000001</v>
      </c>
      <c r="AH365" s="90">
        <v>355.88906900000001</v>
      </c>
      <c r="AI365" s="90">
        <v>361.51205399999998</v>
      </c>
      <c r="AJ365" s="90">
        <v>368.20517000000001</v>
      </c>
      <c r="AK365" s="90">
        <v>371.39627100000001</v>
      </c>
      <c r="AL365" s="90">
        <v>376.01458700000001</v>
      </c>
      <c r="AM365" s="95">
        <v>2.1000000000000001E-2</v>
      </c>
    </row>
    <row r="366" spans="1:39">
      <c r="A366" s="90" t="s">
        <v>85</v>
      </c>
      <c r="B366" s="90" t="s">
        <v>1122</v>
      </c>
      <c r="C366" s="90" t="s">
        <v>1123</v>
      </c>
      <c r="D366" s="90" t="s">
        <v>1075</v>
      </c>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0"/>
      <c r="AJ366" s="90"/>
      <c r="AK366" s="90"/>
      <c r="AL366" s="90"/>
      <c r="AM366" s="90"/>
    </row>
    <row r="367" spans="1:39">
      <c r="A367" s="90" t="s">
        <v>263</v>
      </c>
      <c r="B367" s="90" t="s">
        <v>1124</v>
      </c>
      <c r="C367" s="90" t="s">
        <v>1125</v>
      </c>
      <c r="D367" s="90" t="s">
        <v>1075</v>
      </c>
      <c r="E367" s="90">
        <v>533.14788799999997</v>
      </c>
      <c r="F367" s="90">
        <v>619.67913799999997</v>
      </c>
      <c r="G367" s="90">
        <v>625.60168499999997</v>
      </c>
      <c r="H367" s="90">
        <v>647.07397500000002</v>
      </c>
      <c r="I367" s="90">
        <v>640.30017099999998</v>
      </c>
      <c r="J367" s="90">
        <v>631.67858899999999</v>
      </c>
      <c r="K367" s="90">
        <v>631.51391599999999</v>
      </c>
      <c r="L367" s="90">
        <v>631.85180700000001</v>
      </c>
      <c r="M367" s="90">
        <v>629.75640899999996</v>
      </c>
      <c r="N367" s="90">
        <v>628.68054199999995</v>
      </c>
      <c r="O367" s="90">
        <v>635.36071800000002</v>
      </c>
      <c r="P367" s="90">
        <v>634.50756799999999</v>
      </c>
      <c r="Q367" s="90">
        <v>644.67596400000002</v>
      </c>
      <c r="R367" s="90">
        <v>641.37152100000003</v>
      </c>
      <c r="S367" s="90">
        <v>642.449524</v>
      </c>
      <c r="T367" s="90">
        <v>643.86395300000004</v>
      </c>
      <c r="U367" s="90">
        <v>643.14892599999996</v>
      </c>
      <c r="V367" s="90">
        <v>643.01519800000005</v>
      </c>
      <c r="W367" s="90">
        <v>644.988159</v>
      </c>
      <c r="X367" s="90">
        <v>649.25878899999998</v>
      </c>
      <c r="Y367" s="90">
        <v>648.15277100000003</v>
      </c>
      <c r="Z367" s="90">
        <v>651.79156499999999</v>
      </c>
      <c r="AA367" s="90">
        <v>656.08471699999996</v>
      </c>
      <c r="AB367" s="90">
        <v>660.55926499999998</v>
      </c>
      <c r="AC367" s="90">
        <v>664.00469999999996</v>
      </c>
      <c r="AD367" s="90">
        <v>670.87829599999998</v>
      </c>
      <c r="AE367" s="90">
        <v>674.79522699999995</v>
      </c>
      <c r="AF367" s="90">
        <v>676.99969499999997</v>
      </c>
      <c r="AG367" s="90">
        <v>682.34741199999996</v>
      </c>
      <c r="AH367" s="90">
        <v>687.69421399999999</v>
      </c>
      <c r="AI367" s="90">
        <v>693.68328899999995</v>
      </c>
      <c r="AJ367" s="90">
        <v>701.05847200000005</v>
      </c>
      <c r="AK367" s="90">
        <v>704.31066899999996</v>
      </c>
      <c r="AL367" s="90">
        <v>707.90625</v>
      </c>
      <c r="AM367" s="95">
        <v>4.0000000000000001E-3</v>
      </c>
    </row>
    <row r="368" spans="1:39">
      <c r="A368" s="90" t="s">
        <v>397</v>
      </c>
      <c r="B368" s="90" t="s">
        <v>1126</v>
      </c>
      <c r="C368" s="90" t="s">
        <v>1127</v>
      </c>
      <c r="D368" s="90" t="s">
        <v>1075</v>
      </c>
      <c r="E368" s="90">
        <v>533.16064500000005</v>
      </c>
      <c r="F368" s="90">
        <v>619.70910600000002</v>
      </c>
      <c r="G368" s="90">
        <v>618.87078899999995</v>
      </c>
      <c r="H368" s="90">
        <v>649.29644800000005</v>
      </c>
      <c r="I368" s="90">
        <v>642.042419</v>
      </c>
      <c r="J368" s="90">
        <v>636.57940699999995</v>
      </c>
      <c r="K368" s="90">
        <v>636.79473900000005</v>
      </c>
      <c r="L368" s="90">
        <v>641.18804899999998</v>
      </c>
      <c r="M368" s="90">
        <v>640.95129399999996</v>
      </c>
      <c r="N368" s="90">
        <v>633.80426</v>
      </c>
      <c r="O368" s="90">
        <v>645.95251499999995</v>
      </c>
      <c r="P368" s="90">
        <v>647.22363299999995</v>
      </c>
      <c r="Q368" s="90">
        <v>660.54742399999998</v>
      </c>
      <c r="R368" s="90">
        <v>659.93493699999999</v>
      </c>
      <c r="S368" s="90">
        <v>663.45288100000005</v>
      </c>
      <c r="T368" s="90">
        <v>667.46466099999998</v>
      </c>
      <c r="U368" s="90">
        <v>669.35247800000002</v>
      </c>
      <c r="V368" s="90">
        <v>672.28125</v>
      </c>
      <c r="W368" s="90">
        <v>677.26904300000001</v>
      </c>
      <c r="X368" s="90">
        <v>686.84594700000002</v>
      </c>
      <c r="Y368" s="90">
        <v>690.01495399999999</v>
      </c>
      <c r="Z368" s="90">
        <v>697.74883999999997</v>
      </c>
      <c r="AA368" s="90">
        <v>706.65173300000004</v>
      </c>
      <c r="AB368" s="90">
        <v>713.00640899999996</v>
      </c>
      <c r="AC368" s="90">
        <v>722.51238999999998</v>
      </c>
      <c r="AD368" s="90">
        <v>734.16296399999999</v>
      </c>
      <c r="AE368" s="90">
        <v>743.19018600000004</v>
      </c>
      <c r="AF368" s="90">
        <v>750.93463099999997</v>
      </c>
      <c r="AG368" s="90">
        <v>762.38745100000006</v>
      </c>
      <c r="AH368" s="90">
        <v>769.299622</v>
      </c>
      <c r="AI368" s="90">
        <v>782.33599900000002</v>
      </c>
      <c r="AJ368" s="90">
        <v>789.54992700000003</v>
      </c>
      <c r="AK368" s="90">
        <v>795.35864300000003</v>
      </c>
      <c r="AL368" s="90">
        <v>804.74414100000001</v>
      </c>
      <c r="AM368" s="95">
        <v>8.0000000000000002E-3</v>
      </c>
    </row>
    <row r="369" spans="1:39">
      <c r="A369" s="90" t="s">
        <v>400</v>
      </c>
      <c r="B369" s="90" t="s">
        <v>1128</v>
      </c>
      <c r="C369" s="90" t="s">
        <v>1129</v>
      </c>
      <c r="D369" s="90" t="s">
        <v>1075</v>
      </c>
      <c r="E369" s="90">
        <v>533.15405299999998</v>
      </c>
      <c r="F369" s="90">
        <v>619.71374500000002</v>
      </c>
      <c r="G369" s="90">
        <v>619.28100600000005</v>
      </c>
      <c r="H369" s="90">
        <v>640.45617700000003</v>
      </c>
      <c r="I369" s="90">
        <v>621.42993200000001</v>
      </c>
      <c r="J369" s="90">
        <v>618.34527600000001</v>
      </c>
      <c r="K369" s="90">
        <v>615.03741500000001</v>
      </c>
      <c r="L369" s="90">
        <v>615.79748500000005</v>
      </c>
      <c r="M369" s="90">
        <v>608.99664299999995</v>
      </c>
      <c r="N369" s="90">
        <v>600.34167500000001</v>
      </c>
      <c r="O369" s="90">
        <v>607.03137200000003</v>
      </c>
      <c r="P369" s="90">
        <v>604.62091099999998</v>
      </c>
      <c r="Q369" s="90">
        <v>603.69360400000005</v>
      </c>
      <c r="R369" s="90">
        <v>604.79632600000002</v>
      </c>
      <c r="S369" s="90">
        <v>601.24957300000005</v>
      </c>
      <c r="T369" s="90">
        <v>599.81939699999998</v>
      </c>
      <c r="U369" s="90">
        <v>600.57019000000003</v>
      </c>
      <c r="V369" s="90">
        <v>594.12914999999998</v>
      </c>
      <c r="W369" s="90">
        <v>592.17040999999995</v>
      </c>
      <c r="X369" s="90">
        <v>593.96765100000005</v>
      </c>
      <c r="Y369" s="90">
        <v>589.836365</v>
      </c>
      <c r="Z369" s="90">
        <v>589.11810300000002</v>
      </c>
      <c r="AA369" s="90">
        <v>588.530396</v>
      </c>
      <c r="AB369" s="90">
        <v>588.64239499999996</v>
      </c>
      <c r="AC369" s="90">
        <v>587.70294200000001</v>
      </c>
      <c r="AD369" s="90">
        <v>589.38122599999997</v>
      </c>
      <c r="AE369" s="90">
        <v>588.86737100000005</v>
      </c>
      <c r="AF369" s="90">
        <v>586.40570100000002</v>
      </c>
      <c r="AG369" s="90">
        <v>586.183716</v>
      </c>
      <c r="AH369" s="90">
        <v>585.01245100000006</v>
      </c>
      <c r="AI369" s="90">
        <v>584.50701900000001</v>
      </c>
      <c r="AJ369" s="90">
        <v>583.77514599999995</v>
      </c>
      <c r="AK369" s="90">
        <v>583.48199499999998</v>
      </c>
      <c r="AL369" s="90">
        <v>582.07983400000001</v>
      </c>
      <c r="AM369" s="95">
        <v>-2E-3</v>
      </c>
    </row>
    <row r="370" spans="1:39">
      <c r="A370" s="90" t="s">
        <v>403</v>
      </c>
      <c r="B370" s="90" t="s">
        <v>1130</v>
      </c>
      <c r="C370" s="90" t="s">
        <v>1131</v>
      </c>
      <c r="D370" s="90" t="s">
        <v>1075</v>
      </c>
      <c r="E370" s="90">
        <v>533.30273399999999</v>
      </c>
      <c r="F370" s="90">
        <v>619.71435499999995</v>
      </c>
      <c r="G370" s="90">
        <v>810.73205600000006</v>
      </c>
      <c r="H370" s="90">
        <v>882.20434599999999</v>
      </c>
      <c r="I370" s="90">
        <v>931.98974599999997</v>
      </c>
      <c r="J370" s="90">
        <v>961.58459500000004</v>
      </c>
      <c r="K370" s="90">
        <v>973.92114300000003</v>
      </c>
      <c r="L370" s="90">
        <v>967.07781999999997</v>
      </c>
      <c r="M370" s="90">
        <v>956.48577899999998</v>
      </c>
      <c r="N370" s="90">
        <v>941.27770999999996</v>
      </c>
      <c r="O370" s="90">
        <v>918.79656999999997</v>
      </c>
      <c r="P370" s="90">
        <v>903.23284899999999</v>
      </c>
      <c r="Q370" s="90">
        <v>907.95135500000004</v>
      </c>
      <c r="R370" s="90">
        <v>905.65966800000001</v>
      </c>
      <c r="S370" s="90">
        <v>901.40167199999996</v>
      </c>
      <c r="T370" s="90">
        <v>899.34045400000002</v>
      </c>
      <c r="U370" s="90">
        <v>898.27020300000004</v>
      </c>
      <c r="V370" s="90">
        <v>896.29730199999995</v>
      </c>
      <c r="W370" s="90">
        <v>897.71380599999998</v>
      </c>
      <c r="X370" s="90">
        <v>897.13842799999998</v>
      </c>
      <c r="Y370" s="90">
        <v>892.67645300000004</v>
      </c>
      <c r="Z370" s="90">
        <v>893.61120600000004</v>
      </c>
      <c r="AA370" s="90">
        <v>893.50585899999999</v>
      </c>
      <c r="AB370" s="90">
        <v>894.28784199999996</v>
      </c>
      <c r="AC370" s="90">
        <v>897.57409700000005</v>
      </c>
      <c r="AD370" s="90">
        <v>896.956726</v>
      </c>
      <c r="AE370" s="90">
        <v>898.66339100000005</v>
      </c>
      <c r="AF370" s="90">
        <v>903.385132</v>
      </c>
      <c r="AG370" s="90">
        <v>909.12670900000001</v>
      </c>
      <c r="AH370" s="90">
        <v>912.28900099999998</v>
      </c>
      <c r="AI370" s="90">
        <v>914.25414999999998</v>
      </c>
      <c r="AJ370" s="90">
        <v>919.39892599999996</v>
      </c>
      <c r="AK370" s="90">
        <v>927.11755400000004</v>
      </c>
      <c r="AL370" s="90">
        <v>935.19561799999997</v>
      </c>
      <c r="AM370" s="95">
        <v>1.2999999999999999E-2</v>
      </c>
    </row>
    <row r="371" spans="1:39">
      <c r="A371" s="90" t="s">
        <v>406</v>
      </c>
      <c r="B371" s="90" t="s">
        <v>1132</v>
      </c>
      <c r="C371" s="90" t="s">
        <v>1133</v>
      </c>
      <c r="D371" s="90" t="s">
        <v>1075</v>
      </c>
      <c r="E371" s="90">
        <v>532.91125499999998</v>
      </c>
      <c r="F371" s="90">
        <v>619.73644999999999</v>
      </c>
      <c r="G371" s="90">
        <v>568.23254399999996</v>
      </c>
      <c r="H371" s="90">
        <v>509.43954500000001</v>
      </c>
      <c r="I371" s="90">
        <v>505.40493800000002</v>
      </c>
      <c r="J371" s="90">
        <v>498.82449300000002</v>
      </c>
      <c r="K371" s="90">
        <v>494.93322799999999</v>
      </c>
      <c r="L371" s="90">
        <v>488.05163599999997</v>
      </c>
      <c r="M371" s="90">
        <v>479.29995700000001</v>
      </c>
      <c r="N371" s="90">
        <v>467.97891199999998</v>
      </c>
      <c r="O371" s="90">
        <v>467.31271400000003</v>
      </c>
      <c r="P371" s="90">
        <v>467.48056000000003</v>
      </c>
      <c r="Q371" s="90">
        <v>472.42907700000001</v>
      </c>
      <c r="R371" s="90">
        <v>470.61053500000003</v>
      </c>
      <c r="S371" s="90">
        <v>469.42028800000003</v>
      </c>
      <c r="T371" s="90">
        <v>472.17413299999998</v>
      </c>
      <c r="U371" s="90">
        <v>472.66214000000002</v>
      </c>
      <c r="V371" s="90">
        <v>471.779449</v>
      </c>
      <c r="W371" s="90">
        <v>473.68588299999999</v>
      </c>
      <c r="X371" s="90">
        <v>476.45056199999999</v>
      </c>
      <c r="Y371" s="90">
        <v>481.35565200000002</v>
      </c>
      <c r="Z371" s="90">
        <v>479.83209199999999</v>
      </c>
      <c r="AA371" s="90">
        <v>485.05471799999998</v>
      </c>
      <c r="AB371" s="90">
        <v>487.08175699999998</v>
      </c>
      <c r="AC371" s="90">
        <v>490.98419200000001</v>
      </c>
      <c r="AD371" s="90">
        <v>495.16726699999998</v>
      </c>
      <c r="AE371" s="90">
        <v>501.04177900000002</v>
      </c>
      <c r="AF371" s="90">
        <v>507.11285400000003</v>
      </c>
      <c r="AG371" s="90">
        <v>514.98559599999999</v>
      </c>
      <c r="AH371" s="90">
        <v>520.30035399999997</v>
      </c>
      <c r="AI371" s="90">
        <v>528.181152</v>
      </c>
      <c r="AJ371" s="90">
        <v>536.54180899999994</v>
      </c>
      <c r="AK371" s="90">
        <v>543.71899399999995</v>
      </c>
      <c r="AL371" s="90">
        <v>548.40808100000004</v>
      </c>
      <c r="AM371" s="95">
        <v>-4.0000000000000001E-3</v>
      </c>
    </row>
    <row r="372" spans="1:39">
      <c r="A372" s="90" t="s">
        <v>409</v>
      </c>
      <c r="B372" s="90" t="s">
        <v>1134</v>
      </c>
      <c r="C372" s="90" t="s">
        <v>1135</v>
      </c>
      <c r="D372" s="90" t="s">
        <v>1075</v>
      </c>
      <c r="E372" s="90">
        <v>533.12164299999995</v>
      </c>
      <c r="F372" s="90">
        <v>619.67156999999997</v>
      </c>
      <c r="G372" s="90">
        <v>611.56085199999995</v>
      </c>
      <c r="H372" s="90">
        <v>630.30981399999996</v>
      </c>
      <c r="I372" s="90">
        <v>615.33520499999997</v>
      </c>
      <c r="J372" s="90">
        <v>614.98187299999995</v>
      </c>
      <c r="K372" s="90">
        <v>614.65930200000003</v>
      </c>
      <c r="L372" s="90">
        <v>615.43707300000005</v>
      </c>
      <c r="M372" s="90">
        <v>609.40185499999995</v>
      </c>
      <c r="N372" s="90">
        <v>604.98498500000005</v>
      </c>
      <c r="O372" s="90">
        <v>605.22570800000005</v>
      </c>
      <c r="P372" s="90">
        <v>596.47125200000005</v>
      </c>
      <c r="Q372" s="90">
        <v>603.515625</v>
      </c>
      <c r="R372" s="90">
        <v>604.02929700000004</v>
      </c>
      <c r="S372" s="90">
        <v>605.07312000000002</v>
      </c>
      <c r="T372" s="90">
        <v>602.09722899999997</v>
      </c>
      <c r="U372" s="90">
        <v>609.27697799999999</v>
      </c>
      <c r="V372" s="90">
        <v>608.44457999999997</v>
      </c>
      <c r="W372" s="90">
        <v>604.18377699999996</v>
      </c>
      <c r="X372" s="90">
        <v>606.21173099999999</v>
      </c>
      <c r="Y372" s="90">
        <v>606.86944600000004</v>
      </c>
      <c r="Z372" s="90">
        <v>608.66766399999995</v>
      </c>
      <c r="AA372" s="90">
        <v>609.36608899999999</v>
      </c>
      <c r="AB372" s="90">
        <v>609.665344</v>
      </c>
      <c r="AC372" s="90">
        <v>611.24566700000003</v>
      </c>
      <c r="AD372" s="90">
        <v>611.77301</v>
      </c>
      <c r="AE372" s="90">
        <v>618.27801499999998</v>
      </c>
      <c r="AF372" s="90">
        <v>622.334473</v>
      </c>
      <c r="AG372" s="90">
        <v>629.34143100000006</v>
      </c>
      <c r="AH372" s="90">
        <v>634.62182600000006</v>
      </c>
      <c r="AI372" s="90">
        <v>641.23644999999999</v>
      </c>
      <c r="AJ372" s="90">
        <v>644.73834199999999</v>
      </c>
      <c r="AK372" s="90">
        <v>648.84069799999997</v>
      </c>
      <c r="AL372" s="90">
        <v>656.29016100000001</v>
      </c>
      <c r="AM372" s="95">
        <v>2E-3</v>
      </c>
    </row>
    <row r="373" spans="1:39">
      <c r="A373" s="90" t="s">
        <v>412</v>
      </c>
      <c r="B373" s="90" t="s">
        <v>1136</v>
      </c>
      <c r="C373" s="90" t="s">
        <v>1137</v>
      </c>
      <c r="D373" s="90" t="s">
        <v>1075</v>
      </c>
      <c r="E373" s="90">
        <v>533.14245600000004</v>
      </c>
      <c r="F373" s="90">
        <v>619.66833499999996</v>
      </c>
      <c r="G373" s="90">
        <v>627.06378199999995</v>
      </c>
      <c r="H373" s="90">
        <v>654.01495399999999</v>
      </c>
      <c r="I373" s="90">
        <v>647.96942100000001</v>
      </c>
      <c r="J373" s="90">
        <v>649.33404499999995</v>
      </c>
      <c r="K373" s="90">
        <v>654.33386199999995</v>
      </c>
      <c r="L373" s="90">
        <v>653.89294400000006</v>
      </c>
      <c r="M373" s="90">
        <v>653.00958300000002</v>
      </c>
      <c r="N373" s="90">
        <v>650.87579300000004</v>
      </c>
      <c r="O373" s="90">
        <v>653.72381600000006</v>
      </c>
      <c r="P373" s="90">
        <v>658.58734100000004</v>
      </c>
      <c r="Q373" s="90">
        <v>671.85479699999996</v>
      </c>
      <c r="R373" s="90">
        <v>671.63244599999996</v>
      </c>
      <c r="S373" s="90">
        <v>676.13952600000005</v>
      </c>
      <c r="T373" s="90">
        <v>676.48113999999998</v>
      </c>
      <c r="U373" s="90">
        <v>681.98376499999995</v>
      </c>
      <c r="V373" s="90">
        <v>683.96862799999997</v>
      </c>
      <c r="W373" s="90">
        <v>686.85504200000003</v>
      </c>
      <c r="X373" s="90">
        <v>691.82074</v>
      </c>
      <c r="Y373" s="90">
        <v>692.74707000000001</v>
      </c>
      <c r="Z373" s="90">
        <v>699.16491699999995</v>
      </c>
      <c r="AA373" s="90">
        <v>704.94506799999999</v>
      </c>
      <c r="AB373" s="90">
        <v>711.03613299999995</v>
      </c>
      <c r="AC373" s="90">
        <v>715.57440199999996</v>
      </c>
      <c r="AD373" s="90">
        <v>721.97686799999997</v>
      </c>
      <c r="AE373" s="90">
        <v>727.03369099999998</v>
      </c>
      <c r="AF373" s="90">
        <v>730.74761999999998</v>
      </c>
      <c r="AG373" s="90">
        <v>738.09503199999995</v>
      </c>
      <c r="AH373" s="90">
        <v>741.31555200000003</v>
      </c>
      <c r="AI373" s="90">
        <v>747.63397199999997</v>
      </c>
      <c r="AJ373" s="90">
        <v>753.39227300000005</v>
      </c>
      <c r="AK373" s="90">
        <v>756.07312000000002</v>
      </c>
      <c r="AL373" s="90">
        <v>759.88745100000006</v>
      </c>
      <c r="AM373" s="95">
        <v>6.0000000000000001E-3</v>
      </c>
    </row>
    <row r="374" spans="1:39">
      <c r="A374" s="90" t="s">
        <v>1138</v>
      </c>
      <c r="B374" s="90" t="s">
        <v>1139</v>
      </c>
      <c r="C374" s="90" t="s">
        <v>1140</v>
      </c>
      <c r="D374" s="90" t="s">
        <v>1075</v>
      </c>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c r="AI374" s="90"/>
      <c r="AJ374" s="90"/>
      <c r="AK374" s="90"/>
      <c r="AL374" s="90"/>
      <c r="AM374" s="90"/>
    </row>
    <row r="375" spans="1:39">
      <c r="A375" s="90" t="s">
        <v>263</v>
      </c>
      <c r="B375" s="90" t="s">
        <v>1141</v>
      </c>
      <c r="C375" s="90" t="s">
        <v>1142</v>
      </c>
      <c r="D375" s="90" t="s">
        <v>1075</v>
      </c>
      <c r="E375" s="90">
        <v>1149.19165</v>
      </c>
      <c r="F375" s="90">
        <v>1265.0463870000001</v>
      </c>
      <c r="G375" s="90">
        <v>1271.080933</v>
      </c>
      <c r="H375" s="90">
        <v>1288.4392089999999</v>
      </c>
      <c r="I375" s="90">
        <v>1284.841064</v>
      </c>
      <c r="J375" s="90">
        <v>1283.854736</v>
      </c>
      <c r="K375" s="90">
        <v>1293.0764160000001</v>
      </c>
      <c r="L375" s="90">
        <v>1307.742798</v>
      </c>
      <c r="M375" s="90">
        <v>1321.2540280000001</v>
      </c>
      <c r="N375" s="90">
        <v>1330.6342770000001</v>
      </c>
      <c r="O375" s="90">
        <v>1346.5345460000001</v>
      </c>
      <c r="P375" s="90">
        <v>1353.505249</v>
      </c>
      <c r="Q375" s="90">
        <v>1373.0961910000001</v>
      </c>
      <c r="R375" s="90">
        <v>1375.0512699999999</v>
      </c>
      <c r="S375" s="90">
        <v>1381.835693</v>
      </c>
      <c r="T375" s="90">
        <v>1392.752686</v>
      </c>
      <c r="U375" s="90">
        <v>1399.477905</v>
      </c>
      <c r="V375" s="90">
        <v>1404.1669919999999</v>
      </c>
      <c r="W375" s="90">
        <v>1412.5078120000001</v>
      </c>
      <c r="X375" s="90">
        <v>1425.8195800000001</v>
      </c>
      <c r="Y375" s="90">
        <v>1429.757568</v>
      </c>
      <c r="Z375" s="90">
        <v>1439.860107</v>
      </c>
      <c r="AA375" s="90">
        <v>1449.4039310000001</v>
      </c>
      <c r="AB375" s="90">
        <v>1457.806885</v>
      </c>
      <c r="AC375" s="90">
        <v>1467.631836</v>
      </c>
      <c r="AD375" s="90">
        <v>1480.071533</v>
      </c>
      <c r="AE375" s="90">
        <v>1488.9133300000001</v>
      </c>
      <c r="AF375" s="90">
        <v>1496.599365</v>
      </c>
      <c r="AG375" s="90">
        <v>1509.1829829999999</v>
      </c>
      <c r="AH375" s="90">
        <v>1521.4003909999999</v>
      </c>
      <c r="AI375" s="90">
        <v>1534.751953</v>
      </c>
      <c r="AJ375" s="90">
        <v>1551.4414059999999</v>
      </c>
      <c r="AK375" s="90">
        <v>1561.3011469999999</v>
      </c>
      <c r="AL375" s="90">
        <v>1571.137939</v>
      </c>
      <c r="AM375" s="95">
        <v>7.0000000000000001E-3</v>
      </c>
    </row>
    <row r="376" spans="1:39">
      <c r="A376" s="90" t="s">
        <v>397</v>
      </c>
      <c r="B376" s="90" t="s">
        <v>1143</v>
      </c>
      <c r="C376" s="90" t="s">
        <v>1144</v>
      </c>
      <c r="D376" s="90" t="s">
        <v>1075</v>
      </c>
      <c r="E376" s="90">
        <v>1149.1917719999999</v>
      </c>
      <c r="F376" s="90">
        <v>1264.466553</v>
      </c>
      <c r="G376" s="90">
        <v>1265.9232179999999</v>
      </c>
      <c r="H376" s="90">
        <v>1295.1335449999999</v>
      </c>
      <c r="I376" s="90">
        <v>1293.2979740000001</v>
      </c>
      <c r="J376" s="90">
        <v>1297.7148440000001</v>
      </c>
      <c r="K376" s="90">
        <v>1310.310547</v>
      </c>
      <c r="L376" s="90">
        <v>1330.7641599999999</v>
      </c>
      <c r="M376" s="90">
        <v>1348.2155760000001</v>
      </c>
      <c r="N376" s="90">
        <v>1351.3310550000001</v>
      </c>
      <c r="O376" s="90">
        <v>1375.055908</v>
      </c>
      <c r="P376" s="90">
        <v>1383.748047</v>
      </c>
      <c r="Q376" s="90">
        <v>1410.037842</v>
      </c>
      <c r="R376" s="90">
        <v>1415.5313719999999</v>
      </c>
      <c r="S376" s="90">
        <v>1427.1328120000001</v>
      </c>
      <c r="T376" s="90">
        <v>1440.7763669999999</v>
      </c>
      <c r="U376" s="90">
        <v>1453.8675539999999</v>
      </c>
      <c r="V376" s="90">
        <v>1463.2563479999999</v>
      </c>
      <c r="W376" s="90">
        <v>1476.782471</v>
      </c>
      <c r="X376" s="90">
        <v>1501.0074460000001</v>
      </c>
      <c r="Y376" s="90">
        <v>1508.2539059999999</v>
      </c>
      <c r="Z376" s="90">
        <v>1526.757568</v>
      </c>
      <c r="AA376" s="90">
        <v>1543.8861079999999</v>
      </c>
      <c r="AB376" s="90">
        <v>1560.432861</v>
      </c>
      <c r="AC376" s="90">
        <v>1579.403442</v>
      </c>
      <c r="AD376" s="90">
        <v>1600.1839600000001</v>
      </c>
      <c r="AE376" s="90">
        <v>1617.408203</v>
      </c>
      <c r="AF376" s="90">
        <v>1635.297607</v>
      </c>
      <c r="AG376" s="90">
        <v>1656.9136960000001</v>
      </c>
      <c r="AH376" s="90">
        <v>1674.510254</v>
      </c>
      <c r="AI376" s="90">
        <v>1698.9552000000001</v>
      </c>
      <c r="AJ376" s="90">
        <v>1719.366211</v>
      </c>
      <c r="AK376" s="90">
        <v>1734.5866699999999</v>
      </c>
      <c r="AL376" s="90">
        <v>1755.965698</v>
      </c>
      <c r="AM376" s="95">
        <v>0.01</v>
      </c>
    </row>
    <row r="377" spans="1:39">
      <c r="A377" s="90" t="s">
        <v>400</v>
      </c>
      <c r="B377" s="90" t="s">
        <v>1145</v>
      </c>
      <c r="C377" s="90" t="s">
        <v>1146</v>
      </c>
      <c r="D377" s="90" t="s">
        <v>1075</v>
      </c>
      <c r="E377" s="90">
        <v>1149.1728519999999</v>
      </c>
      <c r="F377" s="90">
        <v>1265.2570800000001</v>
      </c>
      <c r="G377" s="90">
        <v>1268.073486</v>
      </c>
      <c r="H377" s="90">
        <v>1278.5397949999999</v>
      </c>
      <c r="I377" s="90">
        <v>1257.148682</v>
      </c>
      <c r="J377" s="90">
        <v>1261.3745120000001</v>
      </c>
      <c r="K377" s="90">
        <v>1263.9772949999999</v>
      </c>
      <c r="L377" s="90">
        <v>1278.740967</v>
      </c>
      <c r="M377" s="90">
        <v>1283.7001949999999</v>
      </c>
      <c r="N377" s="90">
        <v>1283.768433</v>
      </c>
      <c r="O377" s="90">
        <v>1297.7346190000001</v>
      </c>
      <c r="P377" s="90">
        <v>1300.2468260000001</v>
      </c>
      <c r="Q377" s="90">
        <v>1302.8977050000001</v>
      </c>
      <c r="R377" s="90">
        <v>1308.0756839999999</v>
      </c>
      <c r="S377" s="90">
        <v>1307.541504</v>
      </c>
      <c r="T377" s="90">
        <v>1312.0527340000001</v>
      </c>
      <c r="U377" s="90">
        <v>1320.013672</v>
      </c>
      <c r="V377" s="90">
        <v>1313.230225</v>
      </c>
      <c r="W377" s="90">
        <v>1316.66687</v>
      </c>
      <c r="X377" s="90">
        <v>1323.463013</v>
      </c>
      <c r="Y377" s="90">
        <v>1323.7102050000001</v>
      </c>
      <c r="Z377" s="90">
        <v>1325.804443</v>
      </c>
      <c r="AA377" s="90">
        <v>1328.716553</v>
      </c>
      <c r="AB377" s="90">
        <v>1332.750732</v>
      </c>
      <c r="AC377" s="90">
        <v>1336.0241699999999</v>
      </c>
      <c r="AD377" s="90">
        <v>1340.0253909999999</v>
      </c>
      <c r="AE377" s="90">
        <v>1340.5234379999999</v>
      </c>
      <c r="AF377" s="90">
        <v>1344.563232</v>
      </c>
      <c r="AG377" s="90">
        <v>1348.037231</v>
      </c>
      <c r="AH377" s="90">
        <v>1353.6220699999999</v>
      </c>
      <c r="AI377" s="90">
        <v>1358.11499</v>
      </c>
      <c r="AJ377" s="90">
        <v>1362.8145750000001</v>
      </c>
      <c r="AK377" s="90">
        <v>1368.207275</v>
      </c>
      <c r="AL377" s="90">
        <v>1372.4602050000001</v>
      </c>
      <c r="AM377" s="95">
        <v>3.0000000000000001E-3</v>
      </c>
    </row>
    <row r="378" spans="1:39">
      <c r="A378" s="90" t="s">
        <v>403</v>
      </c>
      <c r="B378" s="90" t="s">
        <v>1147</v>
      </c>
      <c r="C378" s="90" t="s">
        <v>1148</v>
      </c>
      <c r="D378" s="90" t="s">
        <v>1075</v>
      </c>
      <c r="E378" s="90">
        <v>1149.223755</v>
      </c>
      <c r="F378" s="90">
        <v>1263.9091800000001</v>
      </c>
      <c r="G378" s="90">
        <v>1505.236572</v>
      </c>
      <c r="H378" s="90">
        <v>1597.807251</v>
      </c>
      <c r="I378" s="90">
        <v>1675.8135990000001</v>
      </c>
      <c r="J378" s="90">
        <v>1732.600952</v>
      </c>
      <c r="K378" s="90">
        <v>1764.0223390000001</v>
      </c>
      <c r="L378" s="90">
        <v>1771.2360839999999</v>
      </c>
      <c r="M378" s="90">
        <v>1775.8354489999999</v>
      </c>
      <c r="N378" s="90">
        <v>1766.265991</v>
      </c>
      <c r="O378" s="90">
        <v>1750.6545410000001</v>
      </c>
      <c r="P378" s="90">
        <v>1740.555664</v>
      </c>
      <c r="Q378" s="90">
        <v>1757.1723629999999</v>
      </c>
      <c r="R378" s="90">
        <v>1763.486328</v>
      </c>
      <c r="S378" s="90">
        <v>1768.6667480000001</v>
      </c>
      <c r="T378" s="90">
        <v>1778.800293</v>
      </c>
      <c r="U378" s="90">
        <v>1788.2380370000001</v>
      </c>
      <c r="V378" s="90">
        <v>1791.3447269999999</v>
      </c>
      <c r="W378" s="90">
        <v>1802.276001</v>
      </c>
      <c r="X378" s="90">
        <v>1809.8289789999999</v>
      </c>
      <c r="Y378" s="90">
        <v>1812.8154300000001</v>
      </c>
      <c r="Z378" s="90">
        <v>1823.3522949999999</v>
      </c>
      <c r="AA378" s="90">
        <v>1830.502563</v>
      </c>
      <c r="AB378" s="90">
        <v>1842.103149</v>
      </c>
      <c r="AC378" s="90">
        <v>1856.1130370000001</v>
      </c>
      <c r="AD378" s="90">
        <v>1864.244385</v>
      </c>
      <c r="AE378" s="90">
        <v>1870.9011230000001</v>
      </c>
      <c r="AF378" s="90">
        <v>1886.864014</v>
      </c>
      <c r="AG378" s="90">
        <v>1903.4638669999999</v>
      </c>
      <c r="AH378" s="90">
        <v>1917.5751949999999</v>
      </c>
      <c r="AI378" s="90">
        <v>1929.485107</v>
      </c>
      <c r="AJ378" s="90">
        <v>1948.169922</v>
      </c>
      <c r="AK378" s="90">
        <v>1967.4027100000001</v>
      </c>
      <c r="AL378" s="90">
        <v>1987.2060550000001</v>
      </c>
      <c r="AM378" s="95">
        <v>1.4E-2</v>
      </c>
    </row>
    <row r="379" spans="1:39">
      <c r="A379" s="90" t="s">
        <v>406</v>
      </c>
      <c r="B379" s="90" t="s">
        <v>1149</v>
      </c>
      <c r="C379" s="90" t="s">
        <v>1150</v>
      </c>
      <c r="D379" s="90" t="s">
        <v>1075</v>
      </c>
      <c r="E379" s="90">
        <v>1148.3051760000001</v>
      </c>
      <c r="F379" s="90">
        <v>1264.1599120000001</v>
      </c>
      <c r="G379" s="90">
        <v>1198.3999020000001</v>
      </c>
      <c r="H379" s="90">
        <v>1112.8364260000001</v>
      </c>
      <c r="I379" s="90">
        <v>1103.9986570000001</v>
      </c>
      <c r="J379" s="90">
        <v>1101.5902100000001</v>
      </c>
      <c r="K379" s="90">
        <v>1105.7741699999999</v>
      </c>
      <c r="L379" s="90">
        <v>1107.6448969999999</v>
      </c>
      <c r="M379" s="90">
        <v>1108.639893</v>
      </c>
      <c r="N379" s="90">
        <v>1102.91626</v>
      </c>
      <c r="O379" s="90">
        <v>1107.5894780000001</v>
      </c>
      <c r="P379" s="90">
        <v>1112.6263429999999</v>
      </c>
      <c r="Q379" s="90">
        <v>1125.559937</v>
      </c>
      <c r="R379" s="90">
        <v>1126.406616</v>
      </c>
      <c r="S379" s="90">
        <v>1131.448975</v>
      </c>
      <c r="T379" s="90">
        <v>1141.982422</v>
      </c>
      <c r="U379" s="90">
        <v>1147.9799800000001</v>
      </c>
      <c r="V379" s="90">
        <v>1150.645264</v>
      </c>
      <c r="W379" s="90">
        <v>1156.896851</v>
      </c>
      <c r="X379" s="90">
        <v>1166.1914059999999</v>
      </c>
      <c r="Y379" s="90">
        <v>1176.9182129999999</v>
      </c>
      <c r="Z379" s="90">
        <v>1177.5708010000001</v>
      </c>
      <c r="AA379" s="90">
        <v>1187.590698</v>
      </c>
      <c r="AB379" s="90">
        <v>1190.603638</v>
      </c>
      <c r="AC379" s="90">
        <v>1199.242432</v>
      </c>
      <c r="AD379" s="90">
        <v>1207.9910890000001</v>
      </c>
      <c r="AE379" s="90">
        <v>1216.9578859999999</v>
      </c>
      <c r="AF379" s="90">
        <v>1228.4235839999999</v>
      </c>
      <c r="AG379" s="90">
        <v>1244.11853</v>
      </c>
      <c r="AH379" s="90">
        <v>1254.9501949999999</v>
      </c>
      <c r="AI379" s="90">
        <v>1269.7669679999999</v>
      </c>
      <c r="AJ379" s="90">
        <v>1284.7270510000001</v>
      </c>
      <c r="AK379" s="90">
        <v>1296.4117429999999</v>
      </c>
      <c r="AL379" s="90">
        <v>1305.7282709999999</v>
      </c>
      <c r="AM379" s="95">
        <v>1E-3</v>
      </c>
    </row>
    <row r="380" spans="1:39">
      <c r="A380" s="90" t="s">
        <v>409</v>
      </c>
      <c r="B380" s="90" t="s">
        <v>1151</v>
      </c>
      <c r="C380" s="90" t="s">
        <v>1152</v>
      </c>
      <c r="D380" s="90" t="s">
        <v>1075</v>
      </c>
      <c r="E380" s="90">
        <v>1149.078491</v>
      </c>
      <c r="F380" s="90">
        <v>1265.1521</v>
      </c>
      <c r="G380" s="90">
        <v>1254.0061040000001</v>
      </c>
      <c r="H380" s="90">
        <v>1262.8975829999999</v>
      </c>
      <c r="I380" s="90">
        <v>1244.1982419999999</v>
      </c>
      <c r="J380" s="90">
        <v>1253.045654</v>
      </c>
      <c r="K380" s="90">
        <v>1261.6087649999999</v>
      </c>
      <c r="L380" s="90">
        <v>1276.0876459999999</v>
      </c>
      <c r="M380" s="90">
        <v>1284.8016359999999</v>
      </c>
      <c r="N380" s="90">
        <v>1292.5676269999999</v>
      </c>
      <c r="O380" s="90">
        <v>1300.3510739999999</v>
      </c>
      <c r="P380" s="90">
        <v>1294.831543</v>
      </c>
      <c r="Q380" s="90">
        <v>1310.2039789999999</v>
      </c>
      <c r="R380" s="90">
        <v>1315.494751</v>
      </c>
      <c r="S380" s="90">
        <v>1323.7272949999999</v>
      </c>
      <c r="T380" s="90">
        <v>1325.713745</v>
      </c>
      <c r="U380" s="90">
        <v>1343.1763920000001</v>
      </c>
      <c r="V380" s="90">
        <v>1344.225342</v>
      </c>
      <c r="W380" s="90">
        <v>1346.5783690000001</v>
      </c>
      <c r="X380" s="90">
        <v>1354.2026370000001</v>
      </c>
      <c r="Y380" s="90">
        <v>1358.121582</v>
      </c>
      <c r="Z380" s="90">
        <v>1367.1779790000001</v>
      </c>
      <c r="AA380" s="90">
        <v>1371.067139</v>
      </c>
      <c r="AB380" s="90">
        <v>1374.013428</v>
      </c>
      <c r="AC380" s="90">
        <v>1381.9167480000001</v>
      </c>
      <c r="AD380" s="90">
        <v>1382.810547</v>
      </c>
      <c r="AE380" s="90">
        <v>1392.5952150000001</v>
      </c>
      <c r="AF380" s="90">
        <v>1405.2667240000001</v>
      </c>
      <c r="AG380" s="90">
        <v>1417.213379</v>
      </c>
      <c r="AH380" s="90">
        <v>1427.6845699999999</v>
      </c>
      <c r="AI380" s="90">
        <v>1440.4735109999999</v>
      </c>
      <c r="AJ380" s="90">
        <v>1448.2583010000001</v>
      </c>
      <c r="AK380" s="90">
        <v>1454.417725</v>
      </c>
      <c r="AL380" s="90">
        <v>1468.432129</v>
      </c>
      <c r="AM380" s="95">
        <v>5.0000000000000001E-3</v>
      </c>
    </row>
    <row r="381" spans="1:39">
      <c r="A381" s="90" t="s">
        <v>412</v>
      </c>
      <c r="B381" s="90" t="s">
        <v>1153</v>
      </c>
      <c r="C381" s="90" t="s">
        <v>1154</v>
      </c>
      <c r="D381" s="90" t="s">
        <v>1075</v>
      </c>
      <c r="E381" s="90">
        <v>1149.171509</v>
      </c>
      <c r="F381" s="90">
        <v>1264.2110600000001</v>
      </c>
      <c r="G381" s="90">
        <v>1278.426514</v>
      </c>
      <c r="H381" s="90">
        <v>1308.171143</v>
      </c>
      <c r="I381" s="90">
        <v>1311.1572269999999</v>
      </c>
      <c r="J381" s="90">
        <v>1324.232422</v>
      </c>
      <c r="K381" s="90">
        <v>1342.339111</v>
      </c>
      <c r="L381" s="90">
        <v>1358.5444339999999</v>
      </c>
      <c r="M381" s="90">
        <v>1374.9296879999999</v>
      </c>
      <c r="N381" s="90">
        <v>1387.6826169999999</v>
      </c>
      <c r="O381" s="90">
        <v>1403.8754879999999</v>
      </c>
      <c r="P381" s="90">
        <v>1421.9411620000001</v>
      </c>
      <c r="Q381" s="90">
        <v>1448.7895510000001</v>
      </c>
      <c r="R381" s="90">
        <v>1457.7082519999999</v>
      </c>
      <c r="S381" s="90">
        <v>1471.5219729999999</v>
      </c>
      <c r="T381" s="90">
        <v>1480.218018</v>
      </c>
      <c r="U381" s="90">
        <v>1496.3145750000001</v>
      </c>
      <c r="V381" s="90">
        <v>1507.9887699999999</v>
      </c>
      <c r="W381" s="90">
        <v>1520.1148679999999</v>
      </c>
      <c r="X381" s="90">
        <v>1534.1682129999999</v>
      </c>
      <c r="Y381" s="90">
        <v>1542.5006100000001</v>
      </c>
      <c r="Z381" s="90">
        <v>1559.9794919999999</v>
      </c>
      <c r="AA381" s="90">
        <v>1570.8332519999999</v>
      </c>
      <c r="AB381" s="90">
        <v>1584.873779</v>
      </c>
      <c r="AC381" s="90">
        <v>1596.5615230000001</v>
      </c>
      <c r="AD381" s="90">
        <v>1611.4438479999999</v>
      </c>
      <c r="AE381" s="90">
        <v>1623.0896</v>
      </c>
      <c r="AF381" s="90">
        <v>1631.869385</v>
      </c>
      <c r="AG381" s="90">
        <v>1647.8029790000001</v>
      </c>
      <c r="AH381" s="90">
        <v>1660.9539789999999</v>
      </c>
      <c r="AI381" s="90">
        <v>1678.6647949999999</v>
      </c>
      <c r="AJ381" s="90">
        <v>1699.00415</v>
      </c>
      <c r="AK381" s="90">
        <v>1708.4573969999999</v>
      </c>
      <c r="AL381" s="90">
        <v>1721.0776370000001</v>
      </c>
      <c r="AM381" s="95">
        <v>0.01</v>
      </c>
    </row>
    <row r="382" spans="1:39">
      <c r="A382" s="90" t="s">
        <v>1155</v>
      </c>
      <c r="B382" s="90" t="s">
        <v>1156</v>
      </c>
      <c r="C382" s="90" t="s">
        <v>1157</v>
      </c>
      <c r="D382" s="90" t="s">
        <v>1075</v>
      </c>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c r="AI382" s="90"/>
      <c r="AJ382" s="90"/>
      <c r="AK382" s="90"/>
      <c r="AL382" s="90"/>
      <c r="AM382" s="90"/>
    </row>
    <row r="383" spans="1:39">
      <c r="A383" s="90" t="s">
        <v>263</v>
      </c>
      <c r="B383" s="90" t="s">
        <v>1158</v>
      </c>
      <c r="C383" s="90" t="s">
        <v>1159</v>
      </c>
      <c r="D383" s="90" t="s">
        <v>1075</v>
      </c>
      <c r="E383" s="90">
        <v>0.20319899999999999</v>
      </c>
      <c r="F383" s="90">
        <v>1.197551</v>
      </c>
      <c r="G383" s="90">
        <v>1.445962</v>
      </c>
      <c r="H383" s="90">
        <v>1.6529419999999999</v>
      </c>
      <c r="I383" s="90">
        <v>1.9777800000000001</v>
      </c>
      <c r="J383" s="90">
        <v>2.1648100000000001</v>
      </c>
      <c r="K383" s="90">
        <v>2.3116349999999999</v>
      </c>
      <c r="L383" s="90">
        <v>2.9327260000000002</v>
      </c>
      <c r="M383" s="90">
        <v>3.6960980000000001</v>
      </c>
      <c r="N383" s="90">
        <v>3.7601079999999998</v>
      </c>
      <c r="O383" s="90">
        <v>4.152927</v>
      </c>
      <c r="P383" s="90">
        <v>4.4046789999999998</v>
      </c>
      <c r="Q383" s="90">
        <v>4.8273729999999997</v>
      </c>
      <c r="R383" s="90">
        <v>5.1251350000000002</v>
      </c>
      <c r="S383" s="90">
        <v>5.2604480000000002</v>
      </c>
      <c r="T383" s="90">
        <v>5.3356459999999997</v>
      </c>
      <c r="U383" s="90">
        <v>5.4360350000000004</v>
      </c>
      <c r="V383" s="90">
        <v>5.6418949999999999</v>
      </c>
      <c r="W383" s="90">
        <v>5.7413489999999996</v>
      </c>
      <c r="X383" s="90">
        <v>5.9162610000000004</v>
      </c>
      <c r="Y383" s="90">
        <v>6.011234</v>
      </c>
      <c r="Z383" s="90">
        <v>6.1242140000000003</v>
      </c>
      <c r="AA383" s="90">
        <v>6.1813070000000003</v>
      </c>
      <c r="AB383" s="90">
        <v>6.2294549999999997</v>
      </c>
      <c r="AC383" s="90">
        <v>6.1215539999999997</v>
      </c>
      <c r="AD383" s="90">
        <v>6.0425779999999998</v>
      </c>
      <c r="AE383" s="90">
        <v>5.8007350000000004</v>
      </c>
      <c r="AF383" s="90">
        <v>5.6104669999999999</v>
      </c>
      <c r="AG383" s="90">
        <v>5.45641</v>
      </c>
      <c r="AH383" s="90">
        <v>4.9501439999999999</v>
      </c>
      <c r="AI383" s="90">
        <v>4.2245559999999998</v>
      </c>
      <c r="AJ383" s="90">
        <v>3.7523710000000001</v>
      </c>
      <c r="AK383" s="90">
        <v>3.7414399999999999</v>
      </c>
      <c r="AL383" s="90">
        <v>3.730502</v>
      </c>
      <c r="AM383" s="95">
        <v>3.5999999999999997E-2</v>
      </c>
    </row>
    <row r="384" spans="1:39">
      <c r="A384" s="90" t="s">
        <v>397</v>
      </c>
      <c r="B384" s="90" t="s">
        <v>1160</v>
      </c>
      <c r="C384" s="90" t="s">
        <v>1161</v>
      </c>
      <c r="D384" s="90" t="s">
        <v>1075</v>
      </c>
      <c r="E384" s="90">
        <v>0.20718600000000001</v>
      </c>
      <c r="F384" s="90">
        <v>1.2250449999999999</v>
      </c>
      <c r="G384" s="90">
        <v>1.3425119999999999</v>
      </c>
      <c r="H384" s="90">
        <v>1.5054320000000001</v>
      </c>
      <c r="I384" s="90">
        <v>1.8154760000000001</v>
      </c>
      <c r="J384" s="90">
        <v>2.0635810000000001</v>
      </c>
      <c r="K384" s="90">
        <v>2.1774100000000001</v>
      </c>
      <c r="L384" s="90">
        <v>2.4127930000000002</v>
      </c>
      <c r="M384" s="90">
        <v>3.2084250000000001</v>
      </c>
      <c r="N384" s="90">
        <v>3.1978589999999998</v>
      </c>
      <c r="O384" s="90">
        <v>3.4993859999999999</v>
      </c>
      <c r="P384" s="90">
        <v>3.7542080000000002</v>
      </c>
      <c r="Q384" s="90">
        <v>4.1080880000000004</v>
      </c>
      <c r="R384" s="90">
        <v>4.4618089999999997</v>
      </c>
      <c r="S384" s="90">
        <v>4.5415520000000003</v>
      </c>
      <c r="T384" s="90">
        <v>4.6581109999999999</v>
      </c>
      <c r="U384" s="90">
        <v>4.8088860000000002</v>
      </c>
      <c r="V384" s="90">
        <v>4.9751149999999997</v>
      </c>
      <c r="W384" s="90">
        <v>5.0897430000000004</v>
      </c>
      <c r="X384" s="90">
        <v>5.1923769999999996</v>
      </c>
      <c r="Y384" s="90">
        <v>5.1466500000000002</v>
      </c>
      <c r="Z384" s="90">
        <v>5.0601240000000001</v>
      </c>
      <c r="AA384" s="90">
        <v>4.9237130000000002</v>
      </c>
      <c r="AB384" s="90">
        <v>4.6291599999999997</v>
      </c>
      <c r="AC384" s="90">
        <v>4.2311930000000002</v>
      </c>
      <c r="AD384" s="90">
        <v>3.7581920000000002</v>
      </c>
      <c r="AE384" s="90">
        <v>3.6138650000000001</v>
      </c>
      <c r="AF384" s="90">
        <v>3.649648</v>
      </c>
      <c r="AG384" s="90">
        <v>3.6077849999999998</v>
      </c>
      <c r="AH384" s="90">
        <v>3.5560930000000002</v>
      </c>
      <c r="AI384" s="90">
        <v>3.4874869999999998</v>
      </c>
      <c r="AJ384" s="90">
        <v>3.457751</v>
      </c>
      <c r="AK384" s="90">
        <v>3.2413110000000001</v>
      </c>
      <c r="AL384" s="90">
        <v>3.3012229999999998</v>
      </c>
      <c r="AM384" s="95">
        <v>3.1E-2</v>
      </c>
    </row>
    <row r="385" spans="1:39">
      <c r="A385" s="90" t="s">
        <v>400</v>
      </c>
      <c r="B385" s="90" t="s">
        <v>1162</v>
      </c>
      <c r="C385" s="90" t="s">
        <v>1163</v>
      </c>
      <c r="D385" s="90" t="s">
        <v>1075</v>
      </c>
      <c r="E385" s="90">
        <v>0.20819599999999999</v>
      </c>
      <c r="F385" s="90">
        <v>1.2140649999999999</v>
      </c>
      <c r="G385" s="90">
        <v>1.3425879999999999</v>
      </c>
      <c r="H385" s="90">
        <v>1.5420640000000001</v>
      </c>
      <c r="I385" s="90">
        <v>1.91961</v>
      </c>
      <c r="J385" s="90">
        <v>2.132368</v>
      </c>
      <c r="K385" s="90">
        <v>2.3603930000000002</v>
      </c>
      <c r="L385" s="90">
        <v>3.1139000000000001</v>
      </c>
      <c r="M385" s="90">
        <v>3.9557310000000001</v>
      </c>
      <c r="N385" s="90">
        <v>4.039485</v>
      </c>
      <c r="O385" s="90">
        <v>4.3965740000000002</v>
      </c>
      <c r="P385" s="90">
        <v>4.6673489999999997</v>
      </c>
      <c r="Q385" s="90">
        <v>4.7989790000000001</v>
      </c>
      <c r="R385" s="90">
        <v>5.1788309999999997</v>
      </c>
      <c r="S385" s="90">
        <v>5.2882720000000001</v>
      </c>
      <c r="T385" s="90">
        <v>5.3206559999999996</v>
      </c>
      <c r="U385" s="90">
        <v>5.3122610000000003</v>
      </c>
      <c r="V385" s="90">
        <v>5.0476749999999999</v>
      </c>
      <c r="W385" s="90">
        <v>5.0633429999999997</v>
      </c>
      <c r="X385" s="90">
        <v>5.129461</v>
      </c>
      <c r="Y385" s="90">
        <v>5.1146799999999999</v>
      </c>
      <c r="Z385" s="90">
        <v>5.1380309999999998</v>
      </c>
      <c r="AA385" s="90">
        <v>5.1527760000000002</v>
      </c>
      <c r="AB385" s="90">
        <v>5.1970510000000001</v>
      </c>
      <c r="AC385" s="90">
        <v>5.1939570000000002</v>
      </c>
      <c r="AD385" s="90">
        <v>5.2307990000000002</v>
      </c>
      <c r="AE385" s="90">
        <v>5.1818289999999996</v>
      </c>
      <c r="AF385" s="90">
        <v>5.2789609999999998</v>
      </c>
      <c r="AG385" s="90">
        <v>5.2132880000000004</v>
      </c>
      <c r="AH385" s="90">
        <v>5.1565630000000002</v>
      </c>
      <c r="AI385" s="90">
        <v>5.0814529999999998</v>
      </c>
      <c r="AJ385" s="90">
        <v>5.0079250000000002</v>
      </c>
      <c r="AK385" s="90">
        <v>4.8306319999999996</v>
      </c>
      <c r="AL385" s="90">
        <v>4.9327240000000003</v>
      </c>
      <c r="AM385" s="95">
        <v>4.4999999999999998E-2</v>
      </c>
    </row>
    <row r="386" spans="1:39">
      <c r="A386" s="90" t="s">
        <v>403</v>
      </c>
      <c r="B386" s="90" t="s">
        <v>1164</v>
      </c>
      <c r="C386" s="90" t="s">
        <v>1165</v>
      </c>
      <c r="D386" s="90" t="s">
        <v>1075</v>
      </c>
      <c r="E386" s="90">
        <v>0.183669</v>
      </c>
      <c r="F386" s="90">
        <v>1.1566209999999999</v>
      </c>
      <c r="G386" s="90">
        <v>1.87232</v>
      </c>
      <c r="H386" s="90">
        <v>3.4278789999999999</v>
      </c>
      <c r="I386" s="90">
        <v>5.2196540000000002</v>
      </c>
      <c r="J386" s="90">
        <v>7.2234080000000001</v>
      </c>
      <c r="K386" s="90">
        <v>9.0197040000000008</v>
      </c>
      <c r="L386" s="90">
        <v>9.9977660000000004</v>
      </c>
      <c r="M386" s="90">
        <v>10.430389</v>
      </c>
      <c r="N386" s="90">
        <v>10.834073</v>
      </c>
      <c r="O386" s="90">
        <v>10.797159000000001</v>
      </c>
      <c r="P386" s="90">
        <v>10.819917999999999</v>
      </c>
      <c r="Q386" s="90">
        <v>11.386139</v>
      </c>
      <c r="R386" s="90">
        <v>11.326688000000001</v>
      </c>
      <c r="S386" s="90">
        <v>11.159507</v>
      </c>
      <c r="T386" s="90">
        <v>11.060155999999999</v>
      </c>
      <c r="U386" s="90">
        <v>10.410921999999999</v>
      </c>
      <c r="V386" s="90">
        <v>10.276392</v>
      </c>
      <c r="W386" s="90">
        <v>10.23563</v>
      </c>
      <c r="X386" s="90">
        <v>10.201552</v>
      </c>
      <c r="Y386" s="90">
        <v>10.169810999999999</v>
      </c>
      <c r="Z386" s="90">
        <v>10.220385</v>
      </c>
      <c r="AA386" s="90">
        <v>10.245006</v>
      </c>
      <c r="AB386" s="90">
        <v>10.32826</v>
      </c>
      <c r="AC386" s="90">
        <v>10.134377000000001</v>
      </c>
      <c r="AD386" s="90">
        <v>10.161784000000001</v>
      </c>
      <c r="AE386" s="90">
        <v>10.278708</v>
      </c>
      <c r="AF386" s="90">
        <v>10.462031</v>
      </c>
      <c r="AG386" s="90">
        <v>10.65832</v>
      </c>
      <c r="AH386" s="90">
        <v>10.669968000000001</v>
      </c>
      <c r="AI386" s="90">
        <v>11.069165999999999</v>
      </c>
      <c r="AJ386" s="90">
        <v>11.534307</v>
      </c>
      <c r="AK386" s="90">
        <v>11.687272</v>
      </c>
      <c r="AL386" s="90">
        <v>11.968230999999999</v>
      </c>
      <c r="AM386" s="95">
        <v>7.5999999999999998E-2</v>
      </c>
    </row>
    <row r="387" spans="1:39">
      <c r="A387" s="90" t="s">
        <v>406</v>
      </c>
      <c r="B387" s="90" t="s">
        <v>1166</v>
      </c>
      <c r="C387" s="90" t="s">
        <v>1167</v>
      </c>
      <c r="D387" s="90" t="s">
        <v>1075</v>
      </c>
      <c r="E387" s="90">
        <v>0.278256</v>
      </c>
      <c r="F387" s="90">
        <v>1.1510229999999999</v>
      </c>
      <c r="G387" s="90">
        <v>1.297159</v>
      </c>
      <c r="H387" s="90">
        <v>1.0162</v>
      </c>
      <c r="I387" s="90">
        <v>1.256648</v>
      </c>
      <c r="J387" s="90">
        <v>1.64761</v>
      </c>
      <c r="K387" s="90">
        <v>1.7855909999999999</v>
      </c>
      <c r="L387" s="90">
        <v>1.8857120000000001</v>
      </c>
      <c r="M387" s="90">
        <v>1.8720190000000001</v>
      </c>
      <c r="N387" s="90">
        <v>1.9019569999999999</v>
      </c>
      <c r="O387" s="90">
        <v>1.888053</v>
      </c>
      <c r="P387" s="90">
        <v>1.8607769999999999</v>
      </c>
      <c r="Q387" s="90">
        <v>1.958143</v>
      </c>
      <c r="R387" s="90">
        <v>1.930604</v>
      </c>
      <c r="S387" s="90">
        <v>1.9242809999999999</v>
      </c>
      <c r="T387" s="90">
        <v>1.9076839999999999</v>
      </c>
      <c r="U387" s="90">
        <v>1.8897999999999999</v>
      </c>
      <c r="V387" s="90">
        <v>1.867713</v>
      </c>
      <c r="W387" s="90">
        <v>1.859748</v>
      </c>
      <c r="X387" s="90">
        <v>1.8547130000000001</v>
      </c>
      <c r="Y387" s="90">
        <v>1.8481540000000001</v>
      </c>
      <c r="Z387" s="90">
        <v>1.792165</v>
      </c>
      <c r="AA387" s="90">
        <v>1.816073</v>
      </c>
      <c r="AB387" s="90">
        <v>1.804341</v>
      </c>
      <c r="AC387" s="90">
        <v>1.7928869999999999</v>
      </c>
      <c r="AD387" s="90">
        <v>1.795579</v>
      </c>
      <c r="AE387" s="90">
        <v>1.806387</v>
      </c>
      <c r="AF387" s="90">
        <v>1.8312470000000001</v>
      </c>
      <c r="AG387" s="90">
        <v>1.5694440000000001</v>
      </c>
      <c r="AH387" s="90">
        <v>1.364374</v>
      </c>
      <c r="AI387" s="90">
        <v>1.369691</v>
      </c>
      <c r="AJ387" s="90">
        <v>1.3649070000000001</v>
      </c>
      <c r="AK387" s="90">
        <v>1.3735550000000001</v>
      </c>
      <c r="AL387" s="90">
        <v>1.3922220000000001</v>
      </c>
      <c r="AM387" s="95">
        <v>6.0000000000000001E-3</v>
      </c>
    </row>
    <row r="388" spans="1:39">
      <c r="A388" s="90" t="s">
        <v>409</v>
      </c>
      <c r="B388" s="90" t="s">
        <v>1168</v>
      </c>
      <c r="C388" s="90" t="s">
        <v>1169</v>
      </c>
      <c r="D388" s="90" t="s">
        <v>1075</v>
      </c>
      <c r="E388" s="90">
        <v>0.20894499999999999</v>
      </c>
      <c r="F388" s="90">
        <v>1.211943</v>
      </c>
      <c r="G388" s="90">
        <v>1.311507</v>
      </c>
      <c r="H388" s="90">
        <v>1.475841</v>
      </c>
      <c r="I388" s="90">
        <v>1.7814209999999999</v>
      </c>
      <c r="J388" s="90">
        <v>1.9988790000000001</v>
      </c>
      <c r="K388" s="90">
        <v>2.12317</v>
      </c>
      <c r="L388" s="90">
        <v>2.3180190000000001</v>
      </c>
      <c r="M388" s="90">
        <v>3.157305</v>
      </c>
      <c r="N388" s="90">
        <v>3.2081369999999998</v>
      </c>
      <c r="O388" s="90">
        <v>3.5065400000000002</v>
      </c>
      <c r="P388" s="90">
        <v>3.7076470000000001</v>
      </c>
      <c r="Q388" s="90">
        <v>4.0606929999999997</v>
      </c>
      <c r="R388" s="90">
        <v>4.2923429999999998</v>
      </c>
      <c r="S388" s="90">
        <v>4.3866829999999997</v>
      </c>
      <c r="T388" s="90">
        <v>4.5024470000000001</v>
      </c>
      <c r="U388" s="90">
        <v>4.7591850000000004</v>
      </c>
      <c r="V388" s="90">
        <v>4.9269379999999998</v>
      </c>
      <c r="W388" s="90">
        <v>4.9195890000000002</v>
      </c>
      <c r="X388" s="90">
        <v>4.9943299999999997</v>
      </c>
      <c r="Y388" s="90">
        <v>5.1078599999999996</v>
      </c>
      <c r="Z388" s="90">
        <v>5.1729180000000001</v>
      </c>
      <c r="AA388" s="90">
        <v>5.2192129999999999</v>
      </c>
      <c r="AB388" s="90">
        <v>5.1291390000000003</v>
      </c>
      <c r="AC388" s="90">
        <v>4.9696090000000002</v>
      </c>
      <c r="AD388" s="90">
        <v>4.7963500000000003</v>
      </c>
      <c r="AE388" s="90">
        <v>4.5145030000000004</v>
      </c>
      <c r="AF388" s="90">
        <v>4.0887830000000003</v>
      </c>
      <c r="AG388" s="90">
        <v>3.5540720000000001</v>
      </c>
      <c r="AH388" s="90">
        <v>3.067879</v>
      </c>
      <c r="AI388" s="90">
        <v>2.922857</v>
      </c>
      <c r="AJ388" s="90">
        <v>2.832395</v>
      </c>
      <c r="AK388" s="90">
        <v>2.5362239999999998</v>
      </c>
      <c r="AL388" s="90">
        <v>2.5245250000000001</v>
      </c>
      <c r="AM388" s="95">
        <v>2.3E-2</v>
      </c>
    </row>
    <row r="389" spans="1:39">
      <c r="A389" s="90" t="s">
        <v>412</v>
      </c>
      <c r="B389" s="90" t="s">
        <v>1170</v>
      </c>
      <c r="C389" s="90" t="s">
        <v>1171</v>
      </c>
      <c r="D389" s="90" t="s">
        <v>1075</v>
      </c>
      <c r="E389" s="90">
        <v>0.20568</v>
      </c>
      <c r="F389" s="90">
        <v>1.2361409999999999</v>
      </c>
      <c r="G389" s="90">
        <v>1.3489930000000001</v>
      </c>
      <c r="H389" s="90">
        <v>1.5583530000000001</v>
      </c>
      <c r="I389" s="90">
        <v>1.914812</v>
      </c>
      <c r="J389" s="90">
        <v>2.130557</v>
      </c>
      <c r="K389" s="90">
        <v>2.3499629999999998</v>
      </c>
      <c r="L389" s="90">
        <v>2.997595</v>
      </c>
      <c r="M389" s="90">
        <v>3.9866709999999999</v>
      </c>
      <c r="N389" s="90">
        <v>4.1271240000000002</v>
      </c>
      <c r="O389" s="90">
        <v>4.530043</v>
      </c>
      <c r="P389" s="90">
        <v>4.8492730000000002</v>
      </c>
      <c r="Q389" s="90">
        <v>5.3469899999999999</v>
      </c>
      <c r="R389" s="90">
        <v>5.5635110000000001</v>
      </c>
      <c r="S389" s="90">
        <v>5.6128390000000001</v>
      </c>
      <c r="T389" s="90">
        <v>5.7014139999999998</v>
      </c>
      <c r="U389" s="90">
        <v>5.7237450000000001</v>
      </c>
      <c r="V389" s="90">
        <v>5.9448840000000001</v>
      </c>
      <c r="W389" s="90">
        <v>6.1743230000000002</v>
      </c>
      <c r="X389" s="90">
        <v>6.3308090000000004</v>
      </c>
      <c r="Y389" s="90">
        <v>6.4422499999999996</v>
      </c>
      <c r="Z389" s="90">
        <v>6.5934100000000004</v>
      </c>
      <c r="AA389" s="90">
        <v>6.6822999999999997</v>
      </c>
      <c r="AB389" s="90">
        <v>6.7669009999999998</v>
      </c>
      <c r="AC389" s="90">
        <v>6.7255349999999998</v>
      </c>
      <c r="AD389" s="90">
        <v>6.5964450000000001</v>
      </c>
      <c r="AE389" s="90">
        <v>6.3993650000000004</v>
      </c>
      <c r="AF389" s="90">
        <v>6.0840399999999999</v>
      </c>
      <c r="AG389" s="90">
        <v>6.1384869999999996</v>
      </c>
      <c r="AH389" s="90">
        <v>6.1423969999999999</v>
      </c>
      <c r="AI389" s="90">
        <v>5.6917689999999999</v>
      </c>
      <c r="AJ389" s="90">
        <v>4.9114979999999999</v>
      </c>
      <c r="AK389" s="90">
        <v>4.5347970000000002</v>
      </c>
      <c r="AL389" s="90">
        <v>4.5098969999999996</v>
      </c>
      <c r="AM389" s="95">
        <v>4.1000000000000002E-2</v>
      </c>
    </row>
    <row r="390" spans="1:39">
      <c r="A390" s="90" t="s">
        <v>1172</v>
      </c>
      <c r="B390" s="90" t="s">
        <v>1173</v>
      </c>
      <c r="C390" s="90" t="s">
        <v>1174</v>
      </c>
      <c r="D390" s="90" t="s">
        <v>1075</v>
      </c>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c r="AI390" s="90"/>
      <c r="AJ390" s="90"/>
      <c r="AK390" s="90"/>
      <c r="AL390" s="90"/>
      <c r="AM390" s="90"/>
    </row>
    <row r="391" spans="1:39">
      <c r="A391" s="90" t="s">
        <v>263</v>
      </c>
      <c r="B391" s="90" t="s">
        <v>1175</v>
      </c>
      <c r="C391" s="90" t="s">
        <v>1176</v>
      </c>
      <c r="D391" s="90" t="s">
        <v>1075</v>
      </c>
      <c r="E391" s="90">
        <v>1149.3948969999999</v>
      </c>
      <c r="F391" s="90">
        <v>1266.2438959999999</v>
      </c>
      <c r="G391" s="90">
        <v>1272.5268550000001</v>
      </c>
      <c r="H391" s="90">
        <v>1290.092163</v>
      </c>
      <c r="I391" s="90">
        <v>1286.8188479999999</v>
      </c>
      <c r="J391" s="90">
        <v>1286.0195309999999</v>
      </c>
      <c r="K391" s="90">
        <v>1295.388062</v>
      </c>
      <c r="L391" s="90">
        <v>1310.6755370000001</v>
      </c>
      <c r="M391" s="90">
        <v>1324.950073</v>
      </c>
      <c r="N391" s="90">
        <v>1334.394409</v>
      </c>
      <c r="O391" s="90">
        <v>1350.6875</v>
      </c>
      <c r="P391" s="90">
        <v>1357.9099120000001</v>
      </c>
      <c r="Q391" s="90">
        <v>1377.9235839999999</v>
      </c>
      <c r="R391" s="90">
        <v>1380.1763920000001</v>
      </c>
      <c r="S391" s="90">
        <v>1387.0961910000001</v>
      </c>
      <c r="T391" s="90">
        <v>1398.088379</v>
      </c>
      <c r="U391" s="90">
        <v>1404.9139399999999</v>
      </c>
      <c r="V391" s="90">
        <v>1409.8088379999999</v>
      </c>
      <c r="W391" s="90">
        <v>1418.2491460000001</v>
      </c>
      <c r="X391" s="90">
        <v>1431.7358400000001</v>
      </c>
      <c r="Y391" s="90">
        <v>1435.7687989999999</v>
      </c>
      <c r="Z391" s="90">
        <v>1445.984375</v>
      </c>
      <c r="AA391" s="90">
        <v>1455.5852050000001</v>
      </c>
      <c r="AB391" s="90">
        <v>1464.0363769999999</v>
      </c>
      <c r="AC391" s="90">
        <v>1473.753418</v>
      </c>
      <c r="AD391" s="90">
        <v>1486.1141359999999</v>
      </c>
      <c r="AE391" s="90">
        <v>1494.714111</v>
      </c>
      <c r="AF391" s="90">
        <v>1502.2098390000001</v>
      </c>
      <c r="AG391" s="90">
        <v>1514.639404</v>
      </c>
      <c r="AH391" s="90">
        <v>1526.350586</v>
      </c>
      <c r="AI391" s="90">
        <v>1538.9765620000001</v>
      </c>
      <c r="AJ391" s="90">
        <v>1555.193726</v>
      </c>
      <c r="AK391" s="90">
        <v>1565.0426030000001</v>
      </c>
      <c r="AL391" s="90">
        <v>1574.868408</v>
      </c>
      <c r="AM391" s="95">
        <v>7.0000000000000001E-3</v>
      </c>
    </row>
    <row r="392" spans="1:39">
      <c r="A392" s="90" t="s">
        <v>397</v>
      </c>
      <c r="B392" s="90" t="s">
        <v>1177</v>
      </c>
      <c r="C392" s="90" t="s">
        <v>1178</v>
      </c>
      <c r="D392" s="90" t="s">
        <v>1075</v>
      </c>
      <c r="E392" s="90">
        <v>1149.3989260000001</v>
      </c>
      <c r="F392" s="90">
        <v>1265.69165</v>
      </c>
      <c r="G392" s="90">
        <v>1267.2657469999999</v>
      </c>
      <c r="H392" s="90">
        <v>1296.6389160000001</v>
      </c>
      <c r="I392" s="90">
        <v>1295.1134030000001</v>
      </c>
      <c r="J392" s="90">
        <v>1299.778442</v>
      </c>
      <c r="K392" s="90">
        <v>1312.4879149999999</v>
      </c>
      <c r="L392" s="90">
        <v>1333.1770019999999</v>
      </c>
      <c r="M392" s="90">
        <v>1351.4239500000001</v>
      </c>
      <c r="N392" s="90">
        <v>1354.5289310000001</v>
      </c>
      <c r="O392" s="90">
        <v>1378.555298</v>
      </c>
      <c r="P392" s="90">
        <v>1387.502197</v>
      </c>
      <c r="Q392" s="90">
        <v>1414.145874</v>
      </c>
      <c r="R392" s="90">
        <v>1419.993164</v>
      </c>
      <c r="S392" s="90">
        <v>1431.6743160000001</v>
      </c>
      <c r="T392" s="90">
        <v>1445.434448</v>
      </c>
      <c r="U392" s="90">
        <v>1458.6763920000001</v>
      </c>
      <c r="V392" s="90">
        <v>1468.2314449999999</v>
      </c>
      <c r="W392" s="90">
        <v>1481.872192</v>
      </c>
      <c r="X392" s="90">
        <v>1506.1998289999999</v>
      </c>
      <c r="Y392" s="90">
        <v>1513.400513</v>
      </c>
      <c r="Z392" s="90">
        <v>1531.817749</v>
      </c>
      <c r="AA392" s="90">
        <v>1548.809814</v>
      </c>
      <c r="AB392" s="90">
        <v>1565.0620120000001</v>
      </c>
      <c r="AC392" s="90">
        <v>1583.634644</v>
      </c>
      <c r="AD392" s="90">
        <v>1603.942139</v>
      </c>
      <c r="AE392" s="90">
        <v>1621.022095</v>
      </c>
      <c r="AF392" s="90">
        <v>1638.9472659999999</v>
      </c>
      <c r="AG392" s="90">
        <v>1660.5214840000001</v>
      </c>
      <c r="AH392" s="90">
        <v>1678.0664059999999</v>
      </c>
      <c r="AI392" s="90">
        <v>1702.4426269999999</v>
      </c>
      <c r="AJ392" s="90">
        <v>1722.823975</v>
      </c>
      <c r="AK392" s="90">
        <v>1737.8280030000001</v>
      </c>
      <c r="AL392" s="90">
        <v>1759.2669679999999</v>
      </c>
      <c r="AM392" s="95">
        <v>0.01</v>
      </c>
    </row>
    <row r="393" spans="1:39">
      <c r="A393" s="90" t="s">
        <v>400</v>
      </c>
      <c r="B393" s="90" t="s">
        <v>1179</v>
      </c>
      <c r="C393" s="90" t="s">
        <v>1180</v>
      </c>
      <c r="D393" s="90" t="s">
        <v>1075</v>
      </c>
      <c r="E393" s="90">
        <v>1149.3811040000001</v>
      </c>
      <c r="F393" s="90">
        <v>1266.4711910000001</v>
      </c>
      <c r="G393" s="90">
        <v>1269.4160159999999</v>
      </c>
      <c r="H393" s="90">
        <v>1280.081909</v>
      </c>
      <c r="I393" s="90">
        <v>1259.068237</v>
      </c>
      <c r="J393" s="90">
        <v>1263.506836</v>
      </c>
      <c r="K393" s="90">
        <v>1266.3376459999999</v>
      </c>
      <c r="L393" s="90">
        <v>1281.8548579999999</v>
      </c>
      <c r="M393" s="90">
        <v>1287.655884</v>
      </c>
      <c r="N393" s="90">
        <v>1287.807861</v>
      </c>
      <c r="O393" s="90">
        <v>1302.131226</v>
      </c>
      <c r="P393" s="90">
        <v>1304.9141850000001</v>
      </c>
      <c r="Q393" s="90">
        <v>1307.696655</v>
      </c>
      <c r="R393" s="90">
        <v>1313.2545170000001</v>
      </c>
      <c r="S393" s="90">
        <v>1312.8298339999999</v>
      </c>
      <c r="T393" s="90">
        <v>1317.373413</v>
      </c>
      <c r="U393" s="90">
        <v>1325.325928</v>
      </c>
      <c r="V393" s="90">
        <v>1318.2779539999999</v>
      </c>
      <c r="W393" s="90">
        <v>1321.730225</v>
      </c>
      <c r="X393" s="90">
        <v>1328.592529</v>
      </c>
      <c r="Y393" s="90">
        <v>1328.8248289999999</v>
      </c>
      <c r="Z393" s="90">
        <v>1330.942505</v>
      </c>
      <c r="AA393" s="90">
        <v>1333.869385</v>
      </c>
      <c r="AB393" s="90">
        <v>1337.947754</v>
      </c>
      <c r="AC393" s="90">
        <v>1341.2181399999999</v>
      </c>
      <c r="AD393" s="90">
        <v>1345.256226</v>
      </c>
      <c r="AE393" s="90">
        <v>1345.705322</v>
      </c>
      <c r="AF393" s="90">
        <v>1349.842163</v>
      </c>
      <c r="AG393" s="90">
        <v>1353.2504879999999</v>
      </c>
      <c r="AH393" s="90">
        <v>1358.778687</v>
      </c>
      <c r="AI393" s="90">
        <v>1363.1964109999999</v>
      </c>
      <c r="AJ393" s="90">
        <v>1367.82251</v>
      </c>
      <c r="AK393" s="90">
        <v>1373.0379640000001</v>
      </c>
      <c r="AL393" s="90">
        <v>1377.3929439999999</v>
      </c>
      <c r="AM393" s="95">
        <v>3.0000000000000001E-3</v>
      </c>
    </row>
    <row r="394" spans="1:39">
      <c r="A394" s="90" t="s">
        <v>403</v>
      </c>
      <c r="B394" s="90" t="s">
        <v>1181</v>
      </c>
      <c r="C394" s="90" t="s">
        <v>1182</v>
      </c>
      <c r="D394" s="90" t="s">
        <v>1075</v>
      </c>
      <c r="E394" s="90">
        <v>1149.407471</v>
      </c>
      <c r="F394" s="90">
        <v>1265.0657960000001</v>
      </c>
      <c r="G394" s="90">
        <v>1507.1088870000001</v>
      </c>
      <c r="H394" s="90">
        <v>1601.235107</v>
      </c>
      <c r="I394" s="90">
        <v>1681.033203</v>
      </c>
      <c r="J394" s="90">
        <v>1739.824341</v>
      </c>
      <c r="K394" s="90">
        <v>1773.0419919999999</v>
      </c>
      <c r="L394" s="90">
        <v>1781.2338870000001</v>
      </c>
      <c r="M394" s="90">
        <v>1786.2658690000001</v>
      </c>
      <c r="N394" s="90">
        <v>1777.1000979999999</v>
      </c>
      <c r="O394" s="90">
        <v>1761.4516599999999</v>
      </c>
      <c r="P394" s="90">
        <v>1751.3756100000001</v>
      </c>
      <c r="Q394" s="90">
        <v>1768.5584719999999</v>
      </c>
      <c r="R394" s="90">
        <v>1774.8129879999999</v>
      </c>
      <c r="S394" s="90">
        <v>1779.826294</v>
      </c>
      <c r="T394" s="90">
        <v>1789.8604740000001</v>
      </c>
      <c r="U394" s="90">
        <v>1798.6489260000001</v>
      </c>
      <c r="V394" s="90">
        <v>1801.6210940000001</v>
      </c>
      <c r="W394" s="90">
        <v>1812.5115969999999</v>
      </c>
      <c r="X394" s="90">
        <v>1820.030518</v>
      </c>
      <c r="Y394" s="90">
        <v>1822.9852289999999</v>
      </c>
      <c r="Z394" s="90">
        <v>1833.5726320000001</v>
      </c>
      <c r="AA394" s="90">
        <v>1840.7475589999999</v>
      </c>
      <c r="AB394" s="90">
        <v>1852.4313959999999</v>
      </c>
      <c r="AC394" s="90">
        <v>1866.247437</v>
      </c>
      <c r="AD394" s="90">
        <v>1874.4061280000001</v>
      </c>
      <c r="AE394" s="90">
        <v>1881.1798100000001</v>
      </c>
      <c r="AF394" s="90">
        <v>1897.3260499999999</v>
      </c>
      <c r="AG394" s="90">
        <v>1914.122192</v>
      </c>
      <c r="AH394" s="90">
        <v>1928.2451169999999</v>
      </c>
      <c r="AI394" s="90">
        <v>1940.5543210000001</v>
      </c>
      <c r="AJ394" s="90">
        <v>1959.7042240000001</v>
      </c>
      <c r="AK394" s="90">
        <v>1979.089966</v>
      </c>
      <c r="AL394" s="90">
        <v>1999.1743160000001</v>
      </c>
      <c r="AM394" s="95">
        <v>1.4E-2</v>
      </c>
    </row>
    <row r="395" spans="1:39">
      <c r="A395" s="90" t="s">
        <v>406</v>
      </c>
      <c r="B395" s="90" t="s">
        <v>1183</v>
      </c>
      <c r="C395" s="90" t="s">
        <v>1184</v>
      </c>
      <c r="D395" s="90" t="s">
        <v>1075</v>
      </c>
      <c r="E395" s="90">
        <v>1148.583374</v>
      </c>
      <c r="F395" s="90">
        <v>1265.310913</v>
      </c>
      <c r="G395" s="90">
        <v>1199.6970209999999</v>
      </c>
      <c r="H395" s="90">
        <v>1113.8526609999999</v>
      </c>
      <c r="I395" s="90">
        <v>1105.255249</v>
      </c>
      <c r="J395" s="90">
        <v>1103.237793</v>
      </c>
      <c r="K395" s="90">
        <v>1107.559814</v>
      </c>
      <c r="L395" s="90">
        <v>1109.5306399999999</v>
      </c>
      <c r="M395" s="90">
        <v>1110.5119629999999</v>
      </c>
      <c r="N395" s="90">
        <v>1104.818237</v>
      </c>
      <c r="O395" s="90">
        <v>1109.477539</v>
      </c>
      <c r="P395" s="90">
        <v>1114.487061</v>
      </c>
      <c r="Q395" s="90">
        <v>1127.5180660000001</v>
      </c>
      <c r="R395" s="90">
        <v>1128.33728</v>
      </c>
      <c r="S395" s="90">
        <v>1133.3732910000001</v>
      </c>
      <c r="T395" s="90">
        <v>1143.8901370000001</v>
      </c>
      <c r="U395" s="90">
        <v>1149.869751</v>
      </c>
      <c r="V395" s="90">
        <v>1152.512939</v>
      </c>
      <c r="W395" s="90">
        <v>1158.756592</v>
      </c>
      <c r="X395" s="90">
        <v>1168.046143</v>
      </c>
      <c r="Y395" s="90">
        <v>1178.766357</v>
      </c>
      <c r="Z395" s="90">
        <v>1179.3629149999999</v>
      </c>
      <c r="AA395" s="90">
        <v>1189.4067379999999</v>
      </c>
      <c r="AB395" s="90">
        <v>1192.4079589999999</v>
      </c>
      <c r="AC395" s="90">
        <v>1201.0352780000001</v>
      </c>
      <c r="AD395" s="90">
        <v>1209.786621</v>
      </c>
      <c r="AE395" s="90">
        <v>1218.7642820000001</v>
      </c>
      <c r="AF395" s="90">
        <v>1230.2548830000001</v>
      </c>
      <c r="AG395" s="90">
        <v>1245.6879879999999</v>
      </c>
      <c r="AH395" s="90">
        <v>1256.3145750000001</v>
      </c>
      <c r="AI395" s="90">
        <v>1271.1367190000001</v>
      </c>
      <c r="AJ395" s="90">
        <v>1286.091919</v>
      </c>
      <c r="AK395" s="90">
        <v>1297.7852780000001</v>
      </c>
      <c r="AL395" s="90">
        <v>1307.1204829999999</v>
      </c>
      <c r="AM395" s="95">
        <v>1E-3</v>
      </c>
    </row>
    <row r="396" spans="1:39">
      <c r="A396" s="90" t="s">
        <v>409</v>
      </c>
      <c r="B396" s="90" t="s">
        <v>1185</v>
      </c>
      <c r="C396" s="90" t="s">
        <v>1186</v>
      </c>
      <c r="D396" s="90" t="s">
        <v>1075</v>
      </c>
      <c r="E396" s="90">
        <v>1149.287476</v>
      </c>
      <c r="F396" s="90">
        <v>1266.364014</v>
      </c>
      <c r="G396" s="90">
        <v>1255.3176269999999</v>
      </c>
      <c r="H396" s="90">
        <v>1264.373413</v>
      </c>
      <c r="I396" s="90">
        <v>1245.9796140000001</v>
      </c>
      <c r="J396" s="90">
        <v>1255.0445560000001</v>
      </c>
      <c r="K396" s="90">
        <v>1263.7319339999999</v>
      </c>
      <c r="L396" s="90">
        <v>1278.4056399999999</v>
      </c>
      <c r="M396" s="90">
        <v>1287.9589840000001</v>
      </c>
      <c r="N396" s="90">
        <v>1295.7757570000001</v>
      </c>
      <c r="O396" s="90">
        <v>1303.8576660000001</v>
      </c>
      <c r="P396" s="90">
        <v>1298.5391850000001</v>
      </c>
      <c r="Q396" s="90">
        <v>1314.2646480000001</v>
      </c>
      <c r="R396" s="90">
        <v>1319.7871090000001</v>
      </c>
      <c r="S396" s="90">
        <v>1328.114014</v>
      </c>
      <c r="T396" s="90">
        <v>1330.216187</v>
      </c>
      <c r="U396" s="90">
        <v>1347.935547</v>
      </c>
      <c r="V396" s="90">
        <v>1349.1522219999999</v>
      </c>
      <c r="W396" s="90">
        <v>1351.4979249999999</v>
      </c>
      <c r="X396" s="90">
        <v>1359.1970209999999</v>
      </c>
      <c r="Y396" s="90">
        <v>1363.2294919999999</v>
      </c>
      <c r="Z396" s="90">
        <v>1372.350952</v>
      </c>
      <c r="AA396" s="90">
        <v>1376.2863769999999</v>
      </c>
      <c r="AB396" s="90">
        <v>1379.142578</v>
      </c>
      <c r="AC396" s="90">
        <v>1386.8863530000001</v>
      </c>
      <c r="AD396" s="90">
        <v>1387.6069339999999</v>
      </c>
      <c r="AE396" s="90">
        <v>1397.109741</v>
      </c>
      <c r="AF396" s="90">
        <v>1409.3554690000001</v>
      </c>
      <c r="AG396" s="90">
        <v>1420.767456</v>
      </c>
      <c r="AH396" s="90">
        <v>1430.7524410000001</v>
      </c>
      <c r="AI396" s="90">
        <v>1443.396362</v>
      </c>
      <c r="AJ396" s="90">
        <v>1451.090698</v>
      </c>
      <c r="AK396" s="90">
        <v>1456.9539789999999</v>
      </c>
      <c r="AL396" s="90">
        <v>1470.9566649999999</v>
      </c>
      <c r="AM396" s="95">
        <v>5.0000000000000001E-3</v>
      </c>
    </row>
    <row r="397" spans="1:39">
      <c r="A397" s="90" t="s">
        <v>412</v>
      </c>
      <c r="B397" s="90" t="s">
        <v>1187</v>
      </c>
      <c r="C397" s="90" t="s">
        <v>1188</v>
      </c>
      <c r="D397" s="90" t="s">
        <v>1075</v>
      </c>
      <c r="E397" s="90">
        <v>1149.377197</v>
      </c>
      <c r="F397" s="90">
        <v>1265.447144</v>
      </c>
      <c r="G397" s="90">
        <v>1279.775513</v>
      </c>
      <c r="H397" s="90">
        <v>1309.7294919999999</v>
      </c>
      <c r="I397" s="90">
        <v>1313.0720209999999</v>
      </c>
      <c r="J397" s="90">
        <v>1326.3630370000001</v>
      </c>
      <c r="K397" s="90">
        <v>1344.689087</v>
      </c>
      <c r="L397" s="90">
        <v>1361.5419919999999</v>
      </c>
      <c r="M397" s="90">
        <v>1378.9163820000001</v>
      </c>
      <c r="N397" s="90">
        <v>1391.809692</v>
      </c>
      <c r="O397" s="90">
        <v>1408.405518</v>
      </c>
      <c r="P397" s="90">
        <v>1426.790405</v>
      </c>
      <c r="Q397" s="90">
        <v>1454.1365969999999</v>
      </c>
      <c r="R397" s="90">
        <v>1463.2717290000001</v>
      </c>
      <c r="S397" s="90">
        <v>1477.1347659999999</v>
      </c>
      <c r="T397" s="90">
        <v>1485.9194339999999</v>
      </c>
      <c r="U397" s="90">
        <v>1502.0383300000001</v>
      </c>
      <c r="V397" s="90">
        <v>1513.9335940000001</v>
      </c>
      <c r="W397" s="90">
        <v>1526.2891850000001</v>
      </c>
      <c r="X397" s="90">
        <v>1540.4990230000001</v>
      </c>
      <c r="Y397" s="90">
        <v>1548.942871</v>
      </c>
      <c r="Z397" s="90">
        <v>1566.572876</v>
      </c>
      <c r="AA397" s="90">
        <v>1577.5155030000001</v>
      </c>
      <c r="AB397" s="90">
        <v>1591.640625</v>
      </c>
      <c r="AC397" s="90">
        <v>1603.2871090000001</v>
      </c>
      <c r="AD397" s="90">
        <v>1618.040283</v>
      </c>
      <c r="AE397" s="90">
        <v>1629.489014</v>
      </c>
      <c r="AF397" s="90">
        <v>1637.9533690000001</v>
      </c>
      <c r="AG397" s="90">
        <v>1653.9414059999999</v>
      </c>
      <c r="AH397" s="90">
        <v>1667.096436</v>
      </c>
      <c r="AI397" s="90">
        <v>1684.356567</v>
      </c>
      <c r="AJ397" s="90">
        <v>1703.915649</v>
      </c>
      <c r="AK397" s="90">
        <v>1712.9921879999999</v>
      </c>
      <c r="AL397" s="90">
        <v>1725.587524</v>
      </c>
      <c r="AM397" s="95">
        <v>0.01</v>
      </c>
    </row>
    <row r="398" spans="1:39">
      <c r="A398" s="90" t="s">
        <v>267</v>
      </c>
      <c r="B398" s="90"/>
      <c r="C398" s="90" t="s">
        <v>1189</v>
      </c>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c r="AI398" s="90"/>
      <c r="AJ398" s="90"/>
      <c r="AK398" s="90"/>
      <c r="AL398" s="90"/>
      <c r="AM398" s="90"/>
    </row>
    <row r="399" spans="1:39">
      <c r="A399" s="90" t="s">
        <v>83</v>
      </c>
      <c r="B399" s="90"/>
      <c r="C399" s="90" t="s">
        <v>1190</v>
      </c>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c r="AI399" s="90"/>
      <c r="AJ399" s="90"/>
      <c r="AK399" s="90"/>
      <c r="AL399" s="90"/>
      <c r="AM399" s="90"/>
    </row>
    <row r="400" spans="1:39">
      <c r="A400" s="90" t="s">
        <v>391</v>
      </c>
      <c r="B400" s="90" t="s">
        <v>1191</v>
      </c>
      <c r="C400" s="90" t="s">
        <v>1192</v>
      </c>
      <c r="D400" s="90" t="s">
        <v>1193</v>
      </c>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c r="AI400" s="90"/>
      <c r="AJ400" s="90"/>
      <c r="AK400" s="90"/>
      <c r="AL400" s="90"/>
      <c r="AM400" s="90"/>
    </row>
    <row r="401" spans="1:39">
      <c r="A401" s="90" t="s">
        <v>263</v>
      </c>
      <c r="B401" s="90" t="s">
        <v>1194</v>
      </c>
      <c r="C401" s="90" t="s">
        <v>1195</v>
      </c>
      <c r="D401" s="90" t="s">
        <v>1193</v>
      </c>
      <c r="E401" s="90">
        <v>17.508139</v>
      </c>
      <c r="F401" s="90">
        <v>21.003157000000002</v>
      </c>
      <c r="G401" s="90">
        <v>24.065123</v>
      </c>
      <c r="H401" s="90">
        <v>26.346373</v>
      </c>
      <c r="I401" s="90">
        <v>28.363385999999998</v>
      </c>
      <c r="J401" s="90">
        <v>30.374645000000001</v>
      </c>
      <c r="K401" s="90">
        <v>32.200690999999999</v>
      </c>
      <c r="L401" s="90">
        <v>34.080466999999999</v>
      </c>
      <c r="M401" s="90">
        <v>36.012573000000003</v>
      </c>
      <c r="N401" s="90">
        <v>37.874656999999999</v>
      </c>
      <c r="O401" s="90">
        <v>39.599907000000002</v>
      </c>
      <c r="P401" s="90">
        <v>41.183101999999998</v>
      </c>
      <c r="Q401" s="90">
        <v>42.753287999999998</v>
      </c>
      <c r="R401" s="90">
        <v>44.006348000000003</v>
      </c>
      <c r="S401" s="90">
        <v>45.218170000000001</v>
      </c>
      <c r="T401" s="90">
        <v>46.538845000000002</v>
      </c>
      <c r="U401" s="90">
        <v>47.968727000000001</v>
      </c>
      <c r="V401" s="90">
        <v>49.453933999999997</v>
      </c>
      <c r="W401" s="90">
        <v>50.968159</v>
      </c>
      <c r="X401" s="90">
        <v>52.550609999999999</v>
      </c>
      <c r="Y401" s="90">
        <v>54.097946</v>
      </c>
      <c r="Z401" s="90">
        <v>55.61401</v>
      </c>
      <c r="AA401" s="90">
        <v>57.149464000000002</v>
      </c>
      <c r="AB401" s="90">
        <v>58.709319999999998</v>
      </c>
      <c r="AC401" s="90">
        <v>60.243606999999997</v>
      </c>
      <c r="AD401" s="90">
        <v>61.837173</v>
      </c>
      <c r="AE401" s="90">
        <v>63.503360999999998</v>
      </c>
      <c r="AF401" s="90">
        <v>65.215546000000003</v>
      </c>
      <c r="AG401" s="90">
        <v>66.932914999999994</v>
      </c>
      <c r="AH401" s="90">
        <v>68.632087999999996</v>
      </c>
      <c r="AI401" s="90">
        <v>70.344291999999996</v>
      </c>
      <c r="AJ401" s="90">
        <v>72.092140000000001</v>
      </c>
      <c r="AK401" s="90">
        <v>73.807770000000005</v>
      </c>
      <c r="AL401" s="90">
        <v>75.463195999999996</v>
      </c>
      <c r="AM401" s="95">
        <v>4.1000000000000002E-2</v>
      </c>
    </row>
    <row r="402" spans="1:39">
      <c r="A402" s="90" t="s">
        <v>397</v>
      </c>
      <c r="B402" s="90" t="s">
        <v>1196</v>
      </c>
      <c r="C402" s="90" t="s">
        <v>1197</v>
      </c>
      <c r="D402" s="90" t="s">
        <v>1193</v>
      </c>
      <c r="E402" s="90">
        <v>17.508139</v>
      </c>
      <c r="F402" s="90">
        <v>21.004135000000002</v>
      </c>
      <c r="G402" s="90">
        <v>23.932943000000002</v>
      </c>
      <c r="H402" s="90">
        <v>26.211186999999999</v>
      </c>
      <c r="I402" s="90">
        <v>28.185739999999999</v>
      </c>
      <c r="J402" s="90">
        <v>30.165648000000001</v>
      </c>
      <c r="K402" s="90">
        <v>31.998128999999999</v>
      </c>
      <c r="L402" s="90">
        <v>33.978264000000003</v>
      </c>
      <c r="M402" s="90">
        <v>36.016907000000003</v>
      </c>
      <c r="N402" s="90">
        <v>37.803570000000001</v>
      </c>
      <c r="O402" s="90">
        <v>39.509425999999998</v>
      </c>
      <c r="P402" s="90">
        <v>41.088673</v>
      </c>
      <c r="Q402" s="90">
        <v>42.669815</v>
      </c>
      <c r="R402" s="90">
        <v>43.955978000000002</v>
      </c>
      <c r="S402" s="90">
        <v>45.231696999999997</v>
      </c>
      <c r="T402" s="90">
        <v>46.567512999999998</v>
      </c>
      <c r="U402" s="90">
        <v>48.012301999999998</v>
      </c>
      <c r="V402" s="90">
        <v>49.522682000000003</v>
      </c>
      <c r="W402" s="90">
        <v>51.134613000000002</v>
      </c>
      <c r="X402" s="90">
        <v>52.857494000000003</v>
      </c>
      <c r="Y402" s="90">
        <v>54.471901000000003</v>
      </c>
      <c r="Z402" s="90">
        <v>56.093947999999997</v>
      </c>
      <c r="AA402" s="90">
        <v>57.730263000000001</v>
      </c>
      <c r="AB402" s="90">
        <v>59.394813999999997</v>
      </c>
      <c r="AC402" s="90">
        <v>61.027813000000002</v>
      </c>
      <c r="AD402" s="90">
        <v>62.683979000000001</v>
      </c>
      <c r="AE402" s="90">
        <v>64.345436000000007</v>
      </c>
      <c r="AF402" s="90">
        <v>66.133667000000003</v>
      </c>
      <c r="AG402" s="90">
        <v>67.941055000000006</v>
      </c>
      <c r="AH402" s="90">
        <v>69.707626000000005</v>
      </c>
      <c r="AI402" s="90">
        <v>71.518257000000006</v>
      </c>
      <c r="AJ402" s="90">
        <v>73.263771000000006</v>
      </c>
      <c r="AK402" s="90">
        <v>75.104759000000001</v>
      </c>
      <c r="AL402" s="90">
        <v>76.857474999999994</v>
      </c>
      <c r="AM402" s="95">
        <v>4.1000000000000002E-2</v>
      </c>
    </row>
    <row r="403" spans="1:39">
      <c r="A403" s="90" t="s">
        <v>400</v>
      </c>
      <c r="B403" s="90" t="s">
        <v>1198</v>
      </c>
      <c r="C403" s="90" t="s">
        <v>1199</v>
      </c>
      <c r="D403" s="90" t="s">
        <v>1193</v>
      </c>
      <c r="E403" s="90">
        <v>17.508139</v>
      </c>
      <c r="F403" s="90">
        <v>21.004135000000002</v>
      </c>
      <c r="G403" s="90">
        <v>24.012079</v>
      </c>
      <c r="H403" s="90">
        <v>26.456696999999998</v>
      </c>
      <c r="I403" s="90">
        <v>28.699821</v>
      </c>
      <c r="J403" s="90">
        <v>31.113937</v>
      </c>
      <c r="K403" s="90">
        <v>33.415466000000002</v>
      </c>
      <c r="L403" s="90">
        <v>35.968719</v>
      </c>
      <c r="M403" s="90">
        <v>38.670859999999998</v>
      </c>
      <c r="N403" s="90">
        <v>41.146332000000001</v>
      </c>
      <c r="O403" s="90">
        <v>43.596401</v>
      </c>
      <c r="P403" s="90">
        <v>45.912601000000002</v>
      </c>
      <c r="Q403" s="90">
        <v>48.071888000000001</v>
      </c>
      <c r="R403" s="90">
        <v>50.282947999999998</v>
      </c>
      <c r="S403" s="90">
        <v>52.237492000000003</v>
      </c>
      <c r="T403" s="90">
        <v>54.347866000000003</v>
      </c>
      <c r="U403" s="90">
        <v>56.653179000000002</v>
      </c>
      <c r="V403" s="90">
        <v>59.066699999999997</v>
      </c>
      <c r="W403" s="90">
        <v>61.626274000000002</v>
      </c>
      <c r="X403" s="90">
        <v>64.337601000000006</v>
      </c>
      <c r="Y403" s="90">
        <v>67.108779999999996</v>
      </c>
      <c r="Z403" s="90">
        <v>69.837676999999999</v>
      </c>
      <c r="AA403" s="90">
        <v>72.564148000000003</v>
      </c>
      <c r="AB403" s="90">
        <v>75.376632999999998</v>
      </c>
      <c r="AC403" s="90">
        <v>78.176010000000005</v>
      </c>
      <c r="AD403" s="90">
        <v>80.999565000000004</v>
      </c>
      <c r="AE403" s="90">
        <v>83.963913000000005</v>
      </c>
      <c r="AF403" s="90">
        <v>87.120918000000003</v>
      </c>
      <c r="AG403" s="90">
        <v>90.337906000000004</v>
      </c>
      <c r="AH403" s="90">
        <v>93.626457000000002</v>
      </c>
      <c r="AI403" s="90">
        <v>96.987838999999994</v>
      </c>
      <c r="AJ403" s="90">
        <v>100.369919</v>
      </c>
      <c r="AK403" s="90">
        <v>103.715157</v>
      </c>
      <c r="AL403" s="90">
        <v>107.06800800000001</v>
      </c>
      <c r="AM403" s="95">
        <v>5.1999999999999998E-2</v>
      </c>
    </row>
    <row r="404" spans="1:39">
      <c r="A404" s="90" t="s">
        <v>403</v>
      </c>
      <c r="B404" s="90" t="s">
        <v>1200</v>
      </c>
      <c r="C404" s="90" t="s">
        <v>1201</v>
      </c>
      <c r="D404" s="90" t="s">
        <v>1193</v>
      </c>
      <c r="E404" s="90">
        <v>17.508139</v>
      </c>
      <c r="F404" s="90">
        <v>21.003157000000002</v>
      </c>
      <c r="G404" s="90">
        <v>27.562806999999999</v>
      </c>
      <c r="H404" s="90">
        <v>34.149009999999997</v>
      </c>
      <c r="I404" s="90">
        <v>40.993125999999997</v>
      </c>
      <c r="J404" s="90">
        <v>48.515152</v>
      </c>
      <c r="K404" s="90">
        <v>56.115825999999998</v>
      </c>
      <c r="L404" s="90">
        <v>63.754581000000002</v>
      </c>
      <c r="M404" s="90">
        <v>71.646454000000006</v>
      </c>
      <c r="N404" s="90">
        <v>79.188377000000003</v>
      </c>
      <c r="O404" s="90">
        <v>86.283164999999997</v>
      </c>
      <c r="P404" s="90">
        <v>92.618026999999998</v>
      </c>
      <c r="Q404" s="90">
        <v>97.992393000000007</v>
      </c>
      <c r="R404" s="90">
        <v>102.024483</v>
      </c>
      <c r="S404" s="90">
        <v>104.867706</v>
      </c>
      <c r="T404" s="90">
        <v>107.083252</v>
      </c>
      <c r="U404" s="90">
        <v>109.042213</v>
      </c>
      <c r="V404" s="90">
        <v>110.80513000000001</v>
      </c>
      <c r="W404" s="90">
        <v>112.65595999999999</v>
      </c>
      <c r="X404" s="90">
        <v>114.552803</v>
      </c>
      <c r="Y404" s="90">
        <v>116.148697</v>
      </c>
      <c r="Z404" s="90">
        <v>118.031357</v>
      </c>
      <c r="AA404" s="90">
        <v>120.111755</v>
      </c>
      <c r="AB404" s="90">
        <v>122.609993</v>
      </c>
      <c r="AC404" s="90">
        <v>125.145195</v>
      </c>
      <c r="AD404" s="90">
        <v>127.48891399999999</v>
      </c>
      <c r="AE404" s="90">
        <v>129.67323300000001</v>
      </c>
      <c r="AF404" s="90">
        <v>132.34170499999999</v>
      </c>
      <c r="AG404" s="90">
        <v>134.97380100000001</v>
      </c>
      <c r="AH404" s="90">
        <v>137.43267800000001</v>
      </c>
      <c r="AI404" s="90">
        <v>139.96725499999999</v>
      </c>
      <c r="AJ404" s="90">
        <v>142.633972</v>
      </c>
      <c r="AK404" s="90">
        <v>145.56639100000001</v>
      </c>
      <c r="AL404" s="90">
        <v>148.836929</v>
      </c>
      <c r="AM404" s="95">
        <v>6.3E-2</v>
      </c>
    </row>
    <row r="405" spans="1:39">
      <c r="A405" s="90" t="s">
        <v>406</v>
      </c>
      <c r="B405" s="90" t="s">
        <v>1202</v>
      </c>
      <c r="C405" s="90" t="s">
        <v>1203</v>
      </c>
      <c r="D405" s="90" t="s">
        <v>1193</v>
      </c>
      <c r="E405" s="90">
        <v>17.508139</v>
      </c>
      <c r="F405" s="90">
        <v>21.003157000000002</v>
      </c>
      <c r="G405" s="90">
        <v>22.711897</v>
      </c>
      <c r="H405" s="90">
        <v>21.459209000000001</v>
      </c>
      <c r="I405" s="90">
        <v>20.844013</v>
      </c>
      <c r="J405" s="90">
        <v>20.773344000000002</v>
      </c>
      <c r="K405" s="90">
        <v>20.804362999999999</v>
      </c>
      <c r="L405" s="90">
        <v>20.888031000000002</v>
      </c>
      <c r="M405" s="90">
        <v>21.040728000000001</v>
      </c>
      <c r="N405" s="90">
        <v>21.124200999999999</v>
      </c>
      <c r="O405" s="90">
        <v>21.170931</v>
      </c>
      <c r="P405" s="90">
        <v>21.371680999999999</v>
      </c>
      <c r="Q405" s="90">
        <v>21.713885999999999</v>
      </c>
      <c r="R405" s="90">
        <v>21.873728</v>
      </c>
      <c r="S405" s="90">
        <v>22.082992999999998</v>
      </c>
      <c r="T405" s="90">
        <v>22.475058000000001</v>
      </c>
      <c r="U405" s="90">
        <v>22.896521</v>
      </c>
      <c r="V405" s="90">
        <v>23.320574000000001</v>
      </c>
      <c r="W405" s="90">
        <v>23.797995</v>
      </c>
      <c r="X405" s="90">
        <v>24.333535999999999</v>
      </c>
      <c r="Y405" s="90">
        <v>24.938580000000002</v>
      </c>
      <c r="Z405" s="90">
        <v>25.459015000000001</v>
      </c>
      <c r="AA405" s="90">
        <v>26.040341999999999</v>
      </c>
      <c r="AB405" s="90">
        <v>26.5487</v>
      </c>
      <c r="AC405" s="90">
        <v>27.110334000000002</v>
      </c>
      <c r="AD405" s="90">
        <v>27.777559</v>
      </c>
      <c r="AE405" s="90">
        <v>28.522653999999999</v>
      </c>
      <c r="AF405" s="90">
        <v>29.387657000000001</v>
      </c>
      <c r="AG405" s="90">
        <v>30.282591</v>
      </c>
      <c r="AH405" s="90">
        <v>31.173325999999999</v>
      </c>
      <c r="AI405" s="90">
        <v>32.124854999999997</v>
      </c>
      <c r="AJ405" s="90">
        <v>33.133037999999999</v>
      </c>
      <c r="AK405" s="90">
        <v>34.181499000000002</v>
      </c>
      <c r="AL405" s="90">
        <v>35.235363</v>
      </c>
      <c r="AM405" s="95">
        <v>1.6E-2</v>
      </c>
    </row>
    <row r="406" spans="1:39">
      <c r="A406" s="90" t="s">
        <v>409</v>
      </c>
      <c r="B406" s="90" t="s">
        <v>1204</v>
      </c>
      <c r="C406" s="90" t="s">
        <v>1205</v>
      </c>
      <c r="D406" s="90" t="s">
        <v>1193</v>
      </c>
      <c r="E406" s="90">
        <v>17.508139</v>
      </c>
      <c r="F406" s="90">
        <v>21.003157000000002</v>
      </c>
      <c r="G406" s="90">
        <v>23.755396000000001</v>
      </c>
      <c r="H406" s="90">
        <v>25.802354999999999</v>
      </c>
      <c r="I406" s="90">
        <v>27.440487000000001</v>
      </c>
      <c r="J406" s="90">
        <v>29.608471000000002</v>
      </c>
      <c r="K406" s="90">
        <v>31.758780999999999</v>
      </c>
      <c r="L406" s="90">
        <v>34.156444999999998</v>
      </c>
      <c r="M406" s="90">
        <v>36.668201000000003</v>
      </c>
      <c r="N406" s="90">
        <v>39.104320999999999</v>
      </c>
      <c r="O406" s="90">
        <v>41.245964000000001</v>
      </c>
      <c r="P406" s="90">
        <v>43.031975000000003</v>
      </c>
      <c r="Q406" s="90">
        <v>44.808540000000001</v>
      </c>
      <c r="R406" s="90">
        <v>45.899253999999999</v>
      </c>
      <c r="S406" s="90">
        <v>47.178061999999997</v>
      </c>
      <c r="T406" s="90">
        <v>48.441246</v>
      </c>
      <c r="U406" s="90">
        <v>49.708187000000002</v>
      </c>
      <c r="V406" s="90">
        <v>51.139977000000002</v>
      </c>
      <c r="W406" s="90">
        <v>52.746600999999998</v>
      </c>
      <c r="X406" s="90">
        <v>54.452838999999997</v>
      </c>
      <c r="Y406" s="90">
        <v>56.118031000000002</v>
      </c>
      <c r="Z406" s="90">
        <v>57.888976999999997</v>
      </c>
      <c r="AA406" s="90">
        <v>59.618228999999999</v>
      </c>
      <c r="AB406" s="90">
        <v>61.349583000000003</v>
      </c>
      <c r="AC406" s="90">
        <v>63.088348000000003</v>
      </c>
      <c r="AD406" s="90">
        <v>64.619063999999995</v>
      </c>
      <c r="AE406" s="90">
        <v>66.156616</v>
      </c>
      <c r="AF406" s="90">
        <v>67.807411000000002</v>
      </c>
      <c r="AG406" s="90">
        <v>69.444466000000006</v>
      </c>
      <c r="AH406" s="90">
        <v>71.096169000000003</v>
      </c>
      <c r="AI406" s="90">
        <v>72.820128999999994</v>
      </c>
      <c r="AJ406" s="90">
        <v>74.489272999999997</v>
      </c>
      <c r="AK406" s="90">
        <v>76.008987000000005</v>
      </c>
      <c r="AL406" s="90">
        <v>77.529335000000003</v>
      </c>
      <c r="AM406" s="95">
        <v>4.2000000000000003E-2</v>
      </c>
    </row>
    <row r="407" spans="1:39">
      <c r="A407" s="90" t="s">
        <v>412</v>
      </c>
      <c r="B407" s="90" t="s">
        <v>1206</v>
      </c>
      <c r="C407" s="90" t="s">
        <v>1207</v>
      </c>
      <c r="D407" s="90" t="s">
        <v>1193</v>
      </c>
      <c r="E407" s="90">
        <v>17.508139</v>
      </c>
      <c r="F407" s="90">
        <v>21.003157000000002</v>
      </c>
      <c r="G407" s="90">
        <v>24.228933000000001</v>
      </c>
      <c r="H407" s="90">
        <v>26.794107</v>
      </c>
      <c r="I407" s="90">
        <v>28.922512000000001</v>
      </c>
      <c r="J407" s="90">
        <v>31.060587000000002</v>
      </c>
      <c r="K407" s="90">
        <v>32.887737000000001</v>
      </c>
      <c r="L407" s="90">
        <v>34.553471000000002</v>
      </c>
      <c r="M407" s="90">
        <v>36.138348000000001</v>
      </c>
      <c r="N407" s="90">
        <v>37.584614000000002</v>
      </c>
      <c r="O407" s="90">
        <v>38.921688000000003</v>
      </c>
      <c r="P407" s="90">
        <v>40.322937000000003</v>
      </c>
      <c r="Q407" s="90">
        <v>41.760368</v>
      </c>
      <c r="R407" s="90">
        <v>42.879382999999997</v>
      </c>
      <c r="S407" s="90">
        <v>43.940131999999998</v>
      </c>
      <c r="T407" s="90">
        <v>45.089016000000001</v>
      </c>
      <c r="U407" s="90">
        <v>46.351241999999999</v>
      </c>
      <c r="V407" s="90">
        <v>47.739108999999999</v>
      </c>
      <c r="W407" s="90">
        <v>49.176608999999999</v>
      </c>
      <c r="X407" s="90">
        <v>50.653210000000001</v>
      </c>
      <c r="Y407" s="90">
        <v>52.197102000000001</v>
      </c>
      <c r="Z407" s="90">
        <v>53.831310000000002</v>
      </c>
      <c r="AA407" s="90">
        <v>55.438853999999999</v>
      </c>
      <c r="AB407" s="90">
        <v>57.205257000000003</v>
      </c>
      <c r="AC407" s="90">
        <v>58.889277999999997</v>
      </c>
      <c r="AD407" s="90">
        <v>60.651885999999998</v>
      </c>
      <c r="AE407" s="90">
        <v>62.424281999999998</v>
      </c>
      <c r="AF407" s="90">
        <v>64.054337000000004</v>
      </c>
      <c r="AG407" s="90">
        <v>65.799873000000005</v>
      </c>
      <c r="AH407" s="90">
        <v>67.630004999999997</v>
      </c>
      <c r="AI407" s="90">
        <v>69.615784000000005</v>
      </c>
      <c r="AJ407" s="90">
        <v>71.726592999999994</v>
      </c>
      <c r="AK407" s="90">
        <v>73.793471999999994</v>
      </c>
      <c r="AL407" s="90">
        <v>75.876525999999998</v>
      </c>
      <c r="AM407" s="95">
        <v>4.1000000000000002E-2</v>
      </c>
    </row>
    <row r="408" spans="1:39">
      <c r="A408" s="90" t="s">
        <v>415</v>
      </c>
      <c r="B408" s="90" t="s">
        <v>1208</v>
      </c>
      <c r="C408" s="90" t="s">
        <v>1209</v>
      </c>
      <c r="D408" s="90" t="s">
        <v>1193</v>
      </c>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c r="AI408" s="90"/>
      <c r="AJ408" s="90"/>
      <c r="AK408" s="90"/>
      <c r="AL408" s="90"/>
      <c r="AM408" s="90"/>
    </row>
    <row r="409" spans="1:39">
      <c r="A409" s="90" t="s">
        <v>263</v>
      </c>
      <c r="B409" s="90" t="s">
        <v>1210</v>
      </c>
      <c r="C409" s="90" t="s">
        <v>1211</v>
      </c>
      <c r="D409" s="90" t="s">
        <v>1193</v>
      </c>
      <c r="E409" s="90">
        <v>18.233035999999998</v>
      </c>
      <c r="F409" s="90">
        <v>22.209574</v>
      </c>
      <c r="G409" s="90">
        <v>23.176044000000001</v>
      </c>
      <c r="H409" s="90">
        <v>24.377665</v>
      </c>
      <c r="I409" s="90">
        <v>25.346781</v>
      </c>
      <c r="J409" s="90">
        <v>26.204091999999999</v>
      </c>
      <c r="K409" s="90">
        <v>27.491541000000002</v>
      </c>
      <c r="L409" s="90">
        <v>29.297342</v>
      </c>
      <c r="M409" s="90">
        <v>30.595882</v>
      </c>
      <c r="N409" s="90">
        <v>31.805257999999998</v>
      </c>
      <c r="O409" s="90">
        <v>33.396126000000002</v>
      </c>
      <c r="P409" s="90">
        <v>34.394233999999997</v>
      </c>
      <c r="Q409" s="90">
        <v>35.771458000000003</v>
      </c>
      <c r="R409" s="90">
        <v>36.815147000000003</v>
      </c>
      <c r="S409" s="90">
        <v>37.910435</v>
      </c>
      <c r="T409" s="90">
        <v>39.156936999999999</v>
      </c>
      <c r="U409" s="90">
        <v>40.478149000000002</v>
      </c>
      <c r="V409" s="90">
        <v>41.470142000000003</v>
      </c>
      <c r="W409" s="90">
        <v>42.732716000000003</v>
      </c>
      <c r="X409" s="90">
        <v>44.251595000000002</v>
      </c>
      <c r="Y409" s="90">
        <v>45.098598000000003</v>
      </c>
      <c r="Z409" s="90">
        <v>46.377934000000003</v>
      </c>
      <c r="AA409" s="90">
        <v>47.674995000000003</v>
      </c>
      <c r="AB409" s="90">
        <v>49.052216000000001</v>
      </c>
      <c r="AC409" s="90">
        <v>50.242328999999998</v>
      </c>
      <c r="AD409" s="90">
        <v>51.696815000000001</v>
      </c>
      <c r="AE409" s="90">
        <v>52.920616000000003</v>
      </c>
      <c r="AF409" s="90">
        <v>54.019103999999999</v>
      </c>
      <c r="AG409" s="90">
        <v>55.407406000000002</v>
      </c>
      <c r="AH409" s="90">
        <v>56.530804000000003</v>
      </c>
      <c r="AI409" s="90">
        <v>57.69735</v>
      </c>
      <c r="AJ409" s="90">
        <v>59.185195999999998</v>
      </c>
      <c r="AK409" s="90">
        <v>60.510406000000003</v>
      </c>
      <c r="AL409" s="90">
        <v>61.959217000000002</v>
      </c>
      <c r="AM409" s="95">
        <v>3.3000000000000002E-2</v>
      </c>
    </row>
    <row r="410" spans="1:39">
      <c r="A410" s="90" t="s">
        <v>397</v>
      </c>
      <c r="B410" s="90" t="s">
        <v>1212</v>
      </c>
      <c r="C410" s="90" t="s">
        <v>1213</v>
      </c>
      <c r="D410" s="90" t="s">
        <v>1193</v>
      </c>
      <c r="E410" s="90">
        <v>18.233035999999998</v>
      </c>
      <c r="F410" s="90">
        <v>22.211072999999999</v>
      </c>
      <c r="G410" s="90">
        <v>22.850739999999998</v>
      </c>
      <c r="H410" s="90">
        <v>24.235054000000002</v>
      </c>
      <c r="I410" s="90">
        <v>25.071901</v>
      </c>
      <c r="J410" s="90">
        <v>26.019358</v>
      </c>
      <c r="K410" s="90">
        <v>27.20158</v>
      </c>
      <c r="L410" s="90">
        <v>29.012854000000001</v>
      </c>
      <c r="M410" s="90">
        <v>30.435863000000001</v>
      </c>
      <c r="N410" s="90">
        <v>31.231421000000001</v>
      </c>
      <c r="O410" s="90">
        <v>32.876842000000003</v>
      </c>
      <c r="P410" s="90">
        <v>33.987288999999997</v>
      </c>
      <c r="Q410" s="90">
        <v>35.405991</v>
      </c>
      <c r="R410" s="90">
        <v>36.571503</v>
      </c>
      <c r="S410" s="90">
        <v>37.730415000000001</v>
      </c>
      <c r="T410" s="90">
        <v>39.032494</v>
      </c>
      <c r="U410" s="90">
        <v>40.281612000000003</v>
      </c>
      <c r="V410" s="90">
        <v>41.374344000000001</v>
      </c>
      <c r="W410" s="90">
        <v>42.709885</v>
      </c>
      <c r="X410" s="90">
        <v>44.274284000000002</v>
      </c>
      <c r="Y410" s="90">
        <v>45.301777000000001</v>
      </c>
      <c r="Z410" s="90">
        <v>46.604385000000001</v>
      </c>
      <c r="AA410" s="90">
        <v>48.030956000000003</v>
      </c>
      <c r="AB410" s="90">
        <v>49.094462999999998</v>
      </c>
      <c r="AC410" s="90">
        <v>50.356655000000003</v>
      </c>
      <c r="AD410" s="90">
        <v>51.716278000000003</v>
      </c>
      <c r="AE410" s="90">
        <v>53.091515000000001</v>
      </c>
      <c r="AF410" s="90">
        <v>54.452660000000002</v>
      </c>
      <c r="AG410" s="90">
        <v>56.091450000000002</v>
      </c>
      <c r="AH410" s="90">
        <v>57.419787999999997</v>
      </c>
      <c r="AI410" s="90">
        <v>59.232430000000001</v>
      </c>
      <c r="AJ410" s="90">
        <v>60.603233000000003</v>
      </c>
      <c r="AK410" s="90">
        <v>61.847881000000001</v>
      </c>
      <c r="AL410" s="90">
        <v>63.306213</v>
      </c>
      <c r="AM410" s="95">
        <v>3.3000000000000002E-2</v>
      </c>
    </row>
    <row r="411" spans="1:39">
      <c r="A411" s="90" t="s">
        <v>400</v>
      </c>
      <c r="B411" s="90" t="s">
        <v>1214</v>
      </c>
      <c r="C411" s="90" t="s">
        <v>1215</v>
      </c>
      <c r="D411" s="90" t="s">
        <v>1193</v>
      </c>
      <c r="E411" s="90">
        <v>18.233035999999998</v>
      </c>
      <c r="F411" s="90">
        <v>22.211072999999999</v>
      </c>
      <c r="G411" s="90">
        <v>22.930119000000001</v>
      </c>
      <c r="H411" s="90">
        <v>24.395395000000001</v>
      </c>
      <c r="I411" s="90">
        <v>25.223583000000001</v>
      </c>
      <c r="J411" s="90">
        <v>26.757881000000001</v>
      </c>
      <c r="K411" s="90">
        <v>28.416329999999999</v>
      </c>
      <c r="L411" s="90">
        <v>30.771542</v>
      </c>
      <c r="M411" s="90">
        <v>32.523972000000001</v>
      </c>
      <c r="N411" s="90">
        <v>33.884101999999999</v>
      </c>
      <c r="O411" s="90">
        <v>36.015701</v>
      </c>
      <c r="P411" s="90">
        <v>37.556221000000001</v>
      </c>
      <c r="Q411" s="90">
        <v>39.361728999999997</v>
      </c>
      <c r="R411" s="90">
        <v>41.062584000000001</v>
      </c>
      <c r="S411" s="90">
        <v>42.873778999999999</v>
      </c>
      <c r="T411" s="90">
        <v>44.699398000000002</v>
      </c>
      <c r="U411" s="90">
        <v>46.957183999999998</v>
      </c>
      <c r="V411" s="90">
        <v>48.322597999999999</v>
      </c>
      <c r="W411" s="90">
        <v>50.432068000000001</v>
      </c>
      <c r="X411" s="90">
        <v>53.035690000000002</v>
      </c>
      <c r="Y411" s="90">
        <v>54.745781000000001</v>
      </c>
      <c r="Z411" s="90">
        <v>56.973247999999998</v>
      </c>
      <c r="AA411" s="90">
        <v>59.270836000000003</v>
      </c>
      <c r="AB411" s="90">
        <v>61.772224000000001</v>
      </c>
      <c r="AC411" s="90">
        <v>64.117537999999996</v>
      </c>
      <c r="AD411" s="90">
        <v>66.779785000000004</v>
      </c>
      <c r="AE411" s="90">
        <v>69.275253000000006</v>
      </c>
      <c r="AF411" s="90">
        <v>71.660117999999997</v>
      </c>
      <c r="AG411" s="90">
        <v>74.220657000000003</v>
      </c>
      <c r="AH411" s="90">
        <v>76.864304000000004</v>
      </c>
      <c r="AI411" s="90">
        <v>79.622260999999995</v>
      </c>
      <c r="AJ411" s="90">
        <v>82.360977000000005</v>
      </c>
      <c r="AK411" s="90">
        <v>85.017409999999998</v>
      </c>
      <c r="AL411" s="90">
        <v>87.988838000000001</v>
      </c>
      <c r="AM411" s="95">
        <v>4.3999999999999997E-2</v>
      </c>
    </row>
    <row r="412" spans="1:39">
      <c r="A412" s="90" t="s">
        <v>403</v>
      </c>
      <c r="B412" s="90" t="s">
        <v>1216</v>
      </c>
      <c r="C412" s="90" t="s">
        <v>1217</v>
      </c>
      <c r="D412" s="90" t="s">
        <v>1193</v>
      </c>
      <c r="E412" s="90">
        <v>18.233035999999998</v>
      </c>
      <c r="F412" s="90">
        <v>22.209574</v>
      </c>
      <c r="G412" s="90">
        <v>29.969469</v>
      </c>
      <c r="H412" s="90">
        <v>33.882362000000001</v>
      </c>
      <c r="I412" s="90">
        <v>38.591121999999999</v>
      </c>
      <c r="J412" s="90">
        <v>42.728985000000002</v>
      </c>
      <c r="K412" s="90">
        <v>46.897125000000003</v>
      </c>
      <c r="L412" s="90">
        <v>50.573551000000002</v>
      </c>
      <c r="M412" s="90">
        <v>54.068168999999997</v>
      </c>
      <c r="N412" s="90">
        <v>57.456802000000003</v>
      </c>
      <c r="O412" s="90">
        <v>60.009101999999999</v>
      </c>
      <c r="P412" s="90">
        <v>62.536265999999998</v>
      </c>
      <c r="Q412" s="90">
        <v>65.944710000000001</v>
      </c>
      <c r="R412" s="90">
        <v>68.976128000000003</v>
      </c>
      <c r="S412" s="90">
        <v>71.239142999999999</v>
      </c>
      <c r="T412" s="90">
        <v>73.774817999999996</v>
      </c>
      <c r="U412" s="90">
        <v>76.165145999999993</v>
      </c>
      <c r="V412" s="90">
        <v>78.600555</v>
      </c>
      <c r="W412" s="90">
        <v>81.174437999999995</v>
      </c>
      <c r="X412" s="90">
        <v>83.362876999999997</v>
      </c>
      <c r="Y412" s="90">
        <v>85.092094000000003</v>
      </c>
      <c r="Z412" s="90">
        <v>87.280395999999996</v>
      </c>
      <c r="AA412" s="90">
        <v>89.345436000000007</v>
      </c>
      <c r="AB412" s="90">
        <v>91.510895000000005</v>
      </c>
      <c r="AC412" s="90">
        <v>93.746384000000006</v>
      </c>
      <c r="AD412" s="90">
        <v>95.696785000000006</v>
      </c>
      <c r="AE412" s="90">
        <v>97.861266999999998</v>
      </c>
      <c r="AF412" s="90">
        <v>100.284149</v>
      </c>
      <c r="AG412" s="90">
        <v>102.708511</v>
      </c>
      <c r="AH412" s="90">
        <v>104.99597900000001</v>
      </c>
      <c r="AI412" s="90">
        <v>107.296616</v>
      </c>
      <c r="AJ412" s="90">
        <v>109.708832</v>
      </c>
      <c r="AK412" s="90">
        <v>112.386803</v>
      </c>
      <c r="AL412" s="90">
        <v>115.326668</v>
      </c>
      <c r="AM412" s="95">
        <v>5.2999999999999999E-2</v>
      </c>
    </row>
    <row r="413" spans="1:39">
      <c r="A413" s="90" t="s">
        <v>406</v>
      </c>
      <c r="B413" s="90" t="s">
        <v>1218</v>
      </c>
      <c r="C413" s="90" t="s">
        <v>1219</v>
      </c>
      <c r="D413" s="90" t="s">
        <v>1193</v>
      </c>
      <c r="E413" s="90">
        <v>18.233035999999998</v>
      </c>
      <c r="F413" s="90">
        <v>22.209574</v>
      </c>
      <c r="G413" s="90">
        <v>20.979151000000002</v>
      </c>
      <c r="H413" s="90">
        <v>18.276098000000001</v>
      </c>
      <c r="I413" s="90">
        <v>19.029672999999999</v>
      </c>
      <c r="J413" s="90">
        <v>19.725425999999999</v>
      </c>
      <c r="K413" s="90">
        <v>20.493496</v>
      </c>
      <c r="L413" s="90">
        <v>21.226400000000002</v>
      </c>
      <c r="M413" s="90">
        <v>21.631041</v>
      </c>
      <c r="N413" s="90">
        <v>21.806587</v>
      </c>
      <c r="O413" s="90">
        <v>22.244184000000001</v>
      </c>
      <c r="P413" s="90">
        <v>22.78294</v>
      </c>
      <c r="Q413" s="90">
        <v>23.101199999999999</v>
      </c>
      <c r="R413" s="90">
        <v>23.418053</v>
      </c>
      <c r="S413" s="90">
        <v>23.701993999999999</v>
      </c>
      <c r="T413" s="90">
        <v>24.257688999999999</v>
      </c>
      <c r="U413" s="90">
        <v>24.733675000000002</v>
      </c>
      <c r="V413" s="90">
        <v>25.113350000000001</v>
      </c>
      <c r="W413" s="90">
        <v>25.638773</v>
      </c>
      <c r="X413" s="90">
        <v>26.211297999999999</v>
      </c>
      <c r="Y413" s="90">
        <v>26.864415999999999</v>
      </c>
      <c r="Z413" s="90">
        <v>27.192907000000002</v>
      </c>
      <c r="AA413" s="90">
        <v>27.924879000000001</v>
      </c>
      <c r="AB413" s="90">
        <v>28.483715</v>
      </c>
      <c r="AC413" s="90">
        <v>29.117315000000001</v>
      </c>
      <c r="AD413" s="90">
        <v>29.789494000000001</v>
      </c>
      <c r="AE413" s="90">
        <v>30.562222999999999</v>
      </c>
      <c r="AF413" s="90">
        <v>31.328848000000001</v>
      </c>
      <c r="AG413" s="90">
        <v>32.071033</v>
      </c>
      <c r="AH413" s="90">
        <v>32.692303000000003</v>
      </c>
      <c r="AI413" s="90">
        <v>33.663006000000003</v>
      </c>
      <c r="AJ413" s="90">
        <v>34.702381000000003</v>
      </c>
      <c r="AK413" s="90">
        <v>35.735957999999997</v>
      </c>
      <c r="AL413" s="90">
        <v>36.815539999999999</v>
      </c>
      <c r="AM413" s="95">
        <v>1.6E-2</v>
      </c>
    </row>
    <row r="414" spans="1:39">
      <c r="A414" s="90" t="s">
        <v>409</v>
      </c>
      <c r="B414" s="90" t="s">
        <v>1220</v>
      </c>
      <c r="C414" s="90" t="s">
        <v>1221</v>
      </c>
      <c r="D414" s="90" t="s">
        <v>1193</v>
      </c>
      <c r="E414" s="90">
        <v>18.233035999999998</v>
      </c>
      <c r="F414" s="90">
        <v>22.209574</v>
      </c>
      <c r="G414" s="90">
        <v>22.602943</v>
      </c>
      <c r="H414" s="90">
        <v>23.562159000000001</v>
      </c>
      <c r="I414" s="90">
        <v>24.227834999999999</v>
      </c>
      <c r="J414" s="90">
        <v>25.500530000000001</v>
      </c>
      <c r="K414" s="90">
        <v>26.774747999999999</v>
      </c>
      <c r="L414" s="90">
        <v>28.458599</v>
      </c>
      <c r="M414" s="90">
        <v>29.753008000000001</v>
      </c>
      <c r="N414" s="90">
        <v>30.797266</v>
      </c>
      <c r="O414" s="90">
        <v>31.927910000000001</v>
      </c>
      <c r="P414" s="90">
        <v>32.603127000000001</v>
      </c>
      <c r="Q414" s="90">
        <v>33.659270999999997</v>
      </c>
      <c r="R414" s="90">
        <v>34.746119999999998</v>
      </c>
      <c r="S414" s="90">
        <v>35.924351000000001</v>
      </c>
      <c r="T414" s="90">
        <v>36.757103000000001</v>
      </c>
      <c r="U414" s="90">
        <v>38.409621999999999</v>
      </c>
      <c r="V414" s="90">
        <v>39.509341999999997</v>
      </c>
      <c r="W414" s="90">
        <v>40.383285999999998</v>
      </c>
      <c r="X414" s="90">
        <v>41.600532999999999</v>
      </c>
      <c r="Y414" s="90">
        <v>42.476630999999998</v>
      </c>
      <c r="Z414" s="90">
        <v>43.704903000000002</v>
      </c>
      <c r="AA414" s="90">
        <v>44.777901</v>
      </c>
      <c r="AB414" s="90">
        <v>45.895820999999998</v>
      </c>
      <c r="AC414" s="90">
        <v>46.945988</v>
      </c>
      <c r="AD414" s="90">
        <v>47.720627</v>
      </c>
      <c r="AE414" s="90">
        <v>48.987797</v>
      </c>
      <c r="AF414" s="90">
        <v>49.949351999999998</v>
      </c>
      <c r="AG414" s="90">
        <v>51.102192000000002</v>
      </c>
      <c r="AH414" s="90">
        <v>52.176189000000001</v>
      </c>
      <c r="AI414" s="90">
        <v>53.560001</v>
      </c>
      <c r="AJ414" s="90">
        <v>54.719990000000003</v>
      </c>
      <c r="AK414" s="90">
        <v>55.828887999999999</v>
      </c>
      <c r="AL414" s="90">
        <v>57.418990999999998</v>
      </c>
      <c r="AM414" s="95">
        <v>0.03</v>
      </c>
    </row>
    <row r="415" spans="1:39">
      <c r="A415" s="90" t="s">
        <v>412</v>
      </c>
      <c r="B415" s="90" t="s">
        <v>1222</v>
      </c>
      <c r="C415" s="90" t="s">
        <v>1223</v>
      </c>
      <c r="D415" s="90" t="s">
        <v>1193</v>
      </c>
      <c r="E415" s="90">
        <v>18.233035999999998</v>
      </c>
      <c r="F415" s="90">
        <v>22.209574</v>
      </c>
      <c r="G415" s="90">
        <v>23.129082</v>
      </c>
      <c r="H415" s="90">
        <v>24.586089999999999</v>
      </c>
      <c r="I415" s="90">
        <v>25.598248999999999</v>
      </c>
      <c r="J415" s="90">
        <v>26.927848999999998</v>
      </c>
      <c r="K415" s="90">
        <v>28.507588999999999</v>
      </c>
      <c r="L415" s="90">
        <v>30.277372</v>
      </c>
      <c r="M415" s="90">
        <v>31.746103000000002</v>
      </c>
      <c r="N415" s="90">
        <v>32.935940000000002</v>
      </c>
      <c r="O415" s="90">
        <v>34.180202000000001</v>
      </c>
      <c r="P415" s="90">
        <v>35.557819000000002</v>
      </c>
      <c r="Q415" s="90">
        <v>37.011741999999998</v>
      </c>
      <c r="R415" s="90">
        <v>38.158442999999998</v>
      </c>
      <c r="S415" s="90">
        <v>39.399375999999997</v>
      </c>
      <c r="T415" s="90">
        <v>40.407474999999998</v>
      </c>
      <c r="U415" s="90">
        <v>41.788612000000001</v>
      </c>
      <c r="V415" s="90">
        <v>42.986969000000002</v>
      </c>
      <c r="W415" s="90">
        <v>44.245987</v>
      </c>
      <c r="X415" s="90">
        <v>45.672522999999998</v>
      </c>
      <c r="Y415" s="90">
        <v>46.701782000000001</v>
      </c>
      <c r="Z415" s="90">
        <v>48.164959000000003</v>
      </c>
      <c r="AA415" s="90">
        <v>49.580406000000004</v>
      </c>
      <c r="AB415" s="90">
        <v>51.109527999999997</v>
      </c>
      <c r="AC415" s="90">
        <v>52.420937000000002</v>
      </c>
      <c r="AD415" s="90">
        <v>53.949706999999997</v>
      </c>
      <c r="AE415" s="90">
        <v>55.231735</v>
      </c>
      <c r="AF415" s="90">
        <v>56.286011000000002</v>
      </c>
      <c r="AG415" s="90">
        <v>57.906666000000001</v>
      </c>
      <c r="AH415" s="90">
        <v>59.226101</v>
      </c>
      <c r="AI415" s="90">
        <v>60.659241000000002</v>
      </c>
      <c r="AJ415" s="90">
        <v>61.965290000000003</v>
      </c>
      <c r="AK415" s="90">
        <v>63.259483000000003</v>
      </c>
      <c r="AL415" s="90">
        <v>64.914062000000001</v>
      </c>
      <c r="AM415" s="95">
        <v>3.4000000000000002E-2</v>
      </c>
    </row>
    <row r="416" spans="1:39">
      <c r="A416" s="90" t="s">
        <v>123</v>
      </c>
      <c r="B416" s="90" t="s">
        <v>1224</v>
      </c>
      <c r="C416" s="90" t="s">
        <v>1225</v>
      </c>
      <c r="D416" s="90" t="s">
        <v>1193</v>
      </c>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c r="AI416" s="90"/>
      <c r="AJ416" s="90"/>
      <c r="AK416" s="90"/>
      <c r="AL416" s="90"/>
      <c r="AM416" s="90"/>
    </row>
    <row r="417" spans="1:39">
      <c r="A417" s="90" t="s">
        <v>263</v>
      </c>
      <c r="B417" s="90" t="s">
        <v>1226</v>
      </c>
      <c r="C417" s="90" t="s">
        <v>1227</v>
      </c>
      <c r="D417" s="90" t="s">
        <v>1193</v>
      </c>
      <c r="E417" s="90">
        <v>10.554762999999999</v>
      </c>
      <c r="F417" s="90">
        <v>10.349462000000001</v>
      </c>
      <c r="G417" s="90">
        <v>10.562430000000001</v>
      </c>
      <c r="H417" s="90">
        <v>11.148787</v>
      </c>
      <c r="I417" s="90">
        <v>11.530778</v>
      </c>
      <c r="J417" s="90">
        <v>11.989454</v>
      </c>
      <c r="K417" s="90">
        <v>12.552249</v>
      </c>
      <c r="L417" s="90">
        <v>13.124815999999999</v>
      </c>
      <c r="M417" s="90">
        <v>13.697029000000001</v>
      </c>
      <c r="N417" s="90">
        <v>14.154722</v>
      </c>
      <c r="O417" s="90">
        <v>14.557395</v>
      </c>
      <c r="P417" s="90">
        <v>14.994885999999999</v>
      </c>
      <c r="Q417" s="90">
        <v>15.763899</v>
      </c>
      <c r="R417" s="90">
        <v>16.185327999999998</v>
      </c>
      <c r="S417" s="90">
        <v>16.634219999999999</v>
      </c>
      <c r="T417" s="90">
        <v>17.152246000000002</v>
      </c>
      <c r="U417" s="90">
        <v>17.675343999999999</v>
      </c>
      <c r="V417" s="90">
        <v>18.157326000000001</v>
      </c>
      <c r="W417" s="90">
        <v>18.656161999999998</v>
      </c>
      <c r="X417" s="90">
        <v>19.183630000000001</v>
      </c>
      <c r="Y417" s="90">
        <v>19.728895000000001</v>
      </c>
      <c r="Z417" s="90">
        <v>20.219061</v>
      </c>
      <c r="AA417" s="90">
        <v>20.746497999999999</v>
      </c>
      <c r="AB417" s="90">
        <v>21.321850000000001</v>
      </c>
      <c r="AC417" s="90">
        <v>21.874856999999999</v>
      </c>
      <c r="AD417" s="90">
        <v>22.480606000000002</v>
      </c>
      <c r="AE417" s="90">
        <v>23.140153999999999</v>
      </c>
      <c r="AF417" s="90">
        <v>23.814927999999998</v>
      </c>
      <c r="AG417" s="90">
        <v>24.552676999999999</v>
      </c>
      <c r="AH417" s="90">
        <v>25.287132</v>
      </c>
      <c r="AI417" s="90">
        <v>26.056152000000001</v>
      </c>
      <c r="AJ417" s="90">
        <v>26.897997</v>
      </c>
      <c r="AK417" s="90">
        <v>27.823264999999999</v>
      </c>
      <c r="AL417" s="90">
        <v>28.704778999999998</v>
      </c>
      <c r="AM417" s="95">
        <v>3.2000000000000001E-2</v>
      </c>
    </row>
    <row r="418" spans="1:39">
      <c r="A418" s="90" t="s">
        <v>397</v>
      </c>
      <c r="B418" s="90" t="s">
        <v>1228</v>
      </c>
      <c r="C418" s="90" t="s">
        <v>1229</v>
      </c>
      <c r="D418" s="90" t="s">
        <v>1193</v>
      </c>
      <c r="E418" s="90">
        <v>10.554762999999999</v>
      </c>
      <c r="F418" s="90">
        <v>10.350161</v>
      </c>
      <c r="G418" s="90">
        <v>10.560872</v>
      </c>
      <c r="H418" s="90">
        <v>11.147157</v>
      </c>
      <c r="I418" s="90">
        <v>11.535746</v>
      </c>
      <c r="J418" s="90">
        <v>11.986428</v>
      </c>
      <c r="K418" s="90">
        <v>12.518255</v>
      </c>
      <c r="L418" s="90">
        <v>13.136991999999999</v>
      </c>
      <c r="M418" s="90">
        <v>13.690181000000001</v>
      </c>
      <c r="N418" s="90">
        <v>14.139536</v>
      </c>
      <c r="O418" s="90">
        <v>14.568547000000001</v>
      </c>
      <c r="P418" s="90">
        <v>15.029888</v>
      </c>
      <c r="Q418" s="90">
        <v>15.831579</v>
      </c>
      <c r="R418" s="90">
        <v>16.248144</v>
      </c>
      <c r="S418" s="90">
        <v>16.713401999999999</v>
      </c>
      <c r="T418" s="90">
        <v>17.237755</v>
      </c>
      <c r="U418" s="90">
        <v>17.782328</v>
      </c>
      <c r="V418" s="90">
        <v>18.287029</v>
      </c>
      <c r="W418" s="90">
        <v>18.836881999999999</v>
      </c>
      <c r="X418" s="90">
        <v>19.441717000000001</v>
      </c>
      <c r="Y418" s="90">
        <v>19.999486999999998</v>
      </c>
      <c r="Z418" s="90">
        <v>20.549833</v>
      </c>
      <c r="AA418" s="90">
        <v>21.148443</v>
      </c>
      <c r="AB418" s="90">
        <v>21.721101999999998</v>
      </c>
      <c r="AC418" s="90">
        <v>22.33831</v>
      </c>
      <c r="AD418" s="90">
        <v>22.954044</v>
      </c>
      <c r="AE418" s="90">
        <v>23.616743</v>
      </c>
      <c r="AF418" s="90">
        <v>24.346364999999999</v>
      </c>
      <c r="AG418" s="90">
        <v>25.141653000000002</v>
      </c>
      <c r="AH418" s="90">
        <v>25.940134</v>
      </c>
      <c r="AI418" s="90">
        <v>26.758327000000001</v>
      </c>
      <c r="AJ418" s="90">
        <v>27.637287000000001</v>
      </c>
      <c r="AK418" s="90">
        <v>28.514710999999998</v>
      </c>
      <c r="AL418" s="90">
        <v>29.431516999999999</v>
      </c>
      <c r="AM418" s="95">
        <v>3.3000000000000002E-2</v>
      </c>
    </row>
    <row r="419" spans="1:39">
      <c r="A419" s="90" t="s">
        <v>400</v>
      </c>
      <c r="B419" s="90" t="s">
        <v>1230</v>
      </c>
      <c r="C419" s="90" t="s">
        <v>1231</v>
      </c>
      <c r="D419" s="90" t="s">
        <v>1193</v>
      </c>
      <c r="E419" s="90">
        <v>10.554762999999999</v>
      </c>
      <c r="F419" s="90">
        <v>10.350161</v>
      </c>
      <c r="G419" s="90">
        <v>10.619147</v>
      </c>
      <c r="H419" s="90">
        <v>11.271846</v>
      </c>
      <c r="I419" s="90">
        <v>11.769056000000001</v>
      </c>
      <c r="J419" s="90">
        <v>12.355390999999999</v>
      </c>
      <c r="K419" s="90">
        <v>13.050996</v>
      </c>
      <c r="L419" s="90">
        <v>13.839382000000001</v>
      </c>
      <c r="M419" s="90">
        <v>14.54541</v>
      </c>
      <c r="N419" s="90">
        <v>15.247560999999999</v>
      </c>
      <c r="O419" s="90">
        <v>15.890312</v>
      </c>
      <c r="P419" s="90">
        <v>16.578489000000001</v>
      </c>
      <c r="Q419" s="90">
        <v>17.264250000000001</v>
      </c>
      <c r="R419" s="90">
        <v>18.342005</v>
      </c>
      <c r="S419" s="90">
        <v>19.038672999999999</v>
      </c>
      <c r="T419" s="90">
        <v>19.851837</v>
      </c>
      <c r="U419" s="90">
        <v>20.763092</v>
      </c>
      <c r="V419" s="90">
        <v>21.616516000000001</v>
      </c>
      <c r="W419" s="90">
        <v>22.495739</v>
      </c>
      <c r="X419" s="90">
        <v>23.45215</v>
      </c>
      <c r="Y419" s="90">
        <v>24.468184000000001</v>
      </c>
      <c r="Z419" s="90">
        <v>25.416257999999999</v>
      </c>
      <c r="AA419" s="90">
        <v>26.393763</v>
      </c>
      <c r="AB419" s="90">
        <v>27.425615000000001</v>
      </c>
      <c r="AC419" s="90">
        <v>28.478314999999998</v>
      </c>
      <c r="AD419" s="90">
        <v>29.526092999999999</v>
      </c>
      <c r="AE419" s="90">
        <v>30.666982999999998</v>
      </c>
      <c r="AF419" s="90">
        <v>31.966864000000001</v>
      </c>
      <c r="AG419" s="90">
        <v>33.273090000000003</v>
      </c>
      <c r="AH419" s="90">
        <v>34.638514999999998</v>
      </c>
      <c r="AI419" s="90">
        <v>36.112873</v>
      </c>
      <c r="AJ419" s="90">
        <v>37.630653000000002</v>
      </c>
      <c r="AK419" s="90">
        <v>39.285781999999998</v>
      </c>
      <c r="AL419" s="90">
        <v>40.987212999999997</v>
      </c>
      <c r="AM419" s="95">
        <v>4.3999999999999997E-2</v>
      </c>
    </row>
    <row r="420" spans="1:39">
      <c r="A420" s="90" t="s">
        <v>403</v>
      </c>
      <c r="B420" s="90" t="s">
        <v>1232</v>
      </c>
      <c r="C420" s="90" t="s">
        <v>1233</v>
      </c>
      <c r="D420" s="90" t="s">
        <v>1193</v>
      </c>
      <c r="E420" s="90">
        <v>10.554762999999999</v>
      </c>
      <c r="F420" s="90">
        <v>10.349462000000001</v>
      </c>
      <c r="G420" s="90">
        <v>10.657118000000001</v>
      </c>
      <c r="H420" s="90">
        <v>11.317536</v>
      </c>
      <c r="I420" s="90">
        <v>11.803452</v>
      </c>
      <c r="J420" s="90">
        <v>12.404256999999999</v>
      </c>
      <c r="K420" s="90">
        <v>13.161946</v>
      </c>
      <c r="L420" s="90">
        <v>14.07338</v>
      </c>
      <c r="M420" s="90">
        <v>15.063898999999999</v>
      </c>
      <c r="N420" s="90">
        <v>16.030100000000001</v>
      </c>
      <c r="O420" s="90">
        <v>17.006686999999999</v>
      </c>
      <c r="P420" s="90">
        <v>17.849201000000001</v>
      </c>
      <c r="Q420" s="90">
        <v>19.097715000000001</v>
      </c>
      <c r="R420" s="90">
        <v>19.877089999999999</v>
      </c>
      <c r="S420" s="90">
        <v>20.724791</v>
      </c>
      <c r="T420" s="90">
        <v>21.419938999999999</v>
      </c>
      <c r="U420" s="90">
        <v>22.121379999999998</v>
      </c>
      <c r="V420" s="90">
        <v>22.718761000000001</v>
      </c>
      <c r="W420" s="90">
        <v>23.313472999999998</v>
      </c>
      <c r="X420" s="90">
        <v>23.880264</v>
      </c>
      <c r="Y420" s="90">
        <v>24.469154</v>
      </c>
      <c r="Z420" s="90">
        <v>25.027086000000001</v>
      </c>
      <c r="AA420" s="90">
        <v>25.570723999999998</v>
      </c>
      <c r="AB420" s="90">
        <v>26.270084000000001</v>
      </c>
      <c r="AC420" s="90">
        <v>27.035366</v>
      </c>
      <c r="AD420" s="90">
        <v>27.679161000000001</v>
      </c>
      <c r="AE420" s="90">
        <v>28.292801000000001</v>
      </c>
      <c r="AF420" s="90">
        <v>28.969719000000001</v>
      </c>
      <c r="AG420" s="90">
        <v>29.712105000000001</v>
      </c>
      <c r="AH420" s="90">
        <v>30.420914</v>
      </c>
      <c r="AI420" s="90">
        <v>31.101375999999998</v>
      </c>
      <c r="AJ420" s="90">
        <v>31.863271999999998</v>
      </c>
      <c r="AK420" s="90">
        <v>32.731907</v>
      </c>
      <c r="AL420" s="90">
        <v>33.581122999999998</v>
      </c>
      <c r="AM420" s="95">
        <v>3.6999999999999998E-2</v>
      </c>
    </row>
    <row r="421" spans="1:39">
      <c r="A421" s="90" t="s">
        <v>406</v>
      </c>
      <c r="B421" s="90" t="s">
        <v>1234</v>
      </c>
      <c r="C421" s="90" t="s">
        <v>1235</v>
      </c>
      <c r="D421" s="90" t="s">
        <v>1193</v>
      </c>
      <c r="E421" s="90">
        <v>10.554762999999999</v>
      </c>
      <c r="F421" s="90">
        <v>10.349462000000001</v>
      </c>
      <c r="G421" s="90">
        <v>10.537496000000001</v>
      </c>
      <c r="H421" s="90">
        <v>11.038777</v>
      </c>
      <c r="I421" s="90">
        <v>11.430141000000001</v>
      </c>
      <c r="J421" s="90">
        <v>11.843859</v>
      </c>
      <c r="K421" s="90">
        <v>12.295116</v>
      </c>
      <c r="L421" s="90">
        <v>12.782154</v>
      </c>
      <c r="M421" s="90">
        <v>13.170216999999999</v>
      </c>
      <c r="N421" s="90">
        <v>13.49614</v>
      </c>
      <c r="O421" s="90">
        <v>13.762461999999999</v>
      </c>
      <c r="P421" s="90">
        <v>14.005087</v>
      </c>
      <c r="Q421" s="90">
        <v>14.646152000000001</v>
      </c>
      <c r="R421" s="90">
        <v>14.895242</v>
      </c>
      <c r="S421" s="90">
        <v>15.254320999999999</v>
      </c>
      <c r="T421" s="90">
        <v>15.614288</v>
      </c>
      <c r="U421" s="90">
        <v>15.969616</v>
      </c>
      <c r="V421" s="90">
        <v>16.333485</v>
      </c>
      <c r="W421" s="90">
        <v>16.763553999999999</v>
      </c>
      <c r="X421" s="90">
        <v>17.18515</v>
      </c>
      <c r="Y421" s="90">
        <v>17.667874999999999</v>
      </c>
      <c r="Z421" s="90">
        <v>18.109344</v>
      </c>
      <c r="AA421" s="90">
        <v>18.587263</v>
      </c>
      <c r="AB421" s="90">
        <v>19.086919999999999</v>
      </c>
      <c r="AC421" s="90">
        <v>19.637429999999998</v>
      </c>
      <c r="AD421" s="90">
        <v>20.239798</v>
      </c>
      <c r="AE421" s="90">
        <v>20.840841000000001</v>
      </c>
      <c r="AF421" s="90">
        <v>21.524547999999999</v>
      </c>
      <c r="AG421" s="90">
        <v>22.251905000000001</v>
      </c>
      <c r="AH421" s="90">
        <v>23.005759999999999</v>
      </c>
      <c r="AI421" s="90">
        <v>23.815619000000002</v>
      </c>
      <c r="AJ421" s="90">
        <v>24.591047</v>
      </c>
      <c r="AK421" s="90">
        <v>25.436630000000001</v>
      </c>
      <c r="AL421" s="90">
        <v>26.331368999999999</v>
      </c>
      <c r="AM421" s="95">
        <v>0.03</v>
      </c>
    </row>
    <row r="422" spans="1:39">
      <c r="A422" s="90" t="s">
        <v>409</v>
      </c>
      <c r="B422" s="90" t="s">
        <v>1236</v>
      </c>
      <c r="C422" s="90" t="s">
        <v>1237</v>
      </c>
      <c r="D422" s="90" t="s">
        <v>1193</v>
      </c>
      <c r="E422" s="90">
        <v>10.554762999999999</v>
      </c>
      <c r="F422" s="90">
        <v>10.349462000000001</v>
      </c>
      <c r="G422" s="90">
        <v>10.405953999999999</v>
      </c>
      <c r="H422" s="90">
        <v>10.879536999999999</v>
      </c>
      <c r="I422" s="90">
        <v>11.196281000000001</v>
      </c>
      <c r="J422" s="90">
        <v>11.590668000000001</v>
      </c>
      <c r="K422" s="90">
        <v>12.088146</v>
      </c>
      <c r="L422" s="90">
        <v>12.626376</v>
      </c>
      <c r="M422" s="90">
        <v>13.135885999999999</v>
      </c>
      <c r="N422" s="90">
        <v>13.587694000000001</v>
      </c>
      <c r="O422" s="90">
        <v>14.007394</v>
      </c>
      <c r="P422" s="90">
        <v>14.387043</v>
      </c>
      <c r="Q422" s="90">
        <v>15.156789</v>
      </c>
      <c r="R422" s="90">
        <v>15.528584</v>
      </c>
      <c r="S422" s="90">
        <v>15.993664000000001</v>
      </c>
      <c r="T422" s="90">
        <v>16.412277</v>
      </c>
      <c r="U422" s="90">
        <v>16.893588999999999</v>
      </c>
      <c r="V422" s="90">
        <v>17.354365999999999</v>
      </c>
      <c r="W422" s="90">
        <v>17.848452000000002</v>
      </c>
      <c r="X422" s="90">
        <v>18.316389000000001</v>
      </c>
      <c r="Y422" s="90">
        <v>18.837702</v>
      </c>
      <c r="Z422" s="90">
        <v>19.362822999999999</v>
      </c>
      <c r="AA422" s="90">
        <v>19.886313999999999</v>
      </c>
      <c r="AB422" s="90">
        <v>20.384606999999999</v>
      </c>
      <c r="AC422" s="90">
        <v>20.933551999999999</v>
      </c>
      <c r="AD422" s="90">
        <v>21.468465999999999</v>
      </c>
      <c r="AE422" s="90">
        <v>22.029404</v>
      </c>
      <c r="AF422" s="90">
        <v>22.644863000000001</v>
      </c>
      <c r="AG422" s="90">
        <v>23.285205999999999</v>
      </c>
      <c r="AH422" s="90">
        <v>23.917828</v>
      </c>
      <c r="AI422" s="90">
        <v>24.597207999999998</v>
      </c>
      <c r="AJ422" s="90">
        <v>25.281113000000001</v>
      </c>
      <c r="AK422" s="90">
        <v>26.005486999999999</v>
      </c>
      <c r="AL422" s="90">
        <v>26.765581000000001</v>
      </c>
      <c r="AM422" s="95">
        <v>0.03</v>
      </c>
    </row>
    <row r="423" spans="1:39">
      <c r="A423" s="90" t="s">
        <v>412</v>
      </c>
      <c r="B423" s="90" t="s">
        <v>1238</v>
      </c>
      <c r="C423" s="90" t="s">
        <v>1239</v>
      </c>
      <c r="D423" s="90" t="s">
        <v>1193</v>
      </c>
      <c r="E423" s="90">
        <v>10.554762999999999</v>
      </c>
      <c r="F423" s="90">
        <v>10.349462000000001</v>
      </c>
      <c r="G423" s="90">
        <v>10.853263</v>
      </c>
      <c r="H423" s="90">
        <v>11.653276999999999</v>
      </c>
      <c r="I423" s="90">
        <v>12.233992000000001</v>
      </c>
      <c r="J423" s="90">
        <v>12.747128</v>
      </c>
      <c r="K423" s="90">
        <v>13.376434</v>
      </c>
      <c r="L423" s="90">
        <v>14.080586</v>
      </c>
      <c r="M423" s="90">
        <v>14.674082</v>
      </c>
      <c r="N423" s="90">
        <v>15.397352</v>
      </c>
      <c r="O423" s="90">
        <v>15.924784000000001</v>
      </c>
      <c r="P423" s="90">
        <v>16.544350000000001</v>
      </c>
      <c r="Q423" s="90">
        <v>17.428958999999999</v>
      </c>
      <c r="R423" s="90">
        <v>17.906669999999998</v>
      </c>
      <c r="S423" s="90">
        <v>18.335093000000001</v>
      </c>
      <c r="T423" s="90">
        <v>18.928867</v>
      </c>
      <c r="U423" s="90">
        <v>19.485489000000001</v>
      </c>
      <c r="V423" s="90">
        <v>20.086673999999999</v>
      </c>
      <c r="W423" s="90">
        <v>20.667168</v>
      </c>
      <c r="X423" s="90">
        <v>21.281008</v>
      </c>
      <c r="Y423" s="90">
        <v>21.948212000000002</v>
      </c>
      <c r="Z423" s="90">
        <v>22.597329999999999</v>
      </c>
      <c r="AA423" s="90">
        <v>23.170117999999999</v>
      </c>
      <c r="AB423" s="90">
        <v>23.961258000000001</v>
      </c>
      <c r="AC423" s="90">
        <v>24.680064999999999</v>
      </c>
      <c r="AD423" s="90">
        <v>25.482095999999999</v>
      </c>
      <c r="AE423" s="90">
        <v>26.354234999999999</v>
      </c>
      <c r="AF423" s="90">
        <v>26.984528999999998</v>
      </c>
      <c r="AG423" s="90">
        <v>27.859294999999999</v>
      </c>
      <c r="AH423" s="90">
        <v>28.86421</v>
      </c>
      <c r="AI423" s="90">
        <v>30.040911000000001</v>
      </c>
      <c r="AJ423" s="90">
        <v>31.248270000000002</v>
      </c>
      <c r="AK423" s="90">
        <v>32.428218999999999</v>
      </c>
      <c r="AL423" s="90">
        <v>33.751122000000002</v>
      </c>
      <c r="AM423" s="95">
        <v>3.7999999999999999E-2</v>
      </c>
    </row>
    <row r="424" spans="1:39">
      <c r="A424" s="90" t="s">
        <v>92</v>
      </c>
      <c r="B424" s="90" t="s">
        <v>1240</v>
      </c>
      <c r="C424" s="90" t="s">
        <v>1241</v>
      </c>
      <c r="D424" s="90" t="s">
        <v>1193</v>
      </c>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c r="AI424" s="90"/>
      <c r="AJ424" s="90"/>
      <c r="AK424" s="90"/>
      <c r="AL424" s="90"/>
      <c r="AM424" s="90"/>
    </row>
    <row r="425" spans="1:39">
      <c r="A425" s="90" t="s">
        <v>263</v>
      </c>
      <c r="B425" s="90" t="s">
        <v>1242</v>
      </c>
      <c r="C425" s="90" t="s">
        <v>1243</v>
      </c>
      <c r="D425" s="90" t="s">
        <v>1193</v>
      </c>
      <c r="E425" s="90">
        <v>37.746777000000002</v>
      </c>
      <c r="F425" s="90">
        <v>36.633426999999998</v>
      </c>
      <c r="G425" s="90">
        <v>37.155963999999997</v>
      </c>
      <c r="H425" s="90">
        <v>38.181545</v>
      </c>
      <c r="I425" s="90">
        <v>39.039242000000002</v>
      </c>
      <c r="J425" s="90">
        <v>40.145626</v>
      </c>
      <c r="K425" s="90">
        <v>41.364952000000002</v>
      </c>
      <c r="L425" s="90">
        <v>42.769038999999999</v>
      </c>
      <c r="M425" s="90">
        <v>44.303600000000003</v>
      </c>
      <c r="N425" s="90">
        <v>45.744259</v>
      </c>
      <c r="O425" s="90">
        <v>46.954250000000002</v>
      </c>
      <c r="P425" s="90">
        <v>48.218181999999999</v>
      </c>
      <c r="Q425" s="90">
        <v>49.354156000000003</v>
      </c>
      <c r="R425" s="90">
        <v>50.599747000000001</v>
      </c>
      <c r="S425" s="90">
        <v>51.829762000000002</v>
      </c>
      <c r="T425" s="90">
        <v>53.249732999999999</v>
      </c>
      <c r="U425" s="90">
        <v>54.589886</v>
      </c>
      <c r="V425" s="90">
        <v>55.894385999999997</v>
      </c>
      <c r="W425" s="90">
        <v>57.174931000000001</v>
      </c>
      <c r="X425" s="90">
        <v>58.553474000000001</v>
      </c>
      <c r="Y425" s="90">
        <v>60.010761000000002</v>
      </c>
      <c r="Z425" s="90">
        <v>61.339542000000002</v>
      </c>
      <c r="AA425" s="90">
        <v>62.630958999999997</v>
      </c>
      <c r="AB425" s="90">
        <v>63.806579999999997</v>
      </c>
      <c r="AC425" s="90">
        <v>65.436783000000005</v>
      </c>
      <c r="AD425" s="90">
        <v>66.785843</v>
      </c>
      <c r="AE425" s="90">
        <v>68.258185999999995</v>
      </c>
      <c r="AF425" s="90">
        <v>69.782882999999998</v>
      </c>
      <c r="AG425" s="90">
        <v>71.491737000000001</v>
      </c>
      <c r="AH425" s="90">
        <v>73.311546000000007</v>
      </c>
      <c r="AI425" s="90">
        <v>75.192779999999999</v>
      </c>
      <c r="AJ425" s="90">
        <v>77.146552999999997</v>
      </c>
      <c r="AK425" s="90">
        <v>79.044799999999995</v>
      </c>
      <c r="AL425" s="90">
        <v>80.891006000000004</v>
      </c>
      <c r="AM425" s="95">
        <v>2.5000000000000001E-2</v>
      </c>
    </row>
    <row r="426" spans="1:39">
      <c r="A426" s="90" t="s">
        <v>397</v>
      </c>
      <c r="B426" s="90" t="s">
        <v>1244</v>
      </c>
      <c r="C426" s="90" t="s">
        <v>1245</v>
      </c>
      <c r="D426" s="90" t="s">
        <v>1193</v>
      </c>
      <c r="E426" s="90">
        <v>37.746777000000002</v>
      </c>
      <c r="F426" s="90">
        <v>36.635406000000003</v>
      </c>
      <c r="G426" s="90">
        <v>37.151031000000003</v>
      </c>
      <c r="H426" s="90">
        <v>38.263976999999997</v>
      </c>
      <c r="I426" s="90">
        <v>39.131667999999998</v>
      </c>
      <c r="J426" s="90">
        <v>40.259712</v>
      </c>
      <c r="K426" s="90">
        <v>41.575271999999998</v>
      </c>
      <c r="L426" s="90">
        <v>42.909626000000003</v>
      </c>
      <c r="M426" s="90">
        <v>44.501530000000002</v>
      </c>
      <c r="N426" s="90">
        <v>45.940024999999999</v>
      </c>
      <c r="O426" s="90">
        <v>47.195011000000001</v>
      </c>
      <c r="P426" s="90">
        <v>48.339382000000001</v>
      </c>
      <c r="Q426" s="90">
        <v>49.660828000000002</v>
      </c>
      <c r="R426" s="90">
        <v>50.874149000000003</v>
      </c>
      <c r="S426" s="90">
        <v>52.211585999999997</v>
      </c>
      <c r="T426" s="90">
        <v>53.592274000000003</v>
      </c>
      <c r="U426" s="90">
        <v>55.142302999999998</v>
      </c>
      <c r="V426" s="90">
        <v>56.443416999999997</v>
      </c>
      <c r="W426" s="90">
        <v>57.734081000000003</v>
      </c>
      <c r="X426" s="90">
        <v>59.442669000000002</v>
      </c>
      <c r="Y426" s="90">
        <v>60.708247999999998</v>
      </c>
      <c r="Z426" s="90">
        <v>62.159458000000001</v>
      </c>
      <c r="AA426" s="90">
        <v>63.470878999999996</v>
      </c>
      <c r="AB426" s="90">
        <v>65.235930999999994</v>
      </c>
      <c r="AC426" s="90">
        <v>66.825348000000005</v>
      </c>
      <c r="AD426" s="90">
        <v>68.287468000000004</v>
      </c>
      <c r="AE426" s="90">
        <v>69.825767999999997</v>
      </c>
      <c r="AF426" s="90">
        <v>71.596703000000005</v>
      </c>
      <c r="AG426" s="90">
        <v>73.386246</v>
      </c>
      <c r="AH426" s="90">
        <v>75.389763000000002</v>
      </c>
      <c r="AI426" s="90">
        <v>77.312011999999996</v>
      </c>
      <c r="AJ426" s="90">
        <v>79.480812</v>
      </c>
      <c r="AK426" s="90">
        <v>81.520943000000003</v>
      </c>
      <c r="AL426" s="90">
        <v>83.461776999999998</v>
      </c>
      <c r="AM426" s="95">
        <v>2.5999999999999999E-2</v>
      </c>
    </row>
    <row r="427" spans="1:39">
      <c r="A427" s="90" t="s">
        <v>400</v>
      </c>
      <c r="B427" s="90" t="s">
        <v>1246</v>
      </c>
      <c r="C427" s="90" t="s">
        <v>1247</v>
      </c>
      <c r="D427" s="90" t="s">
        <v>1193</v>
      </c>
      <c r="E427" s="90">
        <v>37.746777000000002</v>
      </c>
      <c r="F427" s="90">
        <v>36.635578000000002</v>
      </c>
      <c r="G427" s="90">
        <v>37.434265000000003</v>
      </c>
      <c r="H427" s="90">
        <v>38.585735</v>
      </c>
      <c r="I427" s="90">
        <v>39.576591000000001</v>
      </c>
      <c r="J427" s="90">
        <v>41.244999</v>
      </c>
      <c r="K427" s="90">
        <v>42.897896000000003</v>
      </c>
      <c r="L427" s="90">
        <v>45.043011</v>
      </c>
      <c r="M427" s="90">
        <v>47.110484999999997</v>
      </c>
      <c r="N427" s="90">
        <v>49.425224</v>
      </c>
      <c r="O427" s="90">
        <v>51.289051000000001</v>
      </c>
      <c r="P427" s="90">
        <v>53.191315000000003</v>
      </c>
      <c r="Q427" s="90">
        <v>54.88599</v>
      </c>
      <c r="R427" s="90">
        <v>56.816291999999997</v>
      </c>
      <c r="S427" s="90">
        <v>58.807136999999997</v>
      </c>
      <c r="T427" s="90">
        <v>60.978270999999999</v>
      </c>
      <c r="U427" s="90">
        <v>63.411704999999998</v>
      </c>
      <c r="V427" s="90">
        <v>65.392418000000006</v>
      </c>
      <c r="W427" s="90">
        <v>67.903282000000004</v>
      </c>
      <c r="X427" s="90">
        <v>70.097472999999994</v>
      </c>
      <c r="Y427" s="90">
        <v>72.783516000000006</v>
      </c>
      <c r="Z427" s="90">
        <v>74.961876000000004</v>
      </c>
      <c r="AA427" s="90">
        <v>77.377785000000003</v>
      </c>
      <c r="AB427" s="90">
        <v>80.030227999999994</v>
      </c>
      <c r="AC427" s="90">
        <v>82.891861000000006</v>
      </c>
      <c r="AD427" s="90">
        <v>85.397751</v>
      </c>
      <c r="AE427" s="90">
        <v>87.886368000000004</v>
      </c>
      <c r="AF427" s="90">
        <v>91.277694999999994</v>
      </c>
      <c r="AG427" s="90">
        <v>94.363426000000004</v>
      </c>
      <c r="AH427" s="90">
        <v>98.264008000000004</v>
      </c>
      <c r="AI427" s="90">
        <v>101.827972</v>
      </c>
      <c r="AJ427" s="90">
        <v>105.307281</v>
      </c>
      <c r="AK427" s="90">
        <v>109.15062</v>
      </c>
      <c r="AL427" s="90">
        <v>112.98613</v>
      </c>
      <c r="AM427" s="95">
        <v>3.5999999999999997E-2</v>
      </c>
    </row>
    <row r="428" spans="1:39">
      <c r="A428" s="90" t="s">
        <v>403</v>
      </c>
      <c r="B428" s="90" t="s">
        <v>1248</v>
      </c>
      <c r="C428" s="90" t="s">
        <v>1249</v>
      </c>
      <c r="D428" s="90" t="s">
        <v>1193</v>
      </c>
      <c r="E428" s="90">
        <v>37.746777000000002</v>
      </c>
      <c r="F428" s="90">
        <v>36.631923999999998</v>
      </c>
      <c r="G428" s="90">
        <v>37.636203999999999</v>
      </c>
      <c r="H428" s="90">
        <v>39.206181000000001</v>
      </c>
      <c r="I428" s="90">
        <v>40.681308999999999</v>
      </c>
      <c r="J428" s="90">
        <v>42.326172</v>
      </c>
      <c r="K428" s="90">
        <v>44.068485000000003</v>
      </c>
      <c r="L428" s="90">
        <v>45.782623000000001</v>
      </c>
      <c r="M428" s="90">
        <v>47.953381</v>
      </c>
      <c r="N428" s="90">
        <v>50.190128000000001</v>
      </c>
      <c r="O428" s="90">
        <v>52.359862999999997</v>
      </c>
      <c r="P428" s="90">
        <v>54.517498000000003</v>
      </c>
      <c r="Q428" s="90">
        <v>56.816147000000001</v>
      </c>
      <c r="R428" s="90">
        <v>59.025168999999998</v>
      </c>
      <c r="S428" s="90">
        <v>61.062049999999999</v>
      </c>
      <c r="T428" s="90">
        <v>63.355831000000002</v>
      </c>
      <c r="U428" s="90">
        <v>65.276627000000005</v>
      </c>
      <c r="V428" s="90">
        <v>66.789635000000004</v>
      </c>
      <c r="W428" s="90">
        <v>68.483444000000006</v>
      </c>
      <c r="X428" s="90">
        <v>69.928055000000001</v>
      </c>
      <c r="Y428" s="90">
        <v>71.738669999999999</v>
      </c>
      <c r="Z428" s="90">
        <v>73.338318000000001</v>
      </c>
      <c r="AA428" s="90">
        <v>74.848975999999993</v>
      </c>
      <c r="AB428" s="90">
        <v>76.639197999999993</v>
      </c>
      <c r="AC428" s="90">
        <v>78.422522999999998</v>
      </c>
      <c r="AD428" s="90">
        <v>80.287537</v>
      </c>
      <c r="AE428" s="90">
        <v>81.826035000000005</v>
      </c>
      <c r="AF428" s="90">
        <v>83.650734</v>
      </c>
      <c r="AG428" s="90">
        <v>85.595146</v>
      </c>
      <c r="AH428" s="90">
        <v>87.624268000000001</v>
      </c>
      <c r="AI428" s="90">
        <v>89.497649999999993</v>
      </c>
      <c r="AJ428" s="90">
        <v>91.397980000000004</v>
      </c>
      <c r="AK428" s="90">
        <v>93.395286999999996</v>
      </c>
      <c r="AL428" s="90">
        <v>95.510147000000003</v>
      </c>
      <c r="AM428" s="95">
        <v>0.03</v>
      </c>
    </row>
    <row r="429" spans="1:39">
      <c r="A429" s="90" t="s">
        <v>406</v>
      </c>
      <c r="B429" s="90" t="s">
        <v>1250</v>
      </c>
      <c r="C429" s="90" t="s">
        <v>1251</v>
      </c>
      <c r="D429" s="90" t="s">
        <v>1193</v>
      </c>
      <c r="E429" s="90">
        <v>37.746777000000002</v>
      </c>
      <c r="F429" s="90">
        <v>36.626323999999997</v>
      </c>
      <c r="G429" s="90">
        <v>37.032302999999999</v>
      </c>
      <c r="H429" s="90">
        <v>37.702049000000002</v>
      </c>
      <c r="I429" s="90">
        <v>38.336227000000001</v>
      </c>
      <c r="J429" s="90">
        <v>39.316871999999996</v>
      </c>
      <c r="K429" s="90">
        <v>40.576897000000002</v>
      </c>
      <c r="L429" s="90">
        <v>41.700705999999997</v>
      </c>
      <c r="M429" s="90">
        <v>42.897091000000003</v>
      </c>
      <c r="N429" s="90">
        <v>43.987349999999999</v>
      </c>
      <c r="O429" s="90">
        <v>44.885151</v>
      </c>
      <c r="P429" s="90">
        <v>45.700305999999998</v>
      </c>
      <c r="Q429" s="90">
        <v>46.627544</v>
      </c>
      <c r="R429" s="90">
        <v>47.375942000000002</v>
      </c>
      <c r="S429" s="90">
        <v>48.383502999999997</v>
      </c>
      <c r="T429" s="90">
        <v>49.439014</v>
      </c>
      <c r="U429" s="90">
        <v>50.48518</v>
      </c>
      <c r="V429" s="90">
        <v>51.461098</v>
      </c>
      <c r="W429" s="90">
        <v>52.363830999999998</v>
      </c>
      <c r="X429" s="90">
        <v>53.533355999999998</v>
      </c>
      <c r="Y429" s="90">
        <v>54.78125</v>
      </c>
      <c r="Z429" s="90">
        <v>55.787556000000002</v>
      </c>
      <c r="AA429" s="90">
        <v>57.034309</v>
      </c>
      <c r="AB429" s="90">
        <v>58.034668000000003</v>
      </c>
      <c r="AC429" s="90">
        <v>59.453518000000003</v>
      </c>
      <c r="AD429" s="90">
        <v>60.786124999999998</v>
      </c>
      <c r="AE429" s="90">
        <v>62.059325999999999</v>
      </c>
      <c r="AF429" s="90">
        <v>63.431026000000003</v>
      </c>
      <c r="AG429" s="90">
        <v>65.281822000000005</v>
      </c>
      <c r="AH429" s="90">
        <v>66.949043000000003</v>
      </c>
      <c r="AI429" s="90">
        <v>68.740105</v>
      </c>
      <c r="AJ429" s="90">
        <v>70.556838999999997</v>
      </c>
      <c r="AK429" s="90">
        <v>72.242615000000001</v>
      </c>
      <c r="AL429" s="90">
        <v>73.870918000000003</v>
      </c>
      <c r="AM429" s="95">
        <v>2.1999999999999999E-2</v>
      </c>
    </row>
    <row r="430" spans="1:39">
      <c r="A430" s="90" t="s">
        <v>409</v>
      </c>
      <c r="B430" s="90" t="s">
        <v>1252</v>
      </c>
      <c r="C430" s="90" t="s">
        <v>1253</v>
      </c>
      <c r="D430" s="90" t="s">
        <v>1193</v>
      </c>
      <c r="E430" s="90">
        <v>37.746777000000002</v>
      </c>
      <c r="F430" s="90">
        <v>36.636496999999999</v>
      </c>
      <c r="G430" s="90">
        <v>37.091338999999998</v>
      </c>
      <c r="H430" s="90">
        <v>38.005661000000003</v>
      </c>
      <c r="I430" s="90">
        <v>38.468704000000002</v>
      </c>
      <c r="J430" s="90">
        <v>39.454642999999997</v>
      </c>
      <c r="K430" s="90">
        <v>40.549511000000003</v>
      </c>
      <c r="L430" s="90">
        <v>41.866173000000003</v>
      </c>
      <c r="M430" s="90">
        <v>43.312018999999999</v>
      </c>
      <c r="N430" s="90">
        <v>44.732658000000001</v>
      </c>
      <c r="O430" s="90">
        <v>45.955928999999998</v>
      </c>
      <c r="P430" s="90">
        <v>47.033740999999999</v>
      </c>
      <c r="Q430" s="90">
        <v>48.154395999999998</v>
      </c>
      <c r="R430" s="90">
        <v>49.264290000000003</v>
      </c>
      <c r="S430" s="90">
        <v>50.566116000000001</v>
      </c>
      <c r="T430" s="90">
        <v>51.692248999999997</v>
      </c>
      <c r="U430" s="90">
        <v>53.224941000000001</v>
      </c>
      <c r="V430" s="90">
        <v>54.112273999999999</v>
      </c>
      <c r="W430" s="90">
        <v>55.557212999999997</v>
      </c>
      <c r="X430" s="90">
        <v>56.823081999999999</v>
      </c>
      <c r="Y430" s="90">
        <v>57.789619000000002</v>
      </c>
      <c r="Z430" s="90">
        <v>59.190426000000002</v>
      </c>
      <c r="AA430" s="90">
        <v>60.402358999999997</v>
      </c>
      <c r="AB430" s="90">
        <v>61.475966999999997</v>
      </c>
      <c r="AC430" s="90">
        <v>63.102921000000002</v>
      </c>
      <c r="AD430" s="90">
        <v>64.131516000000005</v>
      </c>
      <c r="AE430" s="90">
        <v>65.249190999999996</v>
      </c>
      <c r="AF430" s="90">
        <v>67.146606000000006</v>
      </c>
      <c r="AG430" s="90">
        <v>68.675208999999995</v>
      </c>
      <c r="AH430" s="90">
        <v>70.333404999999999</v>
      </c>
      <c r="AI430" s="90">
        <v>72.028603000000004</v>
      </c>
      <c r="AJ430" s="90">
        <v>73.651520000000005</v>
      </c>
      <c r="AK430" s="90">
        <v>75.002525000000006</v>
      </c>
      <c r="AL430" s="90">
        <v>76.798636999999999</v>
      </c>
      <c r="AM430" s="95">
        <v>2.3E-2</v>
      </c>
    </row>
    <row r="431" spans="1:39">
      <c r="A431" s="90" t="s">
        <v>412</v>
      </c>
      <c r="B431" s="90" t="s">
        <v>1254</v>
      </c>
      <c r="C431" s="90" t="s">
        <v>1255</v>
      </c>
      <c r="D431" s="90" t="s">
        <v>1193</v>
      </c>
      <c r="E431" s="90">
        <v>37.746777000000002</v>
      </c>
      <c r="F431" s="90">
        <v>36.636761</v>
      </c>
      <c r="G431" s="90">
        <v>37.193424</v>
      </c>
      <c r="H431" s="90">
        <v>38.741557999999998</v>
      </c>
      <c r="I431" s="90">
        <v>40.030346000000002</v>
      </c>
      <c r="J431" s="90">
        <v>41.346938999999999</v>
      </c>
      <c r="K431" s="90">
        <v>42.800185999999997</v>
      </c>
      <c r="L431" s="90">
        <v>44.385216</v>
      </c>
      <c r="M431" s="90">
        <v>46.010810999999997</v>
      </c>
      <c r="N431" s="90">
        <v>47.557082999999999</v>
      </c>
      <c r="O431" s="90">
        <v>49.148654999999998</v>
      </c>
      <c r="P431" s="90">
        <v>50.553604</v>
      </c>
      <c r="Q431" s="90">
        <v>51.954884</v>
      </c>
      <c r="R431" s="90">
        <v>53.391212000000003</v>
      </c>
      <c r="S431" s="90">
        <v>54.724781</v>
      </c>
      <c r="T431" s="90">
        <v>55.961886999999997</v>
      </c>
      <c r="U431" s="90">
        <v>57.405875999999999</v>
      </c>
      <c r="V431" s="90">
        <v>58.774067000000002</v>
      </c>
      <c r="W431" s="90">
        <v>60.227924000000002</v>
      </c>
      <c r="X431" s="90">
        <v>61.633826999999997</v>
      </c>
      <c r="Y431" s="90">
        <v>62.965614000000002</v>
      </c>
      <c r="Z431" s="90">
        <v>64.649154999999993</v>
      </c>
      <c r="AA431" s="90">
        <v>66.006653</v>
      </c>
      <c r="AB431" s="90">
        <v>67.472183000000001</v>
      </c>
      <c r="AC431" s="90">
        <v>69.090652000000006</v>
      </c>
      <c r="AD431" s="90">
        <v>70.777428</v>
      </c>
      <c r="AE431" s="90">
        <v>72.301140000000004</v>
      </c>
      <c r="AF431" s="90">
        <v>74.067252999999994</v>
      </c>
      <c r="AG431" s="90">
        <v>75.985313000000005</v>
      </c>
      <c r="AH431" s="90">
        <v>78.075180000000003</v>
      </c>
      <c r="AI431" s="90">
        <v>80.227287000000004</v>
      </c>
      <c r="AJ431" s="90">
        <v>82.961723000000006</v>
      </c>
      <c r="AK431" s="90">
        <v>85.000061000000002</v>
      </c>
      <c r="AL431" s="90">
        <v>87.098044999999999</v>
      </c>
      <c r="AM431" s="95">
        <v>2.7E-2</v>
      </c>
    </row>
    <row r="432" spans="1:39">
      <c r="A432" s="90" t="s">
        <v>84</v>
      </c>
      <c r="B432" s="90"/>
      <c r="C432" s="90" t="s">
        <v>1256</v>
      </c>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c r="AI432" s="90"/>
      <c r="AJ432" s="90"/>
      <c r="AK432" s="90"/>
      <c r="AL432" s="90"/>
      <c r="AM432" s="90"/>
    </row>
    <row r="433" spans="1:39">
      <c r="A433" s="90" t="s">
        <v>391</v>
      </c>
      <c r="B433" s="90" t="s">
        <v>1257</v>
      </c>
      <c r="C433" s="90" t="s">
        <v>1258</v>
      </c>
      <c r="D433" s="90" t="s">
        <v>1193</v>
      </c>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c r="AI433" s="90"/>
      <c r="AJ433" s="90"/>
      <c r="AK433" s="90"/>
      <c r="AL433" s="90"/>
      <c r="AM433" s="90"/>
    </row>
    <row r="434" spans="1:39">
      <c r="A434" s="90" t="s">
        <v>263</v>
      </c>
      <c r="B434" s="90" t="s">
        <v>1259</v>
      </c>
      <c r="C434" s="90" t="s">
        <v>1260</v>
      </c>
      <c r="D434" s="90" t="s">
        <v>1193</v>
      </c>
      <c r="E434" s="90">
        <v>15.651655</v>
      </c>
      <c r="F434" s="90">
        <v>18.188956999999998</v>
      </c>
      <c r="G434" s="90">
        <v>19.684114000000001</v>
      </c>
      <c r="H434" s="90">
        <v>20.363230000000001</v>
      </c>
      <c r="I434" s="90">
        <v>21.255590000000002</v>
      </c>
      <c r="J434" s="90">
        <v>22.412966000000001</v>
      </c>
      <c r="K434" s="90">
        <v>23.417223</v>
      </c>
      <c r="L434" s="90">
        <v>24.590319000000001</v>
      </c>
      <c r="M434" s="90">
        <v>25.822741000000001</v>
      </c>
      <c r="N434" s="90">
        <v>26.941604999999999</v>
      </c>
      <c r="O434" s="90">
        <v>27.924696000000001</v>
      </c>
      <c r="P434" s="90">
        <v>28.815867999999998</v>
      </c>
      <c r="Q434" s="90">
        <v>29.863588</v>
      </c>
      <c r="R434" s="90">
        <v>30.578236</v>
      </c>
      <c r="S434" s="90">
        <v>31.333867999999999</v>
      </c>
      <c r="T434" s="90">
        <v>32.240143000000003</v>
      </c>
      <c r="U434" s="90">
        <v>33.227336999999999</v>
      </c>
      <c r="V434" s="90">
        <v>34.225143000000003</v>
      </c>
      <c r="W434" s="90">
        <v>35.216228000000001</v>
      </c>
      <c r="X434" s="90">
        <v>36.264431000000002</v>
      </c>
      <c r="Y434" s="90">
        <v>37.249091999999997</v>
      </c>
      <c r="Z434" s="90">
        <v>38.208820000000003</v>
      </c>
      <c r="AA434" s="90">
        <v>39.205513000000003</v>
      </c>
      <c r="AB434" s="90">
        <v>40.224879999999999</v>
      </c>
      <c r="AC434" s="90">
        <v>41.206726000000003</v>
      </c>
      <c r="AD434" s="90">
        <v>42.268577999999998</v>
      </c>
      <c r="AE434" s="90">
        <v>43.387112000000002</v>
      </c>
      <c r="AF434" s="90">
        <v>44.529170999999998</v>
      </c>
      <c r="AG434" s="90">
        <v>45.650879000000003</v>
      </c>
      <c r="AH434" s="90">
        <v>46.752392</v>
      </c>
      <c r="AI434" s="90">
        <v>47.874096000000002</v>
      </c>
      <c r="AJ434" s="90">
        <v>49.031131999999999</v>
      </c>
      <c r="AK434" s="90">
        <v>50.145302000000001</v>
      </c>
      <c r="AL434" s="90">
        <v>51.207954000000001</v>
      </c>
      <c r="AM434" s="95">
        <v>3.3000000000000002E-2</v>
      </c>
    </row>
    <row r="435" spans="1:39">
      <c r="A435" s="90" t="s">
        <v>397</v>
      </c>
      <c r="B435" s="90" t="s">
        <v>1261</v>
      </c>
      <c r="C435" s="90" t="s">
        <v>1262</v>
      </c>
      <c r="D435" s="90" t="s">
        <v>1193</v>
      </c>
      <c r="E435" s="90">
        <v>15.651657</v>
      </c>
      <c r="F435" s="90">
        <v>18.189561999999999</v>
      </c>
      <c r="G435" s="90">
        <v>19.521763</v>
      </c>
      <c r="H435" s="90">
        <v>20.277370000000001</v>
      </c>
      <c r="I435" s="90">
        <v>21.145309000000001</v>
      </c>
      <c r="J435" s="90">
        <v>22.283200999999998</v>
      </c>
      <c r="K435" s="90">
        <v>23.295940000000002</v>
      </c>
      <c r="L435" s="90">
        <v>24.575634000000001</v>
      </c>
      <c r="M435" s="90">
        <v>25.880942999999998</v>
      </c>
      <c r="N435" s="90">
        <v>26.854676999999999</v>
      </c>
      <c r="O435" s="90">
        <v>27.824591000000002</v>
      </c>
      <c r="P435" s="90">
        <v>28.710910999999999</v>
      </c>
      <c r="Q435" s="90">
        <v>29.77281</v>
      </c>
      <c r="R435" s="90">
        <v>30.521839</v>
      </c>
      <c r="S435" s="90">
        <v>31.334814000000001</v>
      </c>
      <c r="T435" s="90">
        <v>32.234637999999997</v>
      </c>
      <c r="U435" s="90">
        <v>33.228012</v>
      </c>
      <c r="V435" s="90">
        <v>34.245804</v>
      </c>
      <c r="W435" s="90">
        <v>35.328079000000002</v>
      </c>
      <c r="X435" s="90">
        <v>36.49239</v>
      </c>
      <c r="Y435" s="90">
        <v>37.493457999999997</v>
      </c>
      <c r="Z435" s="90">
        <v>38.540703000000001</v>
      </c>
      <c r="AA435" s="90">
        <v>39.614227</v>
      </c>
      <c r="AB435" s="90">
        <v>40.704224000000004</v>
      </c>
      <c r="AC435" s="90">
        <v>41.744228</v>
      </c>
      <c r="AD435" s="90">
        <v>42.821648000000003</v>
      </c>
      <c r="AE435" s="90">
        <v>43.893681000000001</v>
      </c>
      <c r="AF435" s="90">
        <v>45.101348999999999</v>
      </c>
      <c r="AG435" s="90">
        <v>46.283638000000003</v>
      </c>
      <c r="AH435" s="90">
        <v>47.416401</v>
      </c>
      <c r="AI435" s="90">
        <v>48.616821000000002</v>
      </c>
      <c r="AJ435" s="90">
        <v>49.745556000000001</v>
      </c>
      <c r="AK435" s="90">
        <v>51.012622999999998</v>
      </c>
      <c r="AL435" s="90">
        <v>52.153804999999998</v>
      </c>
      <c r="AM435" s="95">
        <v>3.3000000000000002E-2</v>
      </c>
    </row>
    <row r="436" spans="1:39">
      <c r="A436" s="90" t="s">
        <v>400</v>
      </c>
      <c r="B436" s="90" t="s">
        <v>1263</v>
      </c>
      <c r="C436" s="90" t="s">
        <v>1264</v>
      </c>
      <c r="D436" s="90" t="s">
        <v>1193</v>
      </c>
      <c r="E436" s="90">
        <v>15.651657</v>
      </c>
      <c r="F436" s="90">
        <v>18.189561999999999</v>
      </c>
      <c r="G436" s="90">
        <v>19.590057000000002</v>
      </c>
      <c r="H436" s="90">
        <v>20.438997000000001</v>
      </c>
      <c r="I436" s="90">
        <v>21.492909999999998</v>
      </c>
      <c r="J436" s="90">
        <v>22.976519</v>
      </c>
      <c r="K436" s="90">
        <v>24.325987000000001</v>
      </c>
      <c r="L436" s="90">
        <v>26.046064000000001</v>
      </c>
      <c r="M436" s="90">
        <v>27.848309</v>
      </c>
      <c r="N436" s="90">
        <v>29.270947</v>
      </c>
      <c r="O436" s="90">
        <v>30.745926000000001</v>
      </c>
      <c r="P436" s="90">
        <v>32.107750000000003</v>
      </c>
      <c r="Q436" s="90">
        <v>33.376759</v>
      </c>
      <c r="R436" s="90">
        <v>34.906345000000002</v>
      </c>
      <c r="S436" s="90">
        <v>36.134556000000003</v>
      </c>
      <c r="T436" s="90">
        <v>37.576377999999998</v>
      </c>
      <c r="U436" s="90">
        <v>39.185406</v>
      </c>
      <c r="V436" s="90">
        <v>40.838557999999999</v>
      </c>
      <c r="W436" s="90">
        <v>42.565479000000003</v>
      </c>
      <c r="X436" s="90">
        <v>44.402588000000002</v>
      </c>
      <c r="Y436" s="90">
        <v>46.247928999999999</v>
      </c>
      <c r="Z436" s="90">
        <v>48.023978999999997</v>
      </c>
      <c r="AA436" s="90">
        <v>49.815716000000002</v>
      </c>
      <c r="AB436" s="90">
        <v>51.699223000000003</v>
      </c>
      <c r="AC436" s="90">
        <v>53.528419</v>
      </c>
      <c r="AD436" s="90">
        <v>55.385651000000003</v>
      </c>
      <c r="AE436" s="90">
        <v>57.401226000000001</v>
      </c>
      <c r="AF436" s="90">
        <v>59.577221000000002</v>
      </c>
      <c r="AG436" s="90">
        <v>61.729061000000002</v>
      </c>
      <c r="AH436" s="90">
        <v>63.918605999999997</v>
      </c>
      <c r="AI436" s="90">
        <v>66.162270000000007</v>
      </c>
      <c r="AJ436" s="90">
        <v>68.421806000000004</v>
      </c>
      <c r="AK436" s="90">
        <v>70.636757000000003</v>
      </c>
      <c r="AL436" s="90">
        <v>72.873344000000003</v>
      </c>
      <c r="AM436" s="95">
        <v>4.3999999999999997E-2</v>
      </c>
    </row>
    <row r="437" spans="1:39">
      <c r="A437" s="90" t="s">
        <v>403</v>
      </c>
      <c r="B437" s="90" t="s">
        <v>1265</v>
      </c>
      <c r="C437" s="90" t="s">
        <v>1266</v>
      </c>
      <c r="D437" s="90" t="s">
        <v>1193</v>
      </c>
      <c r="E437" s="90">
        <v>15.651655</v>
      </c>
      <c r="F437" s="90">
        <v>18.188956999999998</v>
      </c>
      <c r="G437" s="90">
        <v>24.469356999999999</v>
      </c>
      <c r="H437" s="90">
        <v>28.540241000000002</v>
      </c>
      <c r="I437" s="90">
        <v>32.343936999999997</v>
      </c>
      <c r="J437" s="90">
        <v>36.721145999999997</v>
      </c>
      <c r="K437" s="90">
        <v>40.782218999999998</v>
      </c>
      <c r="L437" s="90">
        <v>44.791038999999998</v>
      </c>
      <c r="M437" s="90">
        <v>49.100600999999997</v>
      </c>
      <c r="N437" s="90">
        <v>52.996657999999996</v>
      </c>
      <c r="O437" s="90">
        <v>56.669136000000002</v>
      </c>
      <c r="P437" s="90">
        <v>59.866402000000001</v>
      </c>
      <c r="Q437" s="90">
        <v>62.713379000000003</v>
      </c>
      <c r="R437" s="90">
        <v>64.545142999999996</v>
      </c>
      <c r="S437" s="90">
        <v>65.767441000000005</v>
      </c>
      <c r="T437" s="90">
        <v>66.849532999999994</v>
      </c>
      <c r="U437" s="90">
        <v>67.989318999999995</v>
      </c>
      <c r="V437" s="90">
        <v>69.077583000000004</v>
      </c>
      <c r="W437" s="90">
        <v>70.325400999999999</v>
      </c>
      <c r="X437" s="90">
        <v>71.591560000000001</v>
      </c>
      <c r="Y437" s="90">
        <v>72.528152000000006</v>
      </c>
      <c r="Z437" s="90">
        <v>73.842735000000005</v>
      </c>
      <c r="AA437" s="90">
        <v>75.271979999999999</v>
      </c>
      <c r="AB437" s="90">
        <v>77.018187999999995</v>
      </c>
      <c r="AC437" s="90">
        <v>78.630752999999999</v>
      </c>
      <c r="AD437" s="90">
        <v>80.006691000000004</v>
      </c>
      <c r="AE437" s="90">
        <v>81.273148000000006</v>
      </c>
      <c r="AF437" s="90">
        <v>83.100928999999994</v>
      </c>
      <c r="AG437" s="90">
        <v>84.733238</v>
      </c>
      <c r="AH437" s="90">
        <v>86.157889999999995</v>
      </c>
      <c r="AI437" s="90">
        <v>87.705009000000004</v>
      </c>
      <c r="AJ437" s="90">
        <v>89.353606999999997</v>
      </c>
      <c r="AK437" s="90">
        <v>91.191329999999994</v>
      </c>
      <c r="AL437" s="90">
        <v>93.241416999999998</v>
      </c>
      <c r="AM437" s="95">
        <v>5.1999999999999998E-2</v>
      </c>
    </row>
    <row r="438" spans="1:39">
      <c r="A438" s="90" t="s">
        <v>406</v>
      </c>
      <c r="B438" s="90" t="s">
        <v>1267</v>
      </c>
      <c r="C438" s="90" t="s">
        <v>1268</v>
      </c>
      <c r="D438" s="90" t="s">
        <v>1193</v>
      </c>
      <c r="E438" s="90">
        <v>15.651655</v>
      </c>
      <c r="F438" s="90">
        <v>18.188956999999998</v>
      </c>
      <c r="G438" s="90">
        <v>17.942409999999999</v>
      </c>
      <c r="H438" s="90">
        <v>15.145815000000001</v>
      </c>
      <c r="I438" s="90">
        <v>14.688304</v>
      </c>
      <c r="J438" s="90">
        <v>14.971754000000001</v>
      </c>
      <c r="K438" s="90">
        <v>15.180303</v>
      </c>
      <c r="L438" s="90">
        <v>15.362696</v>
      </c>
      <c r="M438" s="90">
        <v>15.57475</v>
      </c>
      <c r="N438" s="90">
        <v>15.648047999999999</v>
      </c>
      <c r="O438" s="90">
        <v>15.688632999999999</v>
      </c>
      <c r="P438" s="90">
        <v>15.931844999999999</v>
      </c>
      <c r="Q438" s="90">
        <v>16.285219000000001</v>
      </c>
      <c r="R438" s="90">
        <v>16.420857999999999</v>
      </c>
      <c r="S438" s="90">
        <v>16.608993999999999</v>
      </c>
      <c r="T438" s="90">
        <v>17.005870999999999</v>
      </c>
      <c r="U438" s="90">
        <v>17.345168999999999</v>
      </c>
      <c r="V438" s="90">
        <v>17.652678999999999</v>
      </c>
      <c r="W438" s="90">
        <v>18.01576</v>
      </c>
      <c r="X438" s="90">
        <v>18.427349</v>
      </c>
      <c r="Y438" s="90">
        <v>18.896028999999999</v>
      </c>
      <c r="Z438" s="90">
        <v>19.228556000000001</v>
      </c>
      <c r="AA438" s="90">
        <v>19.667584999999999</v>
      </c>
      <c r="AB438" s="90">
        <v>20.001469</v>
      </c>
      <c r="AC438" s="90">
        <v>20.429069999999999</v>
      </c>
      <c r="AD438" s="90">
        <v>20.973735999999999</v>
      </c>
      <c r="AE438" s="90">
        <v>21.566067</v>
      </c>
      <c r="AF438" s="90">
        <v>22.261113999999999</v>
      </c>
      <c r="AG438" s="90">
        <v>22.929714000000001</v>
      </c>
      <c r="AH438" s="90">
        <v>23.567495000000001</v>
      </c>
      <c r="AI438" s="90">
        <v>24.278303000000001</v>
      </c>
      <c r="AJ438" s="90">
        <v>25.033356000000001</v>
      </c>
      <c r="AK438" s="90">
        <v>25.812159999999999</v>
      </c>
      <c r="AL438" s="90">
        <v>26.579155</v>
      </c>
      <c r="AM438" s="95">
        <v>1.2E-2</v>
      </c>
    </row>
    <row r="439" spans="1:39">
      <c r="A439" s="90" t="s">
        <v>409</v>
      </c>
      <c r="B439" s="90" t="s">
        <v>1269</v>
      </c>
      <c r="C439" s="90" t="s">
        <v>1270</v>
      </c>
      <c r="D439" s="90" t="s">
        <v>1193</v>
      </c>
      <c r="E439" s="90">
        <v>15.651655</v>
      </c>
      <c r="F439" s="90">
        <v>18.188956999999998</v>
      </c>
      <c r="G439" s="90">
        <v>19.285162</v>
      </c>
      <c r="H439" s="90">
        <v>19.835535</v>
      </c>
      <c r="I439" s="90">
        <v>20.426418000000002</v>
      </c>
      <c r="J439" s="90">
        <v>21.982773000000002</v>
      </c>
      <c r="K439" s="90">
        <v>23.351671</v>
      </c>
      <c r="L439" s="90">
        <v>24.977516000000001</v>
      </c>
      <c r="M439" s="90">
        <v>26.618653999999999</v>
      </c>
      <c r="N439" s="90">
        <v>28.073740000000001</v>
      </c>
      <c r="O439" s="90">
        <v>29.199943999999999</v>
      </c>
      <c r="P439" s="90">
        <v>30.065788000000001</v>
      </c>
      <c r="Q439" s="90">
        <v>31.207951999999999</v>
      </c>
      <c r="R439" s="90">
        <v>31.621174</v>
      </c>
      <c r="S439" s="90">
        <v>32.489967</v>
      </c>
      <c r="T439" s="90">
        <v>33.326717000000002</v>
      </c>
      <c r="U439" s="90">
        <v>34.144775000000003</v>
      </c>
      <c r="V439" s="90">
        <v>35.152892999999999</v>
      </c>
      <c r="W439" s="90">
        <v>36.284770999999999</v>
      </c>
      <c r="X439" s="90">
        <v>37.445659999999997</v>
      </c>
      <c r="Y439" s="90">
        <v>38.505485999999998</v>
      </c>
      <c r="Z439" s="90">
        <v>39.688701999999999</v>
      </c>
      <c r="AA439" s="90">
        <v>40.798358999999998</v>
      </c>
      <c r="AB439" s="90">
        <v>41.923397000000001</v>
      </c>
      <c r="AC439" s="90">
        <v>43.054119</v>
      </c>
      <c r="AD439" s="90">
        <v>43.967773000000001</v>
      </c>
      <c r="AE439" s="90">
        <v>44.956435999999997</v>
      </c>
      <c r="AF439" s="90">
        <v>46.082329000000001</v>
      </c>
      <c r="AG439" s="90">
        <v>47.159388999999997</v>
      </c>
      <c r="AH439" s="90">
        <v>48.245766000000003</v>
      </c>
      <c r="AI439" s="90">
        <v>49.403488000000003</v>
      </c>
      <c r="AJ439" s="90">
        <v>50.482154999999999</v>
      </c>
      <c r="AK439" s="90">
        <v>51.426040999999998</v>
      </c>
      <c r="AL439" s="90">
        <v>52.436264000000001</v>
      </c>
      <c r="AM439" s="95">
        <v>3.4000000000000002E-2</v>
      </c>
    </row>
    <row r="440" spans="1:39">
      <c r="A440" s="90" t="s">
        <v>412</v>
      </c>
      <c r="B440" s="90" t="s">
        <v>1271</v>
      </c>
      <c r="C440" s="90" t="s">
        <v>1272</v>
      </c>
      <c r="D440" s="90" t="s">
        <v>1193</v>
      </c>
      <c r="E440" s="90">
        <v>15.651655</v>
      </c>
      <c r="F440" s="90">
        <v>18.188956999999998</v>
      </c>
      <c r="G440" s="90">
        <v>19.902666</v>
      </c>
      <c r="H440" s="90">
        <v>20.835533000000002</v>
      </c>
      <c r="I440" s="90">
        <v>21.699497000000001</v>
      </c>
      <c r="J440" s="90">
        <v>22.921821999999999</v>
      </c>
      <c r="K440" s="90">
        <v>23.851552999999999</v>
      </c>
      <c r="L440" s="90">
        <v>24.764271000000001</v>
      </c>
      <c r="M440" s="90">
        <v>25.692888</v>
      </c>
      <c r="N440" s="90">
        <v>26.510083999999999</v>
      </c>
      <c r="O440" s="90">
        <v>27.275188</v>
      </c>
      <c r="P440" s="90">
        <v>28.172599999999999</v>
      </c>
      <c r="Q440" s="90">
        <v>29.202529999999999</v>
      </c>
      <c r="R440" s="90">
        <v>29.85087</v>
      </c>
      <c r="S440" s="90">
        <v>30.494668999999998</v>
      </c>
      <c r="T440" s="90">
        <v>31.279812</v>
      </c>
      <c r="U440" s="90">
        <v>32.159393000000001</v>
      </c>
      <c r="V440" s="90">
        <v>33.119995000000003</v>
      </c>
      <c r="W440" s="90">
        <v>34.061802</v>
      </c>
      <c r="X440" s="90">
        <v>35.013756000000001</v>
      </c>
      <c r="Y440" s="90">
        <v>36.021652000000003</v>
      </c>
      <c r="Z440" s="90">
        <v>37.104385000000001</v>
      </c>
      <c r="AA440" s="90">
        <v>38.118755</v>
      </c>
      <c r="AB440" s="90">
        <v>39.314152</v>
      </c>
      <c r="AC440" s="90">
        <v>40.357792000000003</v>
      </c>
      <c r="AD440" s="90">
        <v>41.515709000000001</v>
      </c>
      <c r="AE440" s="90">
        <v>42.654591000000003</v>
      </c>
      <c r="AF440" s="90">
        <v>43.630093000000002</v>
      </c>
      <c r="AG440" s="90">
        <v>44.788231000000003</v>
      </c>
      <c r="AH440" s="90">
        <v>46.009963999999997</v>
      </c>
      <c r="AI440" s="90">
        <v>47.358939999999997</v>
      </c>
      <c r="AJ440" s="90">
        <v>48.775658</v>
      </c>
      <c r="AK440" s="90">
        <v>50.089336000000003</v>
      </c>
      <c r="AL440" s="90">
        <v>51.429690999999998</v>
      </c>
      <c r="AM440" s="95">
        <v>3.3000000000000002E-2</v>
      </c>
    </row>
    <row r="441" spans="1:39">
      <c r="A441" s="90" t="s">
        <v>415</v>
      </c>
      <c r="B441" s="90" t="s">
        <v>1273</v>
      </c>
      <c r="C441" s="90" t="s">
        <v>1274</v>
      </c>
      <c r="D441" s="90" t="s">
        <v>1193</v>
      </c>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c r="AI441" s="90"/>
      <c r="AJ441" s="90"/>
      <c r="AK441" s="90"/>
      <c r="AL441" s="90"/>
      <c r="AM441" s="90"/>
    </row>
    <row r="442" spans="1:39">
      <c r="A442" s="90" t="s">
        <v>263</v>
      </c>
      <c r="B442" s="90" t="s">
        <v>1275</v>
      </c>
      <c r="C442" s="90" t="s">
        <v>1276</v>
      </c>
      <c r="D442" s="90" t="s">
        <v>1193</v>
      </c>
      <c r="E442" s="90">
        <v>18.285464999999999</v>
      </c>
      <c r="F442" s="90">
        <v>22.280404999999998</v>
      </c>
      <c r="G442" s="90">
        <v>23.285257000000001</v>
      </c>
      <c r="H442" s="90">
        <v>23.455454</v>
      </c>
      <c r="I442" s="90">
        <v>23.355309999999999</v>
      </c>
      <c r="J442" s="90">
        <v>23.077721</v>
      </c>
      <c r="K442" s="90">
        <v>23.186184000000001</v>
      </c>
      <c r="L442" s="90">
        <v>23.761555000000001</v>
      </c>
      <c r="M442" s="90">
        <v>24.930277</v>
      </c>
      <c r="N442" s="90">
        <v>26.010185</v>
      </c>
      <c r="O442" s="90">
        <v>27.455753000000001</v>
      </c>
      <c r="P442" s="90">
        <v>28.332207</v>
      </c>
      <c r="Q442" s="90">
        <v>29.956482000000001</v>
      </c>
      <c r="R442" s="90">
        <v>30.848065999999999</v>
      </c>
      <c r="S442" s="90">
        <v>31.862998999999999</v>
      </c>
      <c r="T442" s="90">
        <v>32.980601999999998</v>
      </c>
      <c r="U442" s="90">
        <v>34.124825000000001</v>
      </c>
      <c r="V442" s="90">
        <v>34.979281999999998</v>
      </c>
      <c r="W442" s="90">
        <v>36.103188000000003</v>
      </c>
      <c r="X442" s="90">
        <v>37.446967999999998</v>
      </c>
      <c r="Y442" s="90">
        <v>38.16433</v>
      </c>
      <c r="Z442" s="90">
        <v>39.286987000000003</v>
      </c>
      <c r="AA442" s="90">
        <v>40.422905</v>
      </c>
      <c r="AB442" s="90">
        <v>41.590698000000003</v>
      </c>
      <c r="AC442" s="90">
        <v>42.608024999999998</v>
      </c>
      <c r="AD442" s="90">
        <v>43.903961000000002</v>
      </c>
      <c r="AE442" s="90">
        <v>44.940918000000003</v>
      </c>
      <c r="AF442" s="90">
        <v>45.827126</v>
      </c>
      <c r="AG442" s="90">
        <v>47.002754000000003</v>
      </c>
      <c r="AH442" s="90">
        <v>47.936816999999998</v>
      </c>
      <c r="AI442" s="90">
        <v>48.885432999999999</v>
      </c>
      <c r="AJ442" s="90">
        <v>50.150165999999999</v>
      </c>
      <c r="AK442" s="90">
        <v>51.250312999999998</v>
      </c>
      <c r="AL442" s="90">
        <v>52.466259000000001</v>
      </c>
      <c r="AM442" s="95">
        <v>2.7E-2</v>
      </c>
    </row>
    <row r="443" spans="1:39">
      <c r="A443" s="90" t="s">
        <v>397</v>
      </c>
      <c r="B443" s="90" t="s">
        <v>1277</v>
      </c>
      <c r="C443" s="90" t="s">
        <v>1278</v>
      </c>
      <c r="D443" s="90" t="s">
        <v>1193</v>
      </c>
      <c r="E443" s="90">
        <v>18.285464999999999</v>
      </c>
      <c r="F443" s="90">
        <v>22.28191</v>
      </c>
      <c r="G443" s="90">
        <v>22.960335000000001</v>
      </c>
      <c r="H443" s="90">
        <v>23.319357</v>
      </c>
      <c r="I443" s="90">
        <v>23.09141</v>
      </c>
      <c r="J443" s="90">
        <v>22.914010999999999</v>
      </c>
      <c r="K443" s="90">
        <v>22.928947000000001</v>
      </c>
      <c r="L443" s="90">
        <v>23.522264</v>
      </c>
      <c r="M443" s="90">
        <v>24.817357999999999</v>
      </c>
      <c r="N443" s="90">
        <v>25.481470000000002</v>
      </c>
      <c r="O443" s="90">
        <v>26.986004000000001</v>
      </c>
      <c r="P443" s="90">
        <v>27.964554</v>
      </c>
      <c r="Q443" s="90">
        <v>29.619076</v>
      </c>
      <c r="R443" s="90">
        <v>30.613600000000002</v>
      </c>
      <c r="S443" s="90">
        <v>31.704573</v>
      </c>
      <c r="T443" s="90">
        <v>32.842896000000003</v>
      </c>
      <c r="U443" s="90">
        <v>33.945445999999997</v>
      </c>
      <c r="V443" s="90">
        <v>34.887787000000003</v>
      </c>
      <c r="W443" s="90">
        <v>36.065486999999997</v>
      </c>
      <c r="X443" s="90">
        <v>37.471462000000002</v>
      </c>
      <c r="Y443" s="90">
        <v>38.336716000000003</v>
      </c>
      <c r="Z443" s="90">
        <v>39.471522999999998</v>
      </c>
      <c r="AA443" s="90">
        <v>40.726913000000003</v>
      </c>
      <c r="AB443" s="90">
        <v>41.621505999999997</v>
      </c>
      <c r="AC443" s="90">
        <v>42.713348000000003</v>
      </c>
      <c r="AD443" s="90">
        <v>43.8979</v>
      </c>
      <c r="AE443" s="90">
        <v>45.095782999999997</v>
      </c>
      <c r="AF443" s="90">
        <v>46.254832999999998</v>
      </c>
      <c r="AG443" s="90">
        <v>47.70438</v>
      </c>
      <c r="AH443" s="90">
        <v>48.837704000000002</v>
      </c>
      <c r="AI443" s="90">
        <v>50.406109000000001</v>
      </c>
      <c r="AJ443" s="90">
        <v>51.597839</v>
      </c>
      <c r="AK443" s="90">
        <v>52.625602999999998</v>
      </c>
      <c r="AL443" s="90">
        <v>53.876297000000001</v>
      </c>
      <c r="AM443" s="95">
        <v>2.8000000000000001E-2</v>
      </c>
    </row>
    <row r="444" spans="1:39">
      <c r="A444" s="90" t="s">
        <v>400</v>
      </c>
      <c r="B444" s="90" t="s">
        <v>1279</v>
      </c>
      <c r="C444" s="90" t="s">
        <v>1280</v>
      </c>
      <c r="D444" s="90" t="s">
        <v>1193</v>
      </c>
      <c r="E444" s="90">
        <v>18.285464999999999</v>
      </c>
      <c r="F444" s="90">
        <v>22.28191</v>
      </c>
      <c r="G444" s="90">
        <v>23.040157000000001</v>
      </c>
      <c r="H444" s="90">
        <v>23.465689000000001</v>
      </c>
      <c r="I444" s="90">
        <v>23.187798000000001</v>
      </c>
      <c r="J444" s="90">
        <v>23.537565000000001</v>
      </c>
      <c r="K444" s="90">
        <v>23.922305999999999</v>
      </c>
      <c r="L444" s="90">
        <v>24.924757</v>
      </c>
      <c r="M444" s="90">
        <v>26.468682999999999</v>
      </c>
      <c r="N444" s="90">
        <v>27.606915000000001</v>
      </c>
      <c r="O444" s="90">
        <v>29.501767999999998</v>
      </c>
      <c r="P444" s="90">
        <v>30.827131000000001</v>
      </c>
      <c r="Q444" s="90">
        <v>32.415492999999998</v>
      </c>
      <c r="R444" s="90">
        <v>34.273380000000003</v>
      </c>
      <c r="S444" s="90">
        <v>35.819434999999999</v>
      </c>
      <c r="T444" s="90">
        <v>37.419781</v>
      </c>
      <c r="U444" s="90">
        <v>39.432312000000003</v>
      </c>
      <c r="V444" s="90">
        <v>40.547339999999998</v>
      </c>
      <c r="W444" s="90">
        <v>42.367274999999999</v>
      </c>
      <c r="X444" s="90">
        <v>44.650500999999998</v>
      </c>
      <c r="Y444" s="90">
        <v>46.079028999999998</v>
      </c>
      <c r="Z444" s="90">
        <v>47.994872999999998</v>
      </c>
      <c r="AA444" s="90">
        <v>49.976101</v>
      </c>
      <c r="AB444" s="90">
        <v>52.092086999999999</v>
      </c>
      <c r="AC444" s="90">
        <v>54.098880999999999</v>
      </c>
      <c r="AD444" s="90">
        <v>56.448627000000002</v>
      </c>
      <c r="AE444" s="90">
        <v>58.531196999999999</v>
      </c>
      <c r="AF444" s="90">
        <v>60.516444999999997</v>
      </c>
      <c r="AG444" s="90">
        <v>62.679381999999997</v>
      </c>
      <c r="AH444" s="90">
        <v>64.904349999999994</v>
      </c>
      <c r="AI444" s="90">
        <v>67.229568</v>
      </c>
      <c r="AJ444" s="90">
        <v>69.522362000000001</v>
      </c>
      <c r="AK444" s="90">
        <v>71.784728999999999</v>
      </c>
      <c r="AL444" s="90">
        <v>74.279961</v>
      </c>
      <c r="AM444" s="95">
        <v>3.7999999999999999E-2</v>
      </c>
    </row>
    <row r="445" spans="1:39">
      <c r="A445" s="90" t="s">
        <v>403</v>
      </c>
      <c r="B445" s="90" t="s">
        <v>1281</v>
      </c>
      <c r="C445" s="90" t="s">
        <v>1282</v>
      </c>
      <c r="D445" s="90" t="s">
        <v>1193</v>
      </c>
      <c r="E445" s="90">
        <v>18.285464999999999</v>
      </c>
      <c r="F445" s="90">
        <v>22.280404999999998</v>
      </c>
      <c r="G445" s="90">
        <v>30.084581</v>
      </c>
      <c r="H445" s="90">
        <v>32.961436999999997</v>
      </c>
      <c r="I445" s="90">
        <v>36.572746000000002</v>
      </c>
      <c r="J445" s="90">
        <v>39.532825000000003</v>
      </c>
      <c r="K445" s="90">
        <v>42.374493000000001</v>
      </c>
      <c r="L445" s="90">
        <v>44.615870999999999</v>
      </c>
      <c r="M445" s="90">
        <v>47.816733999999997</v>
      </c>
      <c r="N445" s="90">
        <v>50.873657000000001</v>
      </c>
      <c r="O445" s="90">
        <v>53.123851999999999</v>
      </c>
      <c r="P445" s="90">
        <v>55.358646</v>
      </c>
      <c r="Q445" s="90">
        <v>58.936568999999999</v>
      </c>
      <c r="R445" s="90">
        <v>61.733691999999998</v>
      </c>
      <c r="S445" s="90">
        <v>63.854529999999997</v>
      </c>
      <c r="T445" s="90">
        <v>66.201652999999993</v>
      </c>
      <c r="U445" s="90">
        <v>68.410881000000003</v>
      </c>
      <c r="V445" s="90">
        <v>70.678871000000001</v>
      </c>
      <c r="W445" s="90">
        <v>73.087211999999994</v>
      </c>
      <c r="X445" s="90">
        <v>75.115416999999994</v>
      </c>
      <c r="Y445" s="90">
        <v>76.684532000000004</v>
      </c>
      <c r="Z445" s="90">
        <v>78.708809000000002</v>
      </c>
      <c r="AA445" s="90">
        <v>80.611030999999997</v>
      </c>
      <c r="AB445" s="90">
        <v>82.613037000000006</v>
      </c>
      <c r="AC445" s="90">
        <v>84.677811000000005</v>
      </c>
      <c r="AD445" s="90">
        <v>86.458907999999994</v>
      </c>
      <c r="AE445" s="90">
        <v>88.454620000000006</v>
      </c>
      <c r="AF445" s="90">
        <v>90.704391000000001</v>
      </c>
      <c r="AG445" s="90">
        <v>92.954216000000002</v>
      </c>
      <c r="AH445" s="90">
        <v>95.064864999999998</v>
      </c>
      <c r="AI445" s="90">
        <v>97.182259000000002</v>
      </c>
      <c r="AJ445" s="90">
        <v>99.402161000000007</v>
      </c>
      <c r="AK445" s="90">
        <v>101.874115</v>
      </c>
      <c r="AL445" s="90">
        <v>104.585854</v>
      </c>
      <c r="AM445" s="95">
        <v>0.05</v>
      </c>
    </row>
    <row r="446" spans="1:39">
      <c r="A446" s="90" t="s">
        <v>406</v>
      </c>
      <c r="B446" s="90" t="s">
        <v>1283</v>
      </c>
      <c r="C446" s="90" t="s">
        <v>1284</v>
      </c>
      <c r="D446" s="90" t="s">
        <v>1193</v>
      </c>
      <c r="E446" s="90">
        <v>18.285464999999999</v>
      </c>
      <c r="F446" s="90">
        <v>22.280404999999998</v>
      </c>
      <c r="G446" s="90">
        <v>21.089834</v>
      </c>
      <c r="H446" s="90">
        <v>17.358180999999998</v>
      </c>
      <c r="I446" s="90">
        <v>17.051625999999999</v>
      </c>
      <c r="J446" s="90">
        <v>16.653044000000001</v>
      </c>
      <c r="K446" s="90">
        <v>16.281271</v>
      </c>
      <c r="L446" s="90">
        <v>15.845890000000001</v>
      </c>
      <c r="M446" s="90">
        <v>16.165226000000001</v>
      </c>
      <c r="N446" s="90">
        <v>16.258503000000001</v>
      </c>
      <c r="O446" s="90">
        <v>16.612355999999998</v>
      </c>
      <c r="P446" s="90">
        <v>17.073629</v>
      </c>
      <c r="Q446" s="90">
        <v>17.651772000000001</v>
      </c>
      <c r="R446" s="90">
        <v>17.883811999999999</v>
      </c>
      <c r="S446" s="90">
        <v>18.134962000000002</v>
      </c>
      <c r="T446" s="90">
        <v>18.605927999999999</v>
      </c>
      <c r="U446" s="90">
        <v>18.986204000000001</v>
      </c>
      <c r="V446" s="90">
        <v>19.258652000000001</v>
      </c>
      <c r="W446" s="90">
        <v>19.679918000000001</v>
      </c>
      <c r="X446" s="90">
        <v>20.132027000000001</v>
      </c>
      <c r="Y446" s="90">
        <v>20.646635</v>
      </c>
      <c r="Z446" s="90">
        <v>20.839881999999999</v>
      </c>
      <c r="AA446" s="90">
        <v>21.425737000000002</v>
      </c>
      <c r="AB446" s="90">
        <v>21.850954000000002</v>
      </c>
      <c r="AC446" s="90">
        <v>22.323699999999999</v>
      </c>
      <c r="AD446" s="90">
        <v>22.833549000000001</v>
      </c>
      <c r="AE446" s="90">
        <v>23.432493000000001</v>
      </c>
      <c r="AF446" s="90">
        <v>24.034738999999998</v>
      </c>
      <c r="AG446" s="90">
        <v>24.577905999999999</v>
      </c>
      <c r="AH446" s="90">
        <v>25.006983000000002</v>
      </c>
      <c r="AI446" s="90">
        <v>25.761461000000001</v>
      </c>
      <c r="AJ446" s="90">
        <v>26.584116000000002</v>
      </c>
      <c r="AK446" s="90">
        <v>27.386538000000002</v>
      </c>
      <c r="AL446" s="90">
        <v>28.227848000000002</v>
      </c>
      <c r="AM446" s="95">
        <v>7.0000000000000001E-3</v>
      </c>
    </row>
    <row r="447" spans="1:39">
      <c r="A447" s="90" t="s">
        <v>409</v>
      </c>
      <c r="B447" s="90" t="s">
        <v>1285</v>
      </c>
      <c r="C447" s="90" t="s">
        <v>1286</v>
      </c>
      <c r="D447" s="90" t="s">
        <v>1193</v>
      </c>
      <c r="E447" s="90">
        <v>18.285464999999999</v>
      </c>
      <c r="F447" s="90">
        <v>22.280404999999998</v>
      </c>
      <c r="G447" s="90">
        <v>22.714697000000001</v>
      </c>
      <c r="H447" s="90">
        <v>22.637238</v>
      </c>
      <c r="I447" s="90">
        <v>22.226030000000002</v>
      </c>
      <c r="J447" s="90">
        <v>22.372572000000002</v>
      </c>
      <c r="K447" s="90">
        <v>22.462268999999999</v>
      </c>
      <c r="L447" s="90">
        <v>22.902539999999998</v>
      </c>
      <c r="M447" s="90">
        <v>24.059481000000002</v>
      </c>
      <c r="N447" s="90">
        <v>24.966214999999998</v>
      </c>
      <c r="O447" s="90">
        <v>25.950690999999999</v>
      </c>
      <c r="P447" s="90">
        <v>26.497084000000001</v>
      </c>
      <c r="Q447" s="90">
        <v>27.777170000000002</v>
      </c>
      <c r="R447" s="90">
        <v>28.746092000000001</v>
      </c>
      <c r="S447" s="90">
        <v>29.809049999999999</v>
      </c>
      <c r="T447" s="90">
        <v>30.534137999999999</v>
      </c>
      <c r="U447" s="90">
        <v>32.042797</v>
      </c>
      <c r="V447" s="90">
        <v>32.998688000000001</v>
      </c>
      <c r="W447" s="90">
        <v>33.707695000000001</v>
      </c>
      <c r="X447" s="90">
        <v>34.757869999999997</v>
      </c>
      <c r="Y447" s="90">
        <v>35.479346999999997</v>
      </c>
      <c r="Z447" s="90">
        <v>36.535812</v>
      </c>
      <c r="AA447" s="90">
        <v>37.433826000000003</v>
      </c>
      <c r="AB447" s="90">
        <v>38.354771</v>
      </c>
      <c r="AC447" s="90">
        <v>39.230854000000001</v>
      </c>
      <c r="AD447" s="90">
        <v>39.807602000000003</v>
      </c>
      <c r="AE447" s="90">
        <v>40.895446999999997</v>
      </c>
      <c r="AF447" s="90">
        <v>41.649360999999999</v>
      </c>
      <c r="AG447" s="90">
        <v>42.595001000000003</v>
      </c>
      <c r="AH447" s="90">
        <v>43.466396000000003</v>
      </c>
      <c r="AI447" s="90">
        <v>44.624003999999999</v>
      </c>
      <c r="AJ447" s="90">
        <v>45.538628000000003</v>
      </c>
      <c r="AK447" s="90">
        <v>46.39526</v>
      </c>
      <c r="AL447" s="90">
        <v>47.741604000000002</v>
      </c>
      <c r="AM447" s="95">
        <v>2.4E-2</v>
      </c>
    </row>
    <row r="448" spans="1:39">
      <c r="A448" s="90" t="s">
        <v>412</v>
      </c>
      <c r="B448" s="90" t="s">
        <v>1287</v>
      </c>
      <c r="C448" s="90" t="s">
        <v>1288</v>
      </c>
      <c r="D448" s="90" t="s">
        <v>1193</v>
      </c>
      <c r="E448" s="90">
        <v>18.285464999999999</v>
      </c>
      <c r="F448" s="90">
        <v>22.280404999999998</v>
      </c>
      <c r="G448" s="90">
        <v>23.237946000000001</v>
      </c>
      <c r="H448" s="90">
        <v>23.66046</v>
      </c>
      <c r="I448" s="90">
        <v>23.610476999999999</v>
      </c>
      <c r="J448" s="90">
        <v>23.814138</v>
      </c>
      <c r="K448" s="90">
        <v>24.219372</v>
      </c>
      <c r="L448" s="90">
        <v>24.758253</v>
      </c>
      <c r="M448" s="90">
        <v>26.115089000000001</v>
      </c>
      <c r="N448" s="90">
        <v>27.175771999999998</v>
      </c>
      <c r="O448" s="90">
        <v>28.293731999999999</v>
      </c>
      <c r="P448" s="90">
        <v>29.546436</v>
      </c>
      <c r="Q448" s="90">
        <v>31.266472</v>
      </c>
      <c r="R448" s="90">
        <v>32.287678</v>
      </c>
      <c r="S448" s="90">
        <v>33.423340000000003</v>
      </c>
      <c r="T448" s="90">
        <v>34.371464000000003</v>
      </c>
      <c r="U448" s="90">
        <v>35.619605999999997</v>
      </c>
      <c r="V448" s="90">
        <v>36.699066000000002</v>
      </c>
      <c r="W448" s="90">
        <v>37.828074999999998</v>
      </c>
      <c r="X448" s="90">
        <v>39.127110000000002</v>
      </c>
      <c r="Y448" s="90">
        <v>40.000529999999998</v>
      </c>
      <c r="Z448" s="90">
        <v>41.317641999999999</v>
      </c>
      <c r="AA448" s="90">
        <v>42.589584000000002</v>
      </c>
      <c r="AB448" s="90">
        <v>43.948760999999998</v>
      </c>
      <c r="AC448" s="90">
        <v>45.094856</v>
      </c>
      <c r="AD448" s="90">
        <v>46.447490999999999</v>
      </c>
      <c r="AE448" s="90">
        <v>47.545394999999999</v>
      </c>
      <c r="AF448" s="90">
        <v>48.420451999999997</v>
      </c>
      <c r="AG448" s="90">
        <v>49.854137000000001</v>
      </c>
      <c r="AH448" s="90">
        <v>50.962902</v>
      </c>
      <c r="AI448" s="90">
        <v>52.184078</v>
      </c>
      <c r="AJ448" s="90">
        <v>53.263542000000001</v>
      </c>
      <c r="AK448" s="90">
        <v>54.324553999999999</v>
      </c>
      <c r="AL448" s="90">
        <v>55.723891999999999</v>
      </c>
      <c r="AM448" s="95">
        <v>2.9000000000000001E-2</v>
      </c>
    </row>
    <row r="449" spans="1:39">
      <c r="A449" s="90" t="s">
        <v>497</v>
      </c>
      <c r="B449" s="90" t="s">
        <v>1289</v>
      </c>
      <c r="C449" s="90" t="s">
        <v>1290</v>
      </c>
      <c r="D449" s="90" t="s">
        <v>1193</v>
      </c>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c r="AI449" s="90"/>
      <c r="AJ449" s="90"/>
      <c r="AK449" s="90"/>
      <c r="AL449" s="90"/>
      <c r="AM449" s="90"/>
    </row>
    <row r="450" spans="1:39">
      <c r="A450" s="90" t="s">
        <v>263</v>
      </c>
      <c r="B450" s="90" t="s">
        <v>1291</v>
      </c>
      <c r="C450" s="90" t="s">
        <v>1292</v>
      </c>
      <c r="D450" s="90" t="s">
        <v>1193</v>
      </c>
      <c r="E450" s="90">
        <v>7.0585100000000001</v>
      </c>
      <c r="F450" s="90">
        <v>9.1115860000000009</v>
      </c>
      <c r="G450" s="90">
        <v>7.2814420000000002</v>
      </c>
      <c r="H450" s="90">
        <v>8.3935829999999996</v>
      </c>
      <c r="I450" s="90">
        <v>9.3380860000000006</v>
      </c>
      <c r="J450" s="90">
        <v>10.115494999999999</v>
      </c>
      <c r="K450" s="90">
        <v>11.342027</v>
      </c>
      <c r="L450" s="90">
        <v>12.795669999999999</v>
      </c>
      <c r="M450" s="90">
        <v>13.353478000000001</v>
      </c>
      <c r="N450" s="90">
        <v>14.132269000000001</v>
      </c>
      <c r="O450" s="90">
        <v>15.099919</v>
      </c>
      <c r="P450" s="90">
        <v>15.689043</v>
      </c>
      <c r="Q450" s="90">
        <v>16.559878999999999</v>
      </c>
      <c r="R450" s="90">
        <v>17.059377999999999</v>
      </c>
      <c r="S450" s="90">
        <v>17.709543</v>
      </c>
      <c r="T450" s="90">
        <v>18.439972000000001</v>
      </c>
      <c r="U450" s="90">
        <v>18.957716000000001</v>
      </c>
      <c r="V450" s="90">
        <v>19.583359000000002</v>
      </c>
      <c r="W450" s="90">
        <v>20.231062000000001</v>
      </c>
      <c r="X450" s="90">
        <v>21.055126000000001</v>
      </c>
      <c r="Y450" s="90">
        <v>21.721084999999999</v>
      </c>
      <c r="Z450" s="90">
        <v>22.297958000000001</v>
      </c>
      <c r="AA450" s="90">
        <v>23.043133000000001</v>
      </c>
      <c r="AB450" s="90">
        <v>23.752507999999999</v>
      </c>
      <c r="AC450" s="90">
        <v>24.455183000000002</v>
      </c>
      <c r="AD450" s="90">
        <v>25.398762000000001</v>
      </c>
      <c r="AE450" s="90">
        <v>26.063303000000001</v>
      </c>
      <c r="AF450" s="90">
        <v>26.668096999999999</v>
      </c>
      <c r="AG450" s="90">
        <v>27.458863999999998</v>
      </c>
      <c r="AH450" s="90">
        <v>28.125112999999999</v>
      </c>
      <c r="AI450" s="90">
        <v>28.860371000000001</v>
      </c>
      <c r="AJ450" s="90">
        <v>29.606375</v>
      </c>
      <c r="AK450" s="90">
        <v>30.275276000000002</v>
      </c>
      <c r="AL450" s="90">
        <v>31.043941</v>
      </c>
      <c r="AM450" s="95">
        <v>3.9E-2</v>
      </c>
    </row>
    <row r="451" spans="1:39">
      <c r="A451" s="90" t="s">
        <v>397</v>
      </c>
      <c r="B451" s="90" t="s">
        <v>1293</v>
      </c>
      <c r="C451" s="90" t="s">
        <v>1294</v>
      </c>
      <c r="D451" s="90" t="s">
        <v>1193</v>
      </c>
      <c r="E451" s="90">
        <v>7.0585100000000001</v>
      </c>
      <c r="F451" s="90">
        <v>9.1122019999999999</v>
      </c>
      <c r="G451" s="90">
        <v>7.0631079999999997</v>
      </c>
      <c r="H451" s="90">
        <v>8.3060849999999995</v>
      </c>
      <c r="I451" s="90">
        <v>9.1977849999999997</v>
      </c>
      <c r="J451" s="90">
        <v>10.012506999999999</v>
      </c>
      <c r="K451" s="90">
        <v>11.180287</v>
      </c>
      <c r="L451" s="90">
        <v>12.763633</v>
      </c>
      <c r="M451" s="90">
        <v>13.370214000000001</v>
      </c>
      <c r="N451" s="90">
        <v>13.855712</v>
      </c>
      <c r="O451" s="90">
        <v>14.902063</v>
      </c>
      <c r="P451" s="90">
        <v>15.542396999999999</v>
      </c>
      <c r="Q451" s="90">
        <v>16.443949</v>
      </c>
      <c r="R451" s="90">
        <v>17.004996999999999</v>
      </c>
      <c r="S451" s="90">
        <v>17.689458999999999</v>
      </c>
      <c r="T451" s="90">
        <v>18.429579</v>
      </c>
      <c r="U451" s="90">
        <v>18.956457</v>
      </c>
      <c r="V451" s="90">
        <v>19.733248</v>
      </c>
      <c r="W451" s="90">
        <v>20.485485000000001</v>
      </c>
      <c r="X451" s="90">
        <v>21.261257000000001</v>
      </c>
      <c r="Y451" s="90">
        <v>21.921396000000001</v>
      </c>
      <c r="Z451" s="90">
        <v>22.610545999999999</v>
      </c>
      <c r="AA451" s="90">
        <v>23.507885000000002</v>
      </c>
      <c r="AB451" s="90">
        <v>24.197071000000001</v>
      </c>
      <c r="AC451" s="90">
        <v>24.986856</v>
      </c>
      <c r="AD451" s="90">
        <v>25.889552999999999</v>
      </c>
      <c r="AE451" s="90">
        <v>26.658360999999999</v>
      </c>
      <c r="AF451" s="90">
        <v>27.321957000000001</v>
      </c>
      <c r="AG451" s="90">
        <v>28.063476999999999</v>
      </c>
      <c r="AH451" s="90">
        <v>28.686754000000001</v>
      </c>
      <c r="AI451" s="90">
        <v>29.735544000000001</v>
      </c>
      <c r="AJ451" s="90">
        <v>30.414745</v>
      </c>
      <c r="AK451" s="90">
        <v>30.674709</v>
      </c>
      <c r="AL451" s="90">
        <v>31.280460000000001</v>
      </c>
      <c r="AM451" s="95">
        <v>3.9E-2</v>
      </c>
    </row>
    <row r="452" spans="1:39">
      <c r="A452" s="90" t="s">
        <v>400</v>
      </c>
      <c r="B452" s="90" t="s">
        <v>1295</v>
      </c>
      <c r="C452" s="90" t="s">
        <v>1296</v>
      </c>
      <c r="D452" s="90" t="s">
        <v>1193</v>
      </c>
      <c r="E452" s="90">
        <v>7.0585100000000001</v>
      </c>
      <c r="F452" s="90">
        <v>9.1122019999999999</v>
      </c>
      <c r="G452" s="90">
        <v>7.0912139999999999</v>
      </c>
      <c r="H452" s="90">
        <v>8.29115</v>
      </c>
      <c r="I452" s="90">
        <v>9.0828039999999994</v>
      </c>
      <c r="J452" s="90">
        <v>10.262131</v>
      </c>
      <c r="K452" s="90">
        <v>11.561420999999999</v>
      </c>
      <c r="L452" s="90">
        <v>13.432164</v>
      </c>
      <c r="M452" s="90">
        <v>14.134487999999999</v>
      </c>
      <c r="N452" s="90">
        <v>14.904030000000001</v>
      </c>
      <c r="O452" s="90">
        <v>16.179338000000001</v>
      </c>
      <c r="P452" s="90">
        <v>17.038786000000002</v>
      </c>
      <c r="Q452" s="90">
        <v>18.133451000000001</v>
      </c>
      <c r="R452" s="90">
        <v>18.943128999999999</v>
      </c>
      <c r="S452" s="90">
        <v>19.880896</v>
      </c>
      <c r="T452" s="90">
        <v>20.965263</v>
      </c>
      <c r="U452" s="90">
        <v>22.020861</v>
      </c>
      <c r="V452" s="90">
        <v>22.746735000000001</v>
      </c>
      <c r="W452" s="90">
        <v>23.823899999999998</v>
      </c>
      <c r="X452" s="90">
        <v>25.171139</v>
      </c>
      <c r="Y452" s="90">
        <v>26.431414</v>
      </c>
      <c r="Z452" s="90">
        <v>27.486750000000001</v>
      </c>
      <c r="AA452" s="90">
        <v>28.739218000000001</v>
      </c>
      <c r="AB452" s="90">
        <v>29.830881000000002</v>
      </c>
      <c r="AC452" s="90">
        <v>31.044764000000001</v>
      </c>
      <c r="AD452" s="90">
        <v>32.549273999999997</v>
      </c>
      <c r="AE452" s="90">
        <v>33.739879999999999</v>
      </c>
      <c r="AF452" s="90">
        <v>34.867545999999997</v>
      </c>
      <c r="AG452" s="90">
        <v>36.186931999999999</v>
      </c>
      <c r="AH452" s="90">
        <v>37.533465999999997</v>
      </c>
      <c r="AI452" s="90">
        <v>38.885219999999997</v>
      </c>
      <c r="AJ452" s="90">
        <v>40.240833000000002</v>
      </c>
      <c r="AK452" s="90">
        <v>41.704208000000001</v>
      </c>
      <c r="AL452" s="90">
        <v>43.122458999999999</v>
      </c>
      <c r="AM452" s="95">
        <v>0.05</v>
      </c>
    </row>
    <row r="453" spans="1:39">
      <c r="A453" s="90" t="s">
        <v>403</v>
      </c>
      <c r="B453" s="90" t="s">
        <v>1297</v>
      </c>
      <c r="C453" s="90" t="s">
        <v>1298</v>
      </c>
      <c r="D453" s="90" t="s">
        <v>1193</v>
      </c>
      <c r="E453" s="90">
        <v>7.0585100000000001</v>
      </c>
      <c r="F453" s="90">
        <v>9.1115860000000009</v>
      </c>
      <c r="G453" s="90">
        <v>12.265312</v>
      </c>
      <c r="H453" s="90">
        <v>14.651683</v>
      </c>
      <c r="I453" s="90">
        <v>18.675438</v>
      </c>
      <c r="J453" s="90">
        <v>22.265201999999999</v>
      </c>
      <c r="K453" s="90">
        <v>25.846647000000001</v>
      </c>
      <c r="L453" s="90">
        <v>29.226257</v>
      </c>
      <c r="M453" s="90">
        <v>31.526748999999999</v>
      </c>
      <c r="N453" s="90">
        <v>34.504325999999999</v>
      </c>
      <c r="O453" s="90">
        <v>36.133201999999997</v>
      </c>
      <c r="P453" s="90">
        <v>37.807892000000002</v>
      </c>
      <c r="Q453" s="90">
        <v>40.143622999999998</v>
      </c>
      <c r="R453" s="90">
        <v>42.059452</v>
      </c>
      <c r="S453" s="90">
        <v>43.682200999999999</v>
      </c>
      <c r="T453" s="90">
        <v>45.235064999999999</v>
      </c>
      <c r="U453" s="90">
        <v>46.766742999999998</v>
      </c>
      <c r="V453" s="90">
        <v>48.325336</v>
      </c>
      <c r="W453" s="90">
        <v>49.743606999999997</v>
      </c>
      <c r="X453" s="90">
        <v>51.039802999999999</v>
      </c>
      <c r="Y453" s="90">
        <v>52.413479000000002</v>
      </c>
      <c r="Z453" s="90">
        <v>53.533248999999998</v>
      </c>
      <c r="AA453" s="90">
        <v>54.896824000000002</v>
      </c>
      <c r="AB453" s="90">
        <v>56.327559999999998</v>
      </c>
      <c r="AC453" s="90">
        <v>57.823208000000001</v>
      </c>
      <c r="AD453" s="90">
        <v>59.123126999999997</v>
      </c>
      <c r="AE453" s="90">
        <v>60.560085000000001</v>
      </c>
      <c r="AF453" s="90">
        <v>62.242187999999999</v>
      </c>
      <c r="AG453" s="90">
        <v>63.798645</v>
      </c>
      <c r="AH453" s="90">
        <v>65.343673999999993</v>
      </c>
      <c r="AI453" s="90">
        <v>66.631934999999999</v>
      </c>
      <c r="AJ453" s="90">
        <v>68.486366000000004</v>
      </c>
      <c r="AK453" s="90">
        <v>70.373588999999996</v>
      </c>
      <c r="AL453" s="90">
        <v>73.952644000000006</v>
      </c>
      <c r="AM453" s="95">
        <v>6.8000000000000005E-2</v>
      </c>
    </row>
    <row r="454" spans="1:39">
      <c r="A454" s="90" t="s">
        <v>406</v>
      </c>
      <c r="B454" s="90" t="s">
        <v>1299</v>
      </c>
      <c r="C454" s="90" t="s">
        <v>1300</v>
      </c>
      <c r="D454" s="90" t="s">
        <v>1193</v>
      </c>
      <c r="E454" s="90">
        <v>7.0585100000000001</v>
      </c>
      <c r="F454" s="90">
        <v>9.1115860000000009</v>
      </c>
      <c r="G454" s="90">
        <v>5.678782</v>
      </c>
      <c r="H454" s="90">
        <v>4.0276940000000003</v>
      </c>
      <c r="I454" s="90">
        <v>4.8291320000000004</v>
      </c>
      <c r="J454" s="90">
        <v>5.3788790000000004</v>
      </c>
      <c r="K454" s="90">
        <v>6.1958450000000003</v>
      </c>
      <c r="L454" s="90">
        <v>6.9946349999999997</v>
      </c>
      <c r="M454" s="90">
        <v>7.0712859999999997</v>
      </c>
      <c r="N454" s="90">
        <v>7.1422549999999996</v>
      </c>
      <c r="O454" s="90">
        <v>7.4152979999999999</v>
      </c>
      <c r="P454" s="90">
        <v>7.5729319999999998</v>
      </c>
      <c r="Q454" s="90">
        <v>7.591202</v>
      </c>
      <c r="R454" s="90">
        <v>7.7312519999999996</v>
      </c>
      <c r="S454" s="90">
        <v>7.8909159999999998</v>
      </c>
      <c r="T454" s="90">
        <v>8.1327680000000004</v>
      </c>
      <c r="U454" s="90">
        <v>8.3340230000000002</v>
      </c>
      <c r="V454" s="90">
        <v>8.4504479999999997</v>
      </c>
      <c r="W454" s="90">
        <v>8.6324419999999993</v>
      </c>
      <c r="X454" s="90">
        <v>8.8395329999999994</v>
      </c>
      <c r="Y454" s="90">
        <v>9.1849170000000004</v>
      </c>
      <c r="Z454" s="90">
        <v>9.2258340000000008</v>
      </c>
      <c r="AA454" s="90">
        <v>9.5554609999999993</v>
      </c>
      <c r="AB454" s="90">
        <v>9.6972950000000004</v>
      </c>
      <c r="AC454" s="90">
        <v>10.062927999999999</v>
      </c>
      <c r="AD454" s="90">
        <v>10.225102</v>
      </c>
      <c r="AE454" s="90">
        <v>10.552944</v>
      </c>
      <c r="AF454" s="90">
        <v>10.911282</v>
      </c>
      <c r="AG454" s="90">
        <v>11.451522000000001</v>
      </c>
      <c r="AH454" s="90">
        <v>11.737432999999999</v>
      </c>
      <c r="AI454" s="90">
        <v>12.259214</v>
      </c>
      <c r="AJ454" s="90">
        <v>12.783564999999999</v>
      </c>
      <c r="AK454" s="90">
        <v>13.263607</v>
      </c>
      <c r="AL454" s="90">
        <v>13.680764999999999</v>
      </c>
      <c r="AM454" s="95">
        <v>1.2999999999999999E-2</v>
      </c>
    </row>
    <row r="455" spans="1:39">
      <c r="A455" s="90" t="s">
        <v>409</v>
      </c>
      <c r="B455" s="90" t="s">
        <v>1301</v>
      </c>
      <c r="C455" s="90" t="s">
        <v>1302</v>
      </c>
      <c r="D455" s="90" t="s">
        <v>1193</v>
      </c>
      <c r="E455" s="90">
        <v>7.0585100000000001</v>
      </c>
      <c r="F455" s="90">
        <v>9.1115860000000009</v>
      </c>
      <c r="G455" s="90">
        <v>6.8673549999999999</v>
      </c>
      <c r="H455" s="90">
        <v>7.8106059999999999</v>
      </c>
      <c r="I455" s="90">
        <v>8.450215</v>
      </c>
      <c r="J455" s="90">
        <v>9.5461050000000007</v>
      </c>
      <c r="K455" s="90">
        <v>10.697321000000001</v>
      </c>
      <c r="L455" s="90">
        <v>12.175406000000001</v>
      </c>
      <c r="M455" s="90">
        <v>12.692918000000001</v>
      </c>
      <c r="N455" s="90">
        <v>13.285902</v>
      </c>
      <c r="O455" s="90">
        <v>13.971601</v>
      </c>
      <c r="P455" s="90">
        <v>14.231081</v>
      </c>
      <c r="Q455" s="90">
        <v>14.846123</v>
      </c>
      <c r="R455" s="90">
        <v>15.479544000000001</v>
      </c>
      <c r="S455" s="90">
        <v>16.041708</v>
      </c>
      <c r="T455" s="90">
        <v>16.563949999999998</v>
      </c>
      <c r="U455" s="90">
        <v>17.508087</v>
      </c>
      <c r="V455" s="90">
        <v>18.090537999999999</v>
      </c>
      <c r="W455" s="90">
        <v>18.435921</v>
      </c>
      <c r="X455" s="90">
        <v>19.035118000000001</v>
      </c>
      <c r="Y455" s="90">
        <v>19.675833000000001</v>
      </c>
      <c r="Z455" s="90">
        <v>20.33728</v>
      </c>
      <c r="AA455" s="90">
        <v>20.911085</v>
      </c>
      <c r="AB455" s="90">
        <v>21.451074999999999</v>
      </c>
      <c r="AC455" s="90">
        <v>21.990521999999999</v>
      </c>
      <c r="AD455" s="90">
        <v>22.357292000000001</v>
      </c>
      <c r="AE455" s="90">
        <v>23.070360000000001</v>
      </c>
      <c r="AF455" s="90">
        <v>23.702791000000001</v>
      </c>
      <c r="AG455" s="90">
        <v>24.437729000000001</v>
      </c>
      <c r="AH455" s="90">
        <v>25.099350000000001</v>
      </c>
      <c r="AI455" s="90">
        <v>25.808827999999998</v>
      </c>
      <c r="AJ455" s="90">
        <v>26.436883999999999</v>
      </c>
      <c r="AK455" s="90">
        <v>26.993637</v>
      </c>
      <c r="AL455" s="90">
        <v>27.765343000000001</v>
      </c>
      <c r="AM455" s="95">
        <v>3.5000000000000003E-2</v>
      </c>
    </row>
    <row r="456" spans="1:39">
      <c r="A456" s="90" t="s">
        <v>412</v>
      </c>
      <c r="B456" s="90" t="s">
        <v>1303</v>
      </c>
      <c r="C456" s="90" t="s">
        <v>1304</v>
      </c>
      <c r="D456" s="90" t="s">
        <v>1193</v>
      </c>
      <c r="E456" s="90">
        <v>7.0585100000000001</v>
      </c>
      <c r="F456" s="90">
        <v>9.1115860000000009</v>
      </c>
      <c r="G456" s="90">
        <v>7.2944829999999996</v>
      </c>
      <c r="H456" s="90">
        <v>8.3358019999999993</v>
      </c>
      <c r="I456" s="90">
        <v>9.5111229999999995</v>
      </c>
      <c r="J456" s="90">
        <v>10.695769</v>
      </c>
      <c r="K456" s="90">
        <v>11.997563</v>
      </c>
      <c r="L456" s="90">
        <v>13.443327999999999</v>
      </c>
      <c r="M456" s="90">
        <v>14.240541</v>
      </c>
      <c r="N456" s="90">
        <v>14.841144</v>
      </c>
      <c r="O456" s="90">
        <v>15.713412999999999</v>
      </c>
      <c r="P456" s="90">
        <v>16.416122000000001</v>
      </c>
      <c r="Q456" s="90">
        <v>17.560832999999999</v>
      </c>
      <c r="R456" s="90">
        <v>18.549871</v>
      </c>
      <c r="S456" s="90">
        <v>21.873062000000001</v>
      </c>
      <c r="T456" s="90">
        <v>22.523790000000002</v>
      </c>
      <c r="U456" s="90">
        <v>23.344394999999999</v>
      </c>
      <c r="V456" s="90">
        <v>24.153458000000001</v>
      </c>
      <c r="W456" s="90">
        <v>24.914902000000001</v>
      </c>
      <c r="X456" s="90">
        <v>25.764703999999998</v>
      </c>
      <c r="Y456" s="90">
        <v>26.525597000000001</v>
      </c>
      <c r="Z456" s="90">
        <v>27.423233</v>
      </c>
      <c r="AA456" s="90">
        <v>28.177160000000001</v>
      </c>
      <c r="AB456" s="90">
        <v>29.249455999999999</v>
      </c>
      <c r="AC456" s="90">
        <v>29.947158999999999</v>
      </c>
      <c r="AD456" s="90">
        <v>31.207042999999999</v>
      </c>
      <c r="AE456" s="90">
        <v>31.96237</v>
      </c>
      <c r="AF456" s="90">
        <v>28.836628000000001</v>
      </c>
      <c r="AG456" s="90">
        <v>29.455611999999999</v>
      </c>
      <c r="AH456" s="90">
        <v>29.990517000000001</v>
      </c>
      <c r="AI456" s="90">
        <v>30.65663</v>
      </c>
      <c r="AJ456" s="90">
        <v>31.447206000000001</v>
      </c>
      <c r="AK456" s="90">
        <v>32.202297000000002</v>
      </c>
      <c r="AL456" s="90">
        <v>33.022629000000002</v>
      </c>
      <c r="AM456" s="95">
        <v>4.1000000000000002E-2</v>
      </c>
    </row>
    <row r="457" spans="1:39">
      <c r="A457" s="90" t="s">
        <v>123</v>
      </c>
      <c r="B457" s="90" t="s">
        <v>1305</v>
      </c>
      <c r="C457" s="90" t="s">
        <v>1306</v>
      </c>
      <c r="D457" s="90" t="s">
        <v>1193</v>
      </c>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c r="AI457" s="90"/>
      <c r="AJ457" s="90"/>
      <c r="AK457" s="90"/>
      <c r="AL457" s="90"/>
      <c r="AM457" s="90"/>
    </row>
    <row r="458" spans="1:39">
      <c r="A458" s="90" t="s">
        <v>263</v>
      </c>
      <c r="B458" s="90" t="s">
        <v>1307</v>
      </c>
      <c r="C458" s="90" t="s">
        <v>1308</v>
      </c>
      <c r="D458" s="90" t="s">
        <v>1193</v>
      </c>
      <c r="E458" s="90">
        <v>7.6637190000000004</v>
      </c>
      <c r="F458" s="90">
        <v>7.7051670000000003</v>
      </c>
      <c r="G458" s="90">
        <v>7.8333529999999998</v>
      </c>
      <c r="H458" s="90">
        <v>8.2512329999999992</v>
      </c>
      <c r="I458" s="90">
        <v>8.589931</v>
      </c>
      <c r="J458" s="90">
        <v>9.0058749999999996</v>
      </c>
      <c r="K458" s="90">
        <v>9.525442</v>
      </c>
      <c r="L458" s="90">
        <v>10.05927</v>
      </c>
      <c r="M458" s="90">
        <v>10.503792000000001</v>
      </c>
      <c r="N458" s="90">
        <v>10.834832</v>
      </c>
      <c r="O458" s="90">
        <v>11.114274999999999</v>
      </c>
      <c r="P458" s="90">
        <v>11.430227</v>
      </c>
      <c r="Q458" s="90">
        <v>12.014322</v>
      </c>
      <c r="R458" s="90">
        <v>12.308630000000001</v>
      </c>
      <c r="S458" s="90">
        <v>12.624043</v>
      </c>
      <c r="T458" s="90">
        <v>13.015354</v>
      </c>
      <c r="U458" s="90">
        <v>13.407107</v>
      </c>
      <c r="V458" s="90">
        <v>13.756454</v>
      </c>
      <c r="W458" s="90">
        <v>14.120068</v>
      </c>
      <c r="X458" s="90">
        <v>14.509907</v>
      </c>
      <c r="Y458" s="90">
        <v>14.914863</v>
      </c>
      <c r="Z458" s="90">
        <v>15.263391</v>
      </c>
      <c r="AA458" s="90">
        <v>15.647209999999999</v>
      </c>
      <c r="AB458" s="90">
        <v>16.07564</v>
      </c>
      <c r="AC458" s="90">
        <v>16.478090000000002</v>
      </c>
      <c r="AD458" s="90">
        <v>16.929359000000002</v>
      </c>
      <c r="AE458" s="90">
        <v>17.427731999999999</v>
      </c>
      <c r="AF458" s="90">
        <v>17.936501</v>
      </c>
      <c r="AG458" s="90">
        <v>18.501953</v>
      </c>
      <c r="AH458" s="90">
        <v>19.060316</v>
      </c>
      <c r="AI458" s="90">
        <v>19.646409999999999</v>
      </c>
      <c r="AJ458" s="90">
        <v>20.298372000000001</v>
      </c>
      <c r="AK458" s="90">
        <v>21.025324000000001</v>
      </c>
      <c r="AL458" s="90">
        <v>21.702186999999999</v>
      </c>
      <c r="AM458" s="95">
        <v>3.3000000000000002E-2</v>
      </c>
    </row>
    <row r="459" spans="1:39">
      <c r="A459" s="90" t="s">
        <v>397</v>
      </c>
      <c r="B459" s="90" t="s">
        <v>1309</v>
      </c>
      <c r="C459" s="90" t="s">
        <v>1310</v>
      </c>
      <c r="D459" s="90" t="s">
        <v>1193</v>
      </c>
      <c r="E459" s="90">
        <v>7.6637190000000004</v>
      </c>
      <c r="F459" s="90">
        <v>7.7056880000000003</v>
      </c>
      <c r="G459" s="90">
        <v>7.8323109999999998</v>
      </c>
      <c r="H459" s="90">
        <v>8.2517510000000005</v>
      </c>
      <c r="I459" s="90">
        <v>8.5988579999999999</v>
      </c>
      <c r="J459" s="90">
        <v>9.0097090000000009</v>
      </c>
      <c r="K459" s="90">
        <v>9.5004840000000002</v>
      </c>
      <c r="L459" s="90">
        <v>10.080109999999999</v>
      </c>
      <c r="M459" s="90">
        <v>10.506371</v>
      </c>
      <c r="N459" s="90">
        <v>10.830940999999999</v>
      </c>
      <c r="O459" s="90">
        <v>11.13625</v>
      </c>
      <c r="P459" s="90">
        <v>11.473464</v>
      </c>
      <c r="Q459" s="90">
        <v>12.087953000000001</v>
      </c>
      <c r="R459" s="90">
        <v>12.374148999999999</v>
      </c>
      <c r="S459" s="90">
        <v>12.703074000000001</v>
      </c>
      <c r="T459" s="90">
        <v>13.098572000000001</v>
      </c>
      <c r="U459" s="90">
        <v>13.509269</v>
      </c>
      <c r="V459" s="90">
        <v>13.878506</v>
      </c>
      <c r="W459" s="90">
        <v>14.288245999999999</v>
      </c>
      <c r="X459" s="90">
        <v>14.750461</v>
      </c>
      <c r="Y459" s="90">
        <v>15.164205000000001</v>
      </c>
      <c r="Z459" s="90">
        <v>15.570945999999999</v>
      </c>
      <c r="AA459" s="90">
        <v>16.025342999999999</v>
      </c>
      <c r="AB459" s="90">
        <v>16.451288000000002</v>
      </c>
      <c r="AC459" s="90">
        <v>16.918575000000001</v>
      </c>
      <c r="AD459" s="90">
        <v>17.382359000000001</v>
      </c>
      <c r="AE459" s="90">
        <v>17.886702</v>
      </c>
      <c r="AF459" s="90">
        <v>18.450939000000002</v>
      </c>
      <c r="AG459" s="90">
        <v>19.073561000000002</v>
      </c>
      <c r="AH459" s="90">
        <v>19.695461000000002</v>
      </c>
      <c r="AI459" s="90">
        <v>20.332177999999999</v>
      </c>
      <c r="AJ459" s="90">
        <v>21.027726999999999</v>
      </c>
      <c r="AK459" s="90">
        <v>21.721668000000001</v>
      </c>
      <c r="AL459" s="90">
        <v>22.451688999999998</v>
      </c>
      <c r="AM459" s="95">
        <v>3.4000000000000002E-2</v>
      </c>
    </row>
    <row r="460" spans="1:39">
      <c r="A460" s="90" t="s">
        <v>400</v>
      </c>
      <c r="B460" s="90" t="s">
        <v>1311</v>
      </c>
      <c r="C460" s="90" t="s">
        <v>1312</v>
      </c>
      <c r="D460" s="90" t="s">
        <v>1193</v>
      </c>
      <c r="E460" s="90">
        <v>7.6637190000000004</v>
      </c>
      <c r="F460" s="90">
        <v>7.7056880000000003</v>
      </c>
      <c r="G460" s="90">
        <v>7.8808369999999996</v>
      </c>
      <c r="H460" s="90">
        <v>8.3469529999999992</v>
      </c>
      <c r="I460" s="90">
        <v>8.7730829999999997</v>
      </c>
      <c r="J460" s="90">
        <v>9.281568</v>
      </c>
      <c r="K460" s="90">
        <v>9.8946120000000004</v>
      </c>
      <c r="L460" s="90">
        <v>10.601490999999999</v>
      </c>
      <c r="M460" s="90">
        <v>11.133433</v>
      </c>
      <c r="N460" s="90">
        <v>11.655822000000001</v>
      </c>
      <c r="O460" s="90">
        <v>12.116664999999999</v>
      </c>
      <c r="P460" s="90">
        <v>12.618827</v>
      </c>
      <c r="Q460" s="90">
        <v>13.115333</v>
      </c>
      <c r="R460" s="90">
        <v>13.931796</v>
      </c>
      <c r="S460" s="90">
        <v>14.423906000000001</v>
      </c>
      <c r="T460" s="90">
        <v>15.027274999999999</v>
      </c>
      <c r="U460" s="90">
        <v>15.707547</v>
      </c>
      <c r="V460" s="90">
        <v>16.3323</v>
      </c>
      <c r="W460" s="90">
        <v>16.97156</v>
      </c>
      <c r="X460" s="90">
        <v>17.678936</v>
      </c>
      <c r="Y460" s="90">
        <v>18.437681000000001</v>
      </c>
      <c r="Z460" s="90">
        <v>19.123840000000001</v>
      </c>
      <c r="AA460" s="90">
        <v>19.835569</v>
      </c>
      <c r="AB460" s="90">
        <v>20.594618000000001</v>
      </c>
      <c r="AC460" s="90">
        <v>21.364384000000001</v>
      </c>
      <c r="AD460" s="90">
        <v>22.119308</v>
      </c>
      <c r="AE460" s="90">
        <v>22.955618000000001</v>
      </c>
      <c r="AF460" s="90">
        <v>23.93627</v>
      </c>
      <c r="AG460" s="90">
        <v>24.907684</v>
      </c>
      <c r="AH460" s="90">
        <v>25.926265999999998</v>
      </c>
      <c r="AI460" s="90">
        <v>27.035473</v>
      </c>
      <c r="AJ460" s="90">
        <v>28.175872999999999</v>
      </c>
      <c r="AK460" s="90">
        <v>29.440147</v>
      </c>
      <c r="AL460" s="90">
        <v>30.735281000000001</v>
      </c>
      <c r="AM460" s="95">
        <v>4.3999999999999997E-2</v>
      </c>
    </row>
    <row r="461" spans="1:39">
      <c r="A461" s="90" t="s">
        <v>403</v>
      </c>
      <c r="B461" s="90" t="s">
        <v>1313</v>
      </c>
      <c r="C461" s="90" t="s">
        <v>1314</v>
      </c>
      <c r="D461" s="90" t="s">
        <v>1193</v>
      </c>
      <c r="E461" s="90">
        <v>7.6637190000000004</v>
      </c>
      <c r="F461" s="90">
        <v>7.7051670000000003</v>
      </c>
      <c r="G461" s="90">
        <v>7.9113119999999997</v>
      </c>
      <c r="H461" s="90">
        <v>8.3842599999999994</v>
      </c>
      <c r="I461" s="90">
        <v>8.7913630000000005</v>
      </c>
      <c r="J461" s="90">
        <v>9.3017819999999993</v>
      </c>
      <c r="K461" s="90">
        <v>9.9529820000000004</v>
      </c>
      <c r="L461" s="90">
        <v>10.745660000000001</v>
      </c>
      <c r="M461" s="90">
        <v>11.509556999999999</v>
      </c>
      <c r="N461" s="90">
        <v>12.241116999999999</v>
      </c>
      <c r="O461" s="90">
        <v>12.986520000000001</v>
      </c>
      <c r="P461" s="90">
        <v>13.608734999999999</v>
      </c>
      <c r="Q461" s="90">
        <v>14.569490999999999</v>
      </c>
      <c r="R461" s="90">
        <v>15.145595</v>
      </c>
      <c r="S461" s="90">
        <v>15.796158999999999</v>
      </c>
      <c r="T461" s="90">
        <v>16.318322999999999</v>
      </c>
      <c r="U461" s="90">
        <v>16.853076999999999</v>
      </c>
      <c r="V461" s="90">
        <v>17.291445</v>
      </c>
      <c r="W461" s="90">
        <v>17.730421</v>
      </c>
      <c r="X461" s="90">
        <v>18.145068999999999</v>
      </c>
      <c r="Y461" s="90">
        <v>18.582573</v>
      </c>
      <c r="Z461" s="90">
        <v>18.989515000000001</v>
      </c>
      <c r="AA461" s="90">
        <v>19.381626000000001</v>
      </c>
      <c r="AB461" s="90">
        <v>19.927834000000001</v>
      </c>
      <c r="AC461" s="90">
        <v>20.533642</v>
      </c>
      <c r="AD461" s="90">
        <v>21.018877</v>
      </c>
      <c r="AE461" s="90">
        <v>21.474333000000001</v>
      </c>
      <c r="AF461" s="90">
        <v>21.990272999999998</v>
      </c>
      <c r="AG461" s="90">
        <v>22.568885999999999</v>
      </c>
      <c r="AH461" s="90">
        <v>23.112480000000001</v>
      </c>
      <c r="AI461" s="90">
        <v>23.623981000000001</v>
      </c>
      <c r="AJ461" s="90">
        <v>24.208829999999999</v>
      </c>
      <c r="AK461" s="90">
        <v>24.890001000000002</v>
      </c>
      <c r="AL461" s="90">
        <v>25.534996</v>
      </c>
      <c r="AM461" s="95">
        <v>3.7999999999999999E-2</v>
      </c>
    </row>
    <row r="462" spans="1:39">
      <c r="A462" s="90" t="s">
        <v>406</v>
      </c>
      <c r="B462" s="90" t="s">
        <v>1315</v>
      </c>
      <c r="C462" s="90" t="s">
        <v>1316</v>
      </c>
      <c r="D462" s="90" t="s">
        <v>1193</v>
      </c>
      <c r="E462" s="90">
        <v>7.6637190000000004</v>
      </c>
      <c r="F462" s="90">
        <v>7.7051670000000003</v>
      </c>
      <c r="G462" s="90">
        <v>7.8141449999999999</v>
      </c>
      <c r="H462" s="90">
        <v>8.1626949999999994</v>
      </c>
      <c r="I462" s="90">
        <v>8.5192010000000007</v>
      </c>
      <c r="J462" s="90">
        <v>8.9036930000000005</v>
      </c>
      <c r="K462" s="90">
        <v>9.3305030000000002</v>
      </c>
      <c r="L462" s="90">
        <v>9.8007819999999999</v>
      </c>
      <c r="M462" s="90">
        <v>10.091106999999999</v>
      </c>
      <c r="N462" s="90">
        <v>10.323255</v>
      </c>
      <c r="O462" s="90">
        <v>10.500330999999999</v>
      </c>
      <c r="P462" s="90">
        <v>10.657313</v>
      </c>
      <c r="Q462" s="90">
        <v>11.154627</v>
      </c>
      <c r="R462" s="90">
        <v>11.313179999999999</v>
      </c>
      <c r="S462" s="90">
        <v>11.574793</v>
      </c>
      <c r="T462" s="90">
        <v>11.842216000000001</v>
      </c>
      <c r="U462" s="90">
        <v>12.099690000000001</v>
      </c>
      <c r="V462" s="90">
        <v>12.361848</v>
      </c>
      <c r="W462" s="90">
        <v>12.684119000000001</v>
      </c>
      <c r="X462" s="90">
        <v>12.993055</v>
      </c>
      <c r="Y462" s="90">
        <v>13.356254</v>
      </c>
      <c r="Z462" s="90">
        <v>13.674087999999999</v>
      </c>
      <c r="AA462" s="90">
        <v>14.023770000000001</v>
      </c>
      <c r="AB462" s="90">
        <v>14.390639999999999</v>
      </c>
      <c r="AC462" s="90">
        <v>14.801448000000001</v>
      </c>
      <c r="AD462" s="90">
        <v>15.257645999999999</v>
      </c>
      <c r="AE462" s="90">
        <v>15.705397</v>
      </c>
      <c r="AF462" s="90">
        <v>16.228276999999999</v>
      </c>
      <c r="AG462" s="90">
        <v>16.786621</v>
      </c>
      <c r="AH462" s="90">
        <v>17.36458</v>
      </c>
      <c r="AI462" s="90">
        <v>17.990690000000001</v>
      </c>
      <c r="AJ462" s="90">
        <v>18.575108</v>
      </c>
      <c r="AK462" s="90">
        <v>19.221675999999999</v>
      </c>
      <c r="AL462" s="90">
        <v>19.910413999999999</v>
      </c>
      <c r="AM462" s="95">
        <v>0.03</v>
      </c>
    </row>
    <row r="463" spans="1:39">
      <c r="A463" s="90" t="s">
        <v>409</v>
      </c>
      <c r="B463" s="90" t="s">
        <v>1317</v>
      </c>
      <c r="C463" s="90" t="s">
        <v>1318</v>
      </c>
      <c r="D463" s="90" t="s">
        <v>1193</v>
      </c>
      <c r="E463" s="90">
        <v>7.6637190000000004</v>
      </c>
      <c r="F463" s="90">
        <v>7.7051670000000003</v>
      </c>
      <c r="G463" s="90">
        <v>7.6916169999999999</v>
      </c>
      <c r="H463" s="90">
        <v>8.005979</v>
      </c>
      <c r="I463" s="90">
        <v>8.2823550000000008</v>
      </c>
      <c r="J463" s="90">
        <v>8.6337840000000003</v>
      </c>
      <c r="K463" s="90">
        <v>9.0843609999999995</v>
      </c>
      <c r="L463" s="90">
        <v>9.5757750000000001</v>
      </c>
      <c r="M463" s="90">
        <v>9.9556930000000001</v>
      </c>
      <c r="N463" s="90">
        <v>10.278116000000001</v>
      </c>
      <c r="O463" s="90">
        <v>10.570499</v>
      </c>
      <c r="P463" s="90">
        <v>10.825355999999999</v>
      </c>
      <c r="Q463" s="90">
        <v>11.409366</v>
      </c>
      <c r="R463" s="90">
        <v>11.652968</v>
      </c>
      <c r="S463" s="90">
        <v>11.982547</v>
      </c>
      <c r="T463" s="90">
        <v>12.274791</v>
      </c>
      <c r="U463" s="90">
        <v>12.623827</v>
      </c>
      <c r="V463" s="90">
        <v>12.950904</v>
      </c>
      <c r="W463" s="90">
        <v>13.305968</v>
      </c>
      <c r="X463" s="90">
        <v>13.631351</v>
      </c>
      <c r="Y463" s="90">
        <v>14.006473</v>
      </c>
      <c r="Z463" s="90">
        <v>14.382489</v>
      </c>
      <c r="AA463" s="90">
        <v>14.754372999999999</v>
      </c>
      <c r="AB463" s="90">
        <v>15.100390000000001</v>
      </c>
      <c r="AC463" s="90">
        <v>15.49503</v>
      </c>
      <c r="AD463" s="90">
        <v>15.875799000000001</v>
      </c>
      <c r="AE463" s="90">
        <v>16.277380000000001</v>
      </c>
      <c r="AF463" s="90">
        <v>16.729611999999999</v>
      </c>
      <c r="AG463" s="90">
        <v>17.200333000000001</v>
      </c>
      <c r="AH463" s="90">
        <v>17.657803999999999</v>
      </c>
      <c r="AI463" s="90">
        <v>18.154022000000001</v>
      </c>
      <c r="AJ463" s="90">
        <v>18.650141000000001</v>
      </c>
      <c r="AK463" s="90">
        <v>19.180921999999999</v>
      </c>
      <c r="AL463" s="90">
        <v>19.741468000000001</v>
      </c>
      <c r="AM463" s="95">
        <v>0.03</v>
      </c>
    </row>
    <row r="464" spans="1:39">
      <c r="A464" s="90" t="s">
        <v>412</v>
      </c>
      <c r="B464" s="90" t="s">
        <v>1319</v>
      </c>
      <c r="C464" s="90" t="s">
        <v>1320</v>
      </c>
      <c r="D464" s="90" t="s">
        <v>1193</v>
      </c>
      <c r="E464" s="90">
        <v>7.6637190000000004</v>
      </c>
      <c r="F464" s="90">
        <v>7.7051670000000003</v>
      </c>
      <c r="G464" s="90">
        <v>8.0991339999999994</v>
      </c>
      <c r="H464" s="90">
        <v>8.7138220000000004</v>
      </c>
      <c r="I464" s="90">
        <v>9.2395580000000006</v>
      </c>
      <c r="J464" s="90">
        <v>9.7129480000000008</v>
      </c>
      <c r="K464" s="90">
        <v>10.305955000000001</v>
      </c>
      <c r="L464" s="90">
        <v>10.980503000000001</v>
      </c>
      <c r="M464" s="90">
        <v>11.450415</v>
      </c>
      <c r="N464" s="90">
        <v>12.049504000000001</v>
      </c>
      <c r="O464" s="90">
        <v>12.455717</v>
      </c>
      <c r="P464" s="90">
        <v>12.955707</v>
      </c>
      <c r="Q464" s="90">
        <v>13.659554</v>
      </c>
      <c r="R464" s="90">
        <v>14.018088000000001</v>
      </c>
      <c r="S464" s="90">
        <v>14.33263</v>
      </c>
      <c r="T464" s="90">
        <v>14.802427</v>
      </c>
      <c r="U464" s="90">
        <v>15.238417999999999</v>
      </c>
      <c r="V464" s="90">
        <v>15.715469000000001</v>
      </c>
      <c r="W464" s="90">
        <v>16.167297000000001</v>
      </c>
      <c r="X464" s="90">
        <v>16.648662999999999</v>
      </c>
      <c r="Y464" s="90">
        <v>17.176935</v>
      </c>
      <c r="Z464" s="90">
        <v>17.683104</v>
      </c>
      <c r="AA464" s="90">
        <v>18.109701000000001</v>
      </c>
      <c r="AB464" s="90">
        <v>18.749884000000002</v>
      </c>
      <c r="AC464" s="90">
        <v>19.312853</v>
      </c>
      <c r="AD464" s="90">
        <v>19.954495999999999</v>
      </c>
      <c r="AE464" s="90">
        <v>20.656939000000001</v>
      </c>
      <c r="AF464" s="90">
        <v>21.118939999999998</v>
      </c>
      <c r="AG464" s="90">
        <v>21.818221999999999</v>
      </c>
      <c r="AH464" s="90">
        <v>22.639250000000001</v>
      </c>
      <c r="AI464" s="90">
        <v>23.617280999999998</v>
      </c>
      <c r="AJ464" s="90">
        <v>24.616709</v>
      </c>
      <c r="AK464" s="90">
        <v>25.575775</v>
      </c>
      <c r="AL464" s="90">
        <v>26.67033</v>
      </c>
      <c r="AM464" s="95">
        <v>0.04</v>
      </c>
    </row>
    <row r="465" spans="1:39">
      <c r="A465" s="90" t="s">
        <v>92</v>
      </c>
      <c r="B465" s="90" t="s">
        <v>1321</v>
      </c>
      <c r="C465" s="90" t="s">
        <v>1322</v>
      </c>
      <c r="D465" s="90" t="s">
        <v>1193</v>
      </c>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c r="AI465" s="90"/>
      <c r="AJ465" s="90"/>
      <c r="AK465" s="90"/>
      <c r="AL465" s="90"/>
      <c r="AM465" s="90"/>
    </row>
    <row r="466" spans="1:39">
      <c r="A466" s="90" t="s">
        <v>263</v>
      </c>
      <c r="B466" s="90" t="s">
        <v>1323</v>
      </c>
      <c r="C466" s="90" t="s">
        <v>1324</v>
      </c>
      <c r="D466" s="90" t="s">
        <v>1193</v>
      </c>
      <c r="E466" s="90">
        <v>31.878371999999999</v>
      </c>
      <c r="F466" s="90">
        <v>31.756233000000002</v>
      </c>
      <c r="G466" s="90">
        <v>32.274689000000002</v>
      </c>
      <c r="H466" s="90">
        <v>32.270657</v>
      </c>
      <c r="I466" s="90">
        <v>32.683810999999999</v>
      </c>
      <c r="J466" s="90">
        <v>33.524726999999999</v>
      </c>
      <c r="K466" s="90">
        <v>34.355049000000001</v>
      </c>
      <c r="L466" s="90">
        <v>35.435080999999997</v>
      </c>
      <c r="M466" s="90">
        <v>36.679183999999999</v>
      </c>
      <c r="N466" s="90">
        <v>37.751949000000003</v>
      </c>
      <c r="O466" s="90">
        <v>38.605125000000001</v>
      </c>
      <c r="P466" s="90">
        <v>39.525390999999999</v>
      </c>
      <c r="Q466" s="90">
        <v>40.313445999999999</v>
      </c>
      <c r="R466" s="90">
        <v>41.289088999999997</v>
      </c>
      <c r="S466" s="90">
        <v>42.199108000000003</v>
      </c>
      <c r="T466" s="90">
        <v>43.292701999999998</v>
      </c>
      <c r="U466" s="90">
        <v>44.278937999999997</v>
      </c>
      <c r="V466" s="90">
        <v>45.265762000000002</v>
      </c>
      <c r="W466" s="90">
        <v>46.231129000000003</v>
      </c>
      <c r="X466" s="90">
        <v>47.318595999999999</v>
      </c>
      <c r="Y466" s="90">
        <v>48.427242</v>
      </c>
      <c r="Z466" s="90">
        <v>49.419407</v>
      </c>
      <c r="AA466" s="90">
        <v>50.355269999999997</v>
      </c>
      <c r="AB466" s="90">
        <v>51.172728999999997</v>
      </c>
      <c r="AC466" s="90">
        <v>52.449966000000003</v>
      </c>
      <c r="AD466" s="90">
        <v>53.44059</v>
      </c>
      <c r="AE466" s="90">
        <v>54.586021000000002</v>
      </c>
      <c r="AF466" s="90">
        <v>55.715381999999998</v>
      </c>
      <c r="AG466" s="90">
        <v>56.977961999999998</v>
      </c>
      <c r="AH466" s="90">
        <v>58.294350000000001</v>
      </c>
      <c r="AI466" s="90">
        <v>59.674908000000002</v>
      </c>
      <c r="AJ466" s="90">
        <v>61.128601000000003</v>
      </c>
      <c r="AK466" s="90">
        <v>62.544052000000001</v>
      </c>
      <c r="AL466" s="90">
        <v>63.882846999999998</v>
      </c>
      <c r="AM466" s="95">
        <v>2.1999999999999999E-2</v>
      </c>
    </row>
    <row r="467" spans="1:39">
      <c r="A467" s="90" t="s">
        <v>397</v>
      </c>
      <c r="B467" s="90" t="s">
        <v>1325</v>
      </c>
      <c r="C467" s="90" t="s">
        <v>1326</v>
      </c>
      <c r="D467" s="90" t="s">
        <v>1193</v>
      </c>
      <c r="E467" s="90">
        <v>31.878371999999999</v>
      </c>
      <c r="F467" s="90">
        <v>31.761527999999998</v>
      </c>
      <c r="G467" s="90">
        <v>32.266533000000003</v>
      </c>
      <c r="H467" s="90">
        <v>32.348861999999997</v>
      </c>
      <c r="I467" s="90">
        <v>32.775421000000001</v>
      </c>
      <c r="J467" s="90">
        <v>33.642406000000001</v>
      </c>
      <c r="K467" s="90">
        <v>34.615001999999997</v>
      </c>
      <c r="L467" s="90">
        <v>35.580447999999997</v>
      </c>
      <c r="M467" s="90">
        <v>36.889857999999997</v>
      </c>
      <c r="N467" s="90">
        <v>37.986088000000002</v>
      </c>
      <c r="O467" s="90">
        <v>38.881714000000002</v>
      </c>
      <c r="P467" s="90">
        <v>39.670051999999998</v>
      </c>
      <c r="Q467" s="90">
        <v>40.623116000000003</v>
      </c>
      <c r="R467" s="90">
        <v>41.529105999999999</v>
      </c>
      <c r="S467" s="90">
        <v>42.546771999999997</v>
      </c>
      <c r="T467" s="90">
        <v>43.545299999999997</v>
      </c>
      <c r="U467" s="90">
        <v>44.741729999999997</v>
      </c>
      <c r="V467" s="90">
        <v>45.682400000000001</v>
      </c>
      <c r="W467" s="90">
        <v>46.617462000000003</v>
      </c>
      <c r="X467" s="90">
        <v>48.016987</v>
      </c>
      <c r="Y467" s="90">
        <v>48.928607999999997</v>
      </c>
      <c r="Z467" s="90">
        <v>49.996529000000002</v>
      </c>
      <c r="AA467" s="90">
        <v>50.897410999999998</v>
      </c>
      <c r="AB467" s="90">
        <v>52.269553999999999</v>
      </c>
      <c r="AC467" s="90">
        <v>53.487803999999997</v>
      </c>
      <c r="AD467" s="90">
        <v>54.542053000000003</v>
      </c>
      <c r="AE467" s="90">
        <v>55.701889000000001</v>
      </c>
      <c r="AF467" s="90">
        <v>57.000298000000001</v>
      </c>
      <c r="AG467" s="90">
        <v>58.273285000000001</v>
      </c>
      <c r="AH467" s="90">
        <v>59.698421000000003</v>
      </c>
      <c r="AI467" s="90">
        <v>61.060234000000001</v>
      </c>
      <c r="AJ467" s="90">
        <v>62.592269999999999</v>
      </c>
      <c r="AK467" s="90">
        <v>64.052291999999994</v>
      </c>
      <c r="AL467" s="90">
        <v>65.386420999999999</v>
      </c>
      <c r="AM467" s="95">
        <v>2.3E-2</v>
      </c>
    </row>
    <row r="468" spans="1:39">
      <c r="A468" s="90" t="s">
        <v>400</v>
      </c>
      <c r="B468" s="90" t="s">
        <v>1327</v>
      </c>
      <c r="C468" s="90" t="s">
        <v>1328</v>
      </c>
      <c r="D468" s="90" t="s">
        <v>1193</v>
      </c>
      <c r="E468" s="90">
        <v>31.878371999999999</v>
      </c>
      <c r="F468" s="90">
        <v>31.761433</v>
      </c>
      <c r="G468" s="90">
        <v>32.517738000000001</v>
      </c>
      <c r="H468" s="90">
        <v>32.575161000000001</v>
      </c>
      <c r="I468" s="90">
        <v>33.054302</v>
      </c>
      <c r="J468" s="90">
        <v>34.345207000000002</v>
      </c>
      <c r="K468" s="90">
        <v>35.535946000000003</v>
      </c>
      <c r="L468" s="90">
        <v>37.230727999999999</v>
      </c>
      <c r="M468" s="90">
        <v>38.927982</v>
      </c>
      <c r="N468" s="90">
        <v>40.712254000000001</v>
      </c>
      <c r="O468" s="90">
        <v>42.129185</v>
      </c>
      <c r="P468" s="90">
        <v>43.567619000000001</v>
      </c>
      <c r="Q468" s="90">
        <v>44.771576000000003</v>
      </c>
      <c r="R468" s="90">
        <v>46.320950000000003</v>
      </c>
      <c r="S468" s="90">
        <v>47.850456000000001</v>
      </c>
      <c r="T468" s="90">
        <v>49.555492000000001</v>
      </c>
      <c r="U468" s="90">
        <v>51.558124999999997</v>
      </c>
      <c r="V468" s="90">
        <v>53.022514000000001</v>
      </c>
      <c r="W468" s="90">
        <v>55.084366000000003</v>
      </c>
      <c r="X468" s="90">
        <v>56.807907</v>
      </c>
      <c r="Y468" s="90">
        <v>58.998322000000002</v>
      </c>
      <c r="Z468" s="90">
        <v>60.633857999999996</v>
      </c>
      <c r="AA468" s="90">
        <v>62.513213999999998</v>
      </c>
      <c r="AB468" s="90">
        <v>64.612983999999997</v>
      </c>
      <c r="AC468" s="90">
        <v>66.914062000000001</v>
      </c>
      <c r="AD468" s="90">
        <v>68.812347000000003</v>
      </c>
      <c r="AE468" s="90">
        <v>70.672934999999995</v>
      </c>
      <c r="AF468" s="90">
        <v>73.444632999999996</v>
      </c>
      <c r="AG468" s="90">
        <v>75.747971000000007</v>
      </c>
      <c r="AH468" s="90">
        <v>78.839896999999993</v>
      </c>
      <c r="AI468" s="90">
        <v>81.568481000000006</v>
      </c>
      <c r="AJ468" s="90">
        <v>84.269974000000005</v>
      </c>
      <c r="AK468" s="90">
        <v>87.314003</v>
      </c>
      <c r="AL468" s="90">
        <v>90.321395999999993</v>
      </c>
      <c r="AM468" s="95">
        <v>3.3000000000000002E-2</v>
      </c>
    </row>
    <row r="469" spans="1:39">
      <c r="A469" s="90" t="s">
        <v>403</v>
      </c>
      <c r="B469" s="90" t="s">
        <v>1329</v>
      </c>
      <c r="C469" s="90" t="s">
        <v>1330</v>
      </c>
      <c r="D469" s="90" t="s">
        <v>1193</v>
      </c>
      <c r="E469" s="90">
        <v>31.878371999999999</v>
      </c>
      <c r="F469" s="90">
        <v>31.752541999999998</v>
      </c>
      <c r="G469" s="90">
        <v>32.684223000000003</v>
      </c>
      <c r="H469" s="90">
        <v>33.100814999999997</v>
      </c>
      <c r="I469" s="90">
        <v>33.893047000000003</v>
      </c>
      <c r="J469" s="90">
        <v>35.155289000000003</v>
      </c>
      <c r="K469" s="90">
        <v>36.502780999999999</v>
      </c>
      <c r="L469" s="90">
        <v>37.804779000000003</v>
      </c>
      <c r="M469" s="90">
        <v>39.656075000000001</v>
      </c>
      <c r="N469" s="90">
        <v>41.440711999999998</v>
      </c>
      <c r="O469" s="90">
        <v>43.137058000000003</v>
      </c>
      <c r="P469" s="90">
        <v>44.784775000000003</v>
      </c>
      <c r="Q469" s="90">
        <v>46.533928000000003</v>
      </c>
      <c r="R469" s="90">
        <v>48.268084999999999</v>
      </c>
      <c r="S469" s="90">
        <v>49.779452999999997</v>
      </c>
      <c r="T469" s="90">
        <v>51.613833999999997</v>
      </c>
      <c r="U469" s="90">
        <v>53.058005999999999</v>
      </c>
      <c r="V469" s="90">
        <v>54.111725</v>
      </c>
      <c r="W469" s="90">
        <v>55.363739000000002</v>
      </c>
      <c r="X469" s="90">
        <v>56.410885</v>
      </c>
      <c r="Y469" s="90">
        <v>57.823967000000003</v>
      </c>
      <c r="Z469" s="90">
        <v>58.970618999999999</v>
      </c>
      <c r="AA469" s="90">
        <v>59.988154999999999</v>
      </c>
      <c r="AB469" s="90">
        <v>61.308250000000001</v>
      </c>
      <c r="AC469" s="90">
        <v>62.579963999999997</v>
      </c>
      <c r="AD469" s="90">
        <v>63.994456999999997</v>
      </c>
      <c r="AE469" s="90">
        <v>65.052955999999995</v>
      </c>
      <c r="AF469" s="90">
        <v>66.308563000000007</v>
      </c>
      <c r="AG469" s="90">
        <v>67.677017000000006</v>
      </c>
      <c r="AH469" s="90">
        <v>69.076256000000001</v>
      </c>
      <c r="AI469" s="90">
        <v>70.322852999999995</v>
      </c>
      <c r="AJ469" s="90">
        <v>71.608765000000005</v>
      </c>
      <c r="AK469" s="90">
        <v>72.994133000000005</v>
      </c>
      <c r="AL469" s="90">
        <v>74.341697999999994</v>
      </c>
      <c r="AM469" s="95">
        <v>2.7E-2</v>
      </c>
    </row>
    <row r="470" spans="1:39">
      <c r="A470" s="90" t="s">
        <v>406</v>
      </c>
      <c r="B470" s="90" t="s">
        <v>1331</v>
      </c>
      <c r="C470" s="90" t="s">
        <v>1332</v>
      </c>
      <c r="D470" s="90" t="s">
        <v>1193</v>
      </c>
      <c r="E470" s="90">
        <v>31.878371999999999</v>
      </c>
      <c r="F470" s="90">
        <v>31.749500000000001</v>
      </c>
      <c r="G470" s="90">
        <v>32.169918000000003</v>
      </c>
      <c r="H470" s="90">
        <v>31.912931</v>
      </c>
      <c r="I470" s="90">
        <v>32.162987000000001</v>
      </c>
      <c r="J470" s="90">
        <v>32.918903</v>
      </c>
      <c r="K470" s="90">
        <v>33.864269</v>
      </c>
      <c r="L470" s="90">
        <v>34.631782999999999</v>
      </c>
      <c r="M470" s="90">
        <v>35.571548</v>
      </c>
      <c r="N470" s="90">
        <v>36.365172999999999</v>
      </c>
      <c r="O470" s="90">
        <v>36.980342999999998</v>
      </c>
      <c r="P470" s="90">
        <v>37.484352000000001</v>
      </c>
      <c r="Q470" s="90">
        <v>38.123919999999998</v>
      </c>
      <c r="R470" s="90">
        <v>38.638995999999999</v>
      </c>
      <c r="S470" s="90">
        <v>39.397396000000001</v>
      </c>
      <c r="T470" s="90">
        <v>40.161827000000002</v>
      </c>
      <c r="U470" s="90">
        <v>40.928485999999999</v>
      </c>
      <c r="V470" s="90">
        <v>41.640262999999997</v>
      </c>
      <c r="W470" s="90">
        <v>42.277000000000001</v>
      </c>
      <c r="X470" s="90">
        <v>43.229221000000003</v>
      </c>
      <c r="Y470" s="90">
        <v>44.170506000000003</v>
      </c>
      <c r="Z470" s="90">
        <v>44.897503</v>
      </c>
      <c r="AA470" s="90">
        <v>45.850009999999997</v>
      </c>
      <c r="AB470" s="90">
        <v>46.573414</v>
      </c>
      <c r="AC470" s="90">
        <v>47.668953000000002</v>
      </c>
      <c r="AD470" s="90">
        <v>48.717635999999999</v>
      </c>
      <c r="AE470" s="90">
        <v>49.690857000000001</v>
      </c>
      <c r="AF470" s="90">
        <v>50.715038</v>
      </c>
      <c r="AG470" s="90">
        <v>52.162036999999998</v>
      </c>
      <c r="AH470" s="90">
        <v>53.413609000000001</v>
      </c>
      <c r="AI470" s="90">
        <v>54.784790000000001</v>
      </c>
      <c r="AJ470" s="90">
        <v>56.166172000000003</v>
      </c>
      <c r="AK470" s="90">
        <v>57.441315000000003</v>
      </c>
      <c r="AL470" s="90">
        <v>58.629902000000001</v>
      </c>
      <c r="AM470" s="95">
        <v>1.9E-2</v>
      </c>
    </row>
    <row r="471" spans="1:39">
      <c r="A471" s="90" t="s">
        <v>409</v>
      </c>
      <c r="B471" s="90" t="s">
        <v>1333</v>
      </c>
      <c r="C471" s="90" t="s">
        <v>1334</v>
      </c>
      <c r="D471" s="90" t="s">
        <v>1193</v>
      </c>
      <c r="E471" s="90">
        <v>31.878371999999999</v>
      </c>
      <c r="F471" s="90">
        <v>31.760569</v>
      </c>
      <c r="G471" s="90">
        <v>32.254955000000002</v>
      </c>
      <c r="H471" s="90">
        <v>32.135578000000002</v>
      </c>
      <c r="I471" s="90">
        <v>32.125945999999999</v>
      </c>
      <c r="J471" s="90">
        <v>32.868324000000001</v>
      </c>
      <c r="K471" s="90">
        <v>33.618195</v>
      </c>
      <c r="L471" s="90">
        <v>34.587513000000001</v>
      </c>
      <c r="M471" s="90">
        <v>35.756771000000001</v>
      </c>
      <c r="N471" s="90">
        <v>36.784325000000003</v>
      </c>
      <c r="O471" s="90">
        <v>37.627204999999996</v>
      </c>
      <c r="P471" s="90">
        <v>38.359520000000003</v>
      </c>
      <c r="Q471" s="90">
        <v>39.164341</v>
      </c>
      <c r="R471" s="90">
        <v>40.028294000000002</v>
      </c>
      <c r="S471" s="90">
        <v>41.047806000000001</v>
      </c>
      <c r="T471" s="90">
        <v>41.796031999999997</v>
      </c>
      <c r="U471" s="90">
        <v>42.992798000000001</v>
      </c>
      <c r="V471" s="90">
        <v>43.532317999999997</v>
      </c>
      <c r="W471" s="90">
        <v>44.714751999999997</v>
      </c>
      <c r="X471" s="90">
        <v>45.696762</v>
      </c>
      <c r="Y471" s="90">
        <v>46.293624999999999</v>
      </c>
      <c r="Z471" s="90">
        <v>47.377173999999997</v>
      </c>
      <c r="AA471" s="90">
        <v>48.274478999999999</v>
      </c>
      <c r="AB471" s="90">
        <v>49.021026999999997</v>
      </c>
      <c r="AC471" s="90">
        <v>50.289017000000001</v>
      </c>
      <c r="AD471" s="90">
        <v>50.952731999999997</v>
      </c>
      <c r="AE471" s="90">
        <v>51.71246</v>
      </c>
      <c r="AF471" s="90">
        <v>53.207932</v>
      </c>
      <c r="AG471" s="90">
        <v>54.295234999999998</v>
      </c>
      <c r="AH471" s="90">
        <v>55.492584000000001</v>
      </c>
      <c r="AI471" s="90">
        <v>56.738715999999997</v>
      </c>
      <c r="AJ471" s="90">
        <v>57.866978000000003</v>
      </c>
      <c r="AK471" s="90">
        <v>58.738486999999999</v>
      </c>
      <c r="AL471" s="90">
        <v>60.100642999999998</v>
      </c>
      <c r="AM471" s="95">
        <v>0.02</v>
      </c>
    </row>
    <row r="472" spans="1:39">
      <c r="A472" s="90" t="s">
        <v>412</v>
      </c>
      <c r="B472" s="90" t="s">
        <v>1335</v>
      </c>
      <c r="C472" s="90" t="s">
        <v>1336</v>
      </c>
      <c r="D472" s="90" t="s">
        <v>1193</v>
      </c>
      <c r="E472" s="90">
        <v>31.878371999999999</v>
      </c>
      <c r="F472" s="90">
        <v>31.760279000000001</v>
      </c>
      <c r="G472" s="90">
        <v>32.411053000000003</v>
      </c>
      <c r="H472" s="90">
        <v>32.944656000000002</v>
      </c>
      <c r="I472" s="90">
        <v>33.664679999999997</v>
      </c>
      <c r="J472" s="90">
        <v>34.677933000000003</v>
      </c>
      <c r="K472" s="90">
        <v>35.742289999999997</v>
      </c>
      <c r="L472" s="90">
        <v>36.972458000000003</v>
      </c>
      <c r="M472" s="90">
        <v>38.296947000000003</v>
      </c>
      <c r="N472" s="90">
        <v>39.471316999999999</v>
      </c>
      <c r="O472" s="90">
        <v>40.715538000000002</v>
      </c>
      <c r="P472" s="90">
        <v>41.762366999999998</v>
      </c>
      <c r="Q472" s="90">
        <v>42.799221000000003</v>
      </c>
      <c r="R472" s="90">
        <v>43.956352000000003</v>
      </c>
      <c r="S472" s="90">
        <v>44.947803</v>
      </c>
      <c r="T472" s="90">
        <v>45.793816</v>
      </c>
      <c r="U472" s="90">
        <v>46.866565999999999</v>
      </c>
      <c r="V472" s="90">
        <v>47.895888999999997</v>
      </c>
      <c r="W472" s="90">
        <v>48.986938000000002</v>
      </c>
      <c r="X472" s="90">
        <v>50.081584999999997</v>
      </c>
      <c r="Y472" s="90">
        <v>51.065769000000003</v>
      </c>
      <c r="Z472" s="90">
        <v>52.362842999999998</v>
      </c>
      <c r="AA472" s="90">
        <v>53.250610000000002</v>
      </c>
      <c r="AB472" s="90">
        <v>54.361317</v>
      </c>
      <c r="AC472" s="90">
        <v>55.604618000000002</v>
      </c>
      <c r="AD472" s="90">
        <v>56.847374000000002</v>
      </c>
      <c r="AE472" s="90">
        <v>57.943519999999999</v>
      </c>
      <c r="AF472" s="90">
        <v>59.201244000000003</v>
      </c>
      <c r="AG472" s="90">
        <v>60.565567000000001</v>
      </c>
      <c r="AH472" s="90">
        <v>62.123333000000002</v>
      </c>
      <c r="AI472" s="90">
        <v>63.686214</v>
      </c>
      <c r="AJ472" s="90">
        <v>65.786629000000005</v>
      </c>
      <c r="AK472" s="90">
        <v>67.246489999999994</v>
      </c>
      <c r="AL472" s="90">
        <v>68.771568000000002</v>
      </c>
      <c r="AM472" s="95">
        <v>2.4E-2</v>
      </c>
    </row>
    <row r="473" spans="1:39" s="118" customFormat="1">
      <c r="A473" s="118" t="s">
        <v>892</v>
      </c>
      <c r="C473" s="118" t="s">
        <v>1337</v>
      </c>
    </row>
    <row r="474" spans="1:39" s="118" customFormat="1">
      <c r="A474" s="118" t="s">
        <v>391</v>
      </c>
      <c r="B474" s="118" t="s">
        <v>1338</v>
      </c>
      <c r="C474" s="118" t="s">
        <v>1339</v>
      </c>
      <c r="D474" s="118" t="s">
        <v>1193</v>
      </c>
    </row>
    <row r="475" spans="1:39" s="118" customFormat="1">
      <c r="A475" s="118" t="s">
        <v>263</v>
      </c>
      <c r="B475" s="118" t="s">
        <v>1340</v>
      </c>
      <c r="C475" s="118" t="s">
        <v>1341</v>
      </c>
      <c r="D475" s="118" t="s">
        <v>1193</v>
      </c>
      <c r="E475" s="118">
        <v>12.645526</v>
      </c>
      <c r="F475" s="118">
        <v>13.672765999999999</v>
      </c>
      <c r="G475" s="118">
        <v>14.580133</v>
      </c>
      <c r="H475" s="118">
        <v>14.895818999999999</v>
      </c>
      <c r="I475" s="118">
        <v>15.630248</v>
      </c>
      <c r="J475" s="118">
        <v>16.654942999999999</v>
      </c>
      <c r="K475" s="118">
        <v>17.471496999999999</v>
      </c>
      <c r="L475" s="118">
        <v>18.502587999999999</v>
      </c>
      <c r="M475" s="118">
        <v>19.580998999999998</v>
      </c>
      <c r="N475" s="118">
        <v>20.517932999999999</v>
      </c>
      <c r="O475" s="118">
        <v>21.313694000000002</v>
      </c>
      <c r="P475" s="118">
        <v>22.027449000000001</v>
      </c>
      <c r="Q475" s="118">
        <v>22.589480999999999</v>
      </c>
      <c r="R475" s="118">
        <v>23.136402</v>
      </c>
      <c r="S475" s="118">
        <v>23.684059000000001</v>
      </c>
      <c r="T475" s="118">
        <v>24.448720999999999</v>
      </c>
      <c r="U475" s="118">
        <v>25.273769000000001</v>
      </c>
      <c r="V475" s="118">
        <v>26.092278</v>
      </c>
      <c r="W475" s="118">
        <v>26.893208000000001</v>
      </c>
      <c r="X475" s="118">
        <v>27.755476000000002</v>
      </c>
      <c r="Y475" s="118">
        <v>28.533199</v>
      </c>
      <c r="Z475" s="118">
        <v>29.287196999999999</v>
      </c>
      <c r="AA475" s="118">
        <v>30.083587999999999</v>
      </c>
      <c r="AB475" s="118">
        <v>30.895240999999999</v>
      </c>
      <c r="AC475" s="118">
        <v>31.652228999999998</v>
      </c>
      <c r="AD475" s="118">
        <v>32.502761999999997</v>
      </c>
      <c r="AE475" s="118">
        <v>33.398712000000003</v>
      </c>
      <c r="AF475" s="118">
        <v>34.306244</v>
      </c>
      <c r="AG475" s="118">
        <v>35.177382999999999</v>
      </c>
      <c r="AH475" s="118">
        <v>36.021743999999998</v>
      </c>
      <c r="AI475" s="118">
        <v>36.883460999999997</v>
      </c>
      <c r="AJ475" s="118">
        <v>37.773575000000001</v>
      </c>
      <c r="AK475" s="118">
        <v>38.597763</v>
      </c>
      <c r="AL475" s="118">
        <v>39.358097000000001</v>
      </c>
      <c r="AM475" s="119">
        <v>3.4000000000000002E-2</v>
      </c>
    </row>
    <row r="476" spans="1:39" s="118" customFormat="1">
      <c r="A476" s="118" t="s">
        <v>397</v>
      </c>
      <c r="B476" s="118" t="s">
        <v>1342</v>
      </c>
      <c r="C476" s="118" t="s">
        <v>1343</v>
      </c>
      <c r="D476" s="118" t="s">
        <v>1193</v>
      </c>
      <c r="E476" s="118">
        <v>12.645527</v>
      </c>
      <c r="F476" s="118">
        <v>13.672988999999999</v>
      </c>
      <c r="G476" s="118">
        <v>14.40673</v>
      </c>
      <c r="H476" s="118">
        <v>14.840367000000001</v>
      </c>
      <c r="I476" s="118">
        <v>15.551458</v>
      </c>
      <c r="J476" s="118">
        <v>16.565197000000001</v>
      </c>
      <c r="K476" s="118">
        <v>17.394026</v>
      </c>
      <c r="L476" s="118">
        <v>18.542759</v>
      </c>
      <c r="M476" s="118">
        <v>19.689800000000002</v>
      </c>
      <c r="N476" s="118">
        <v>20.450617000000001</v>
      </c>
      <c r="O476" s="118">
        <v>21.250477</v>
      </c>
      <c r="P476" s="118">
        <v>21.952100999999999</v>
      </c>
      <c r="Q476" s="118">
        <v>22.533791000000001</v>
      </c>
      <c r="R476" s="118">
        <v>23.111000000000001</v>
      </c>
      <c r="S476" s="118">
        <v>23.711981000000002</v>
      </c>
      <c r="T476" s="118">
        <v>24.455812000000002</v>
      </c>
      <c r="U476" s="118">
        <v>25.281887000000001</v>
      </c>
      <c r="V476" s="118">
        <v>26.115326</v>
      </c>
      <c r="W476" s="118">
        <v>27.00639</v>
      </c>
      <c r="X476" s="118">
        <v>27.978579</v>
      </c>
      <c r="Y476" s="118">
        <v>28.748563999999998</v>
      </c>
      <c r="Z476" s="118">
        <v>29.595699</v>
      </c>
      <c r="AA476" s="118">
        <v>30.469021000000001</v>
      </c>
      <c r="AB476" s="118">
        <v>31.350297999999999</v>
      </c>
      <c r="AC476" s="118">
        <v>32.164326000000003</v>
      </c>
      <c r="AD476" s="118">
        <v>33.024475000000002</v>
      </c>
      <c r="AE476" s="118">
        <v>33.861691</v>
      </c>
      <c r="AF476" s="118">
        <v>34.848239999999997</v>
      </c>
      <c r="AG476" s="118">
        <v>35.774344999999997</v>
      </c>
      <c r="AH476" s="118">
        <v>36.641308000000002</v>
      </c>
      <c r="AI476" s="118">
        <v>37.588805999999998</v>
      </c>
      <c r="AJ476" s="118">
        <v>38.443939</v>
      </c>
      <c r="AK476" s="118">
        <v>39.470939999999999</v>
      </c>
      <c r="AL476" s="118">
        <v>40.330849000000001</v>
      </c>
      <c r="AM476" s="119">
        <v>3.4000000000000002E-2</v>
      </c>
    </row>
    <row r="477" spans="1:39" s="118" customFormat="1">
      <c r="A477" s="118" t="s">
        <v>400</v>
      </c>
      <c r="B477" s="118" t="s">
        <v>1344</v>
      </c>
      <c r="C477" s="118" t="s">
        <v>1345</v>
      </c>
      <c r="D477" s="118" t="s">
        <v>1193</v>
      </c>
      <c r="E477" s="118">
        <v>12.645528000000001</v>
      </c>
      <c r="F477" s="118">
        <v>13.672988999999999</v>
      </c>
      <c r="G477" s="118">
        <v>14.460804</v>
      </c>
      <c r="H477" s="118">
        <v>14.931825</v>
      </c>
      <c r="I477" s="118">
        <v>15.768468</v>
      </c>
      <c r="J477" s="118">
        <v>17.056137</v>
      </c>
      <c r="K477" s="118">
        <v>18.128834000000001</v>
      </c>
      <c r="L477" s="118">
        <v>19.637578999999999</v>
      </c>
      <c r="M477" s="118">
        <v>21.191790000000001</v>
      </c>
      <c r="N477" s="118">
        <v>22.284825999999999</v>
      </c>
      <c r="O477" s="118">
        <v>23.485519</v>
      </c>
      <c r="P477" s="118">
        <v>24.551463999999999</v>
      </c>
      <c r="Q477" s="118">
        <v>25.524478999999999</v>
      </c>
      <c r="R477" s="118">
        <v>26.402308000000001</v>
      </c>
      <c r="S477" s="118">
        <v>27.337492000000001</v>
      </c>
      <c r="T477" s="118">
        <v>28.501657000000002</v>
      </c>
      <c r="U477" s="118">
        <v>29.741011</v>
      </c>
      <c r="V477" s="118">
        <v>31.063089000000002</v>
      </c>
      <c r="W477" s="118">
        <v>32.428978000000001</v>
      </c>
      <c r="X477" s="118">
        <v>33.897300999999999</v>
      </c>
      <c r="Y477" s="118">
        <v>35.350048000000001</v>
      </c>
      <c r="Z477" s="118">
        <v>36.716515000000001</v>
      </c>
      <c r="AA477" s="118">
        <v>38.106487000000001</v>
      </c>
      <c r="AB477" s="118">
        <v>39.588886000000002</v>
      </c>
      <c r="AC477" s="118">
        <v>40.977778999999998</v>
      </c>
      <c r="AD477" s="118">
        <v>42.387608</v>
      </c>
      <c r="AE477" s="118">
        <v>43.964869999999998</v>
      </c>
      <c r="AF477" s="118">
        <v>45.687843000000001</v>
      </c>
      <c r="AG477" s="118">
        <v>47.33305</v>
      </c>
      <c r="AH477" s="118">
        <v>49.000869999999999</v>
      </c>
      <c r="AI477" s="118">
        <v>50.705727000000003</v>
      </c>
      <c r="AJ477" s="118">
        <v>52.411040999999997</v>
      </c>
      <c r="AK477" s="118">
        <v>54.047688000000001</v>
      </c>
      <c r="AL477" s="118">
        <v>55.693306</v>
      </c>
      <c r="AM477" s="119">
        <v>4.4999999999999998E-2</v>
      </c>
    </row>
    <row r="478" spans="1:39" s="118" customFormat="1">
      <c r="A478" s="118" t="s">
        <v>403</v>
      </c>
      <c r="B478" s="118" t="s">
        <v>1346</v>
      </c>
      <c r="C478" s="118" t="s">
        <v>1347</v>
      </c>
      <c r="D478" s="118" t="s">
        <v>1193</v>
      </c>
      <c r="E478" s="118">
        <v>12.645528000000001</v>
      </c>
      <c r="F478" s="118">
        <v>13.672764000000001</v>
      </c>
      <c r="G478" s="118">
        <v>20.196670999999998</v>
      </c>
      <c r="H478" s="118">
        <v>23.638012</v>
      </c>
      <c r="I478" s="118">
        <v>27.161974000000001</v>
      </c>
      <c r="J478" s="118">
        <v>31.543306000000001</v>
      </c>
      <c r="K478" s="118">
        <v>35.426822999999999</v>
      </c>
      <c r="L478" s="118">
        <v>39.293030000000002</v>
      </c>
      <c r="M478" s="118">
        <v>43.571078999999997</v>
      </c>
      <c r="N478" s="118">
        <v>47.259101999999999</v>
      </c>
      <c r="O478" s="118">
        <v>50.771545000000003</v>
      </c>
      <c r="P478" s="118">
        <v>53.758389000000001</v>
      </c>
      <c r="Q478" s="118">
        <v>55.809052000000001</v>
      </c>
      <c r="R478" s="118">
        <v>57.307941</v>
      </c>
      <c r="S478" s="118">
        <v>58.080471000000003</v>
      </c>
      <c r="T478" s="118">
        <v>58.903370000000002</v>
      </c>
      <c r="U478" s="118">
        <v>59.848255000000002</v>
      </c>
      <c r="V478" s="118">
        <v>60.737636999999999</v>
      </c>
      <c r="W478" s="118">
        <v>61.843097999999998</v>
      </c>
      <c r="X478" s="118">
        <v>62.946612999999999</v>
      </c>
      <c r="Y478" s="118">
        <v>63.611533999999999</v>
      </c>
      <c r="Z478" s="118">
        <v>64.830939999999998</v>
      </c>
      <c r="AA478" s="118">
        <v>66.138244999999998</v>
      </c>
      <c r="AB478" s="118">
        <v>67.830878999999996</v>
      </c>
      <c r="AC478" s="118">
        <v>69.284180000000006</v>
      </c>
      <c r="AD478" s="118">
        <v>70.437965000000005</v>
      </c>
      <c r="AE478" s="118">
        <v>71.497246000000004</v>
      </c>
      <c r="AF478" s="118">
        <v>73.313384999999997</v>
      </c>
      <c r="AG478" s="118">
        <v>74.773651000000001</v>
      </c>
      <c r="AH478" s="118">
        <v>75.975243000000006</v>
      </c>
      <c r="AI478" s="118">
        <v>77.353476999999998</v>
      </c>
      <c r="AJ478" s="118">
        <v>78.829139999999995</v>
      </c>
      <c r="AK478" s="118">
        <v>80.493369999999999</v>
      </c>
      <c r="AL478" s="118">
        <v>82.348433999999997</v>
      </c>
      <c r="AM478" s="119">
        <v>5.8000000000000003E-2</v>
      </c>
    </row>
    <row r="479" spans="1:39" s="118" customFormat="1">
      <c r="A479" s="118" t="s">
        <v>406</v>
      </c>
      <c r="B479" s="118" t="s">
        <v>1348</v>
      </c>
      <c r="C479" s="118" t="s">
        <v>1349</v>
      </c>
      <c r="D479" s="118" t="s">
        <v>1193</v>
      </c>
      <c r="E479" s="118">
        <v>12.645527</v>
      </c>
      <c r="F479" s="118">
        <v>13.672770999999999</v>
      </c>
      <c r="G479" s="118">
        <v>12.692793999999999</v>
      </c>
      <c r="H479" s="118">
        <v>9.7377939999999992</v>
      </c>
      <c r="I479" s="118">
        <v>9.5450459999999993</v>
      </c>
      <c r="J479" s="118">
        <v>9.8681129999999992</v>
      </c>
      <c r="K479" s="118">
        <v>10.00141</v>
      </c>
      <c r="L479" s="118">
        <v>10.110402000000001</v>
      </c>
      <c r="M479" s="118">
        <v>10.255079</v>
      </c>
      <c r="N479" s="118">
        <v>10.257382</v>
      </c>
      <c r="O479" s="118">
        <v>10.244070000000001</v>
      </c>
      <c r="P479" s="118">
        <v>10.436342</v>
      </c>
      <c r="Q479" s="118">
        <v>10.491796000000001</v>
      </c>
      <c r="R479" s="118">
        <v>10.561828</v>
      </c>
      <c r="S479" s="118">
        <v>10.649649</v>
      </c>
      <c r="T479" s="118">
        <v>10.963630999999999</v>
      </c>
      <c r="U479" s="118">
        <v>11.186413999999999</v>
      </c>
      <c r="V479" s="118">
        <v>11.377186</v>
      </c>
      <c r="W479" s="118">
        <v>11.621155</v>
      </c>
      <c r="X479" s="118">
        <v>11.900988</v>
      </c>
      <c r="Y479" s="118">
        <v>12.225135</v>
      </c>
      <c r="Z479" s="118">
        <v>12.403905</v>
      </c>
      <c r="AA479" s="118">
        <v>12.69993</v>
      </c>
      <c r="AB479" s="118">
        <v>12.876963</v>
      </c>
      <c r="AC479" s="118">
        <v>13.152203</v>
      </c>
      <c r="AD479" s="118">
        <v>13.527343999999999</v>
      </c>
      <c r="AE479" s="118">
        <v>13.927802</v>
      </c>
      <c r="AF479" s="118">
        <v>14.415018999999999</v>
      </c>
      <c r="AG479" s="118">
        <v>14.858317</v>
      </c>
      <c r="AH479" s="118">
        <v>15.267165</v>
      </c>
      <c r="AI479" s="118">
        <v>15.747036</v>
      </c>
      <c r="AJ479" s="118">
        <v>16.255939000000001</v>
      </c>
      <c r="AK479" s="118">
        <v>16.777211999999999</v>
      </c>
      <c r="AL479" s="118">
        <v>17.279596000000002</v>
      </c>
      <c r="AM479" s="119">
        <v>7.0000000000000001E-3</v>
      </c>
    </row>
    <row r="480" spans="1:39" s="118" customFormat="1">
      <c r="A480" s="118" t="s">
        <v>409</v>
      </c>
      <c r="B480" s="118" t="s">
        <v>1350</v>
      </c>
      <c r="C480" s="118" t="s">
        <v>1351</v>
      </c>
      <c r="D480" s="118" t="s">
        <v>1193</v>
      </c>
      <c r="E480" s="118">
        <v>12.645526</v>
      </c>
      <c r="F480" s="118">
        <v>13.672770999999999</v>
      </c>
      <c r="G480" s="118">
        <v>14.143125</v>
      </c>
      <c r="H480" s="118">
        <v>14.379225999999999</v>
      </c>
      <c r="I480" s="118">
        <v>14.807651999999999</v>
      </c>
      <c r="J480" s="118">
        <v>16.310417000000001</v>
      </c>
      <c r="K480" s="118">
        <v>17.472377999999999</v>
      </c>
      <c r="L480" s="118">
        <v>18.943398999999999</v>
      </c>
      <c r="M480" s="118">
        <v>20.407344999999999</v>
      </c>
      <c r="N480" s="118">
        <v>21.652519000000002</v>
      </c>
      <c r="O480" s="118">
        <v>22.545712000000002</v>
      </c>
      <c r="P480" s="118">
        <v>23.190769</v>
      </c>
      <c r="Q480" s="118">
        <v>23.854009999999999</v>
      </c>
      <c r="R480" s="118">
        <v>24.042603</v>
      </c>
      <c r="S480" s="118">
        <v>24.754642</v>
      </c>
      <c r="T480" s="118">
        <v>25.420107000000002</v>
      </c>
      <c r="U480" s="118">
        <v>26.057320000000001</v>
      </c>
      <c r="V480" s="118">
        <v>26.905396</v>
      </c>
      <c r="W480" s="118">
        <v>27.855751000000001</v>
      </c>
      <c r="X480" s="118">
        <v>28.814637999999999</v>
      </c>
      <c r="Y480" s="118">
        <v>29.641348000000001</v>
      </c>
      <c r="Z480" s="118">
        <v>30.620804</v>
      </c>
      <c r="AA480" s="118">
        <v>31.496279000000001</v>
      </c>
      <c r="AB480" s="118">
        <v>32.397427</v>
      </c>
      <c r="AC480" s="118">
        <v>33.297694999999997</v>
      </c>
      <c r="AD480" s="118">
        <v>33.952896000000003</v>
      </c>
      <c r="AE480" s="118">
        <v>34.716777999999998</v>
      </c>
      <c r="AF480" s="118">
        <v>35.623486</v>
      </c>
      <c r="AG480" s="118">
        <v>36.447048000000002</v>
      </c>
      <c r="AH480" s="118">
        <v>37.275641999999998</v>
      </c>
      <c r="AI480" s="118">
        <v>38.172404999999998</v>
      </c>
      <c r="AJ480" s="118">
        <v>38.959122000000001</v>
      </c>
      <c r="AK480" s="118">
        <v>39.594386999999998</v>
      </c>
      <c r="AL480" s="118">
        <v>40.321818999999998</v>
      </c>
      <c r="AM480" s="119">
        <v>3.4000000000000002E-2</v>
      </c>
    </row>
    <row r="481" spans="1:39" s="118" customFormat="1">
      <c r="A481" s="118" t="s">
        <v>412</v>
      </c>
      <c r="B481" s="118" t="s">
        <v>1352</v>
      </c>
      <c r="C481" s="118" t="s">
        <v>1353</v>
      </c>
      <c r="D481" s="118" t="s">
        <v>1193</v>
      </c>
      <c r="E481" s="118">
        <v>12.645527</v>
      </c>
      <c r="F481" s="118">
        <v>13.672770999999999</v>
      </c>
      <c r="G481" s="118">
        <v>14.825117000000001</v>
      </c>
      <c r="H481" s="118">
        <v>15.380915999999999</v>
      </c>
      <c r="I481" s="118">
        <v>16.043049</v>
      </c>
      <c r="J481" s="118">
        <v>17.147418999999999</v>
      </c>
      <c r="K481" s="118">
        <v>17.877008</v>
      </c>
      <c r="L481" s="118">
        <v>18.634943</v>
      </c>
      <c r="M481" s="118">
        <v>19.423639000000001</v>
      </c>
      <c r="N481" s="118">
        <v>20.081365999999999</v>
      </c>
      <c r="O481" s="118">
        <v>20.696943000000001</v>
      </c>
      <c r="P481" s="118">
        <v>21.470592</v>
      </c>
      <c r="Q481" s="118">
        <v>22.042494000000001</v>
      </c>
      <c r="R481" s="118">
        <v>22.539604000000001</v>
      </c>
      <c r="S481" s="118">
        <v>23.045660000000002</v>
      </c>
      <c r="T481" s="118">
        <v>23.659586000000001</v>
      </c>
      <c r="U481" s="118">
        <v>24.410243999999999</v>
      </c>
      <c r="V481" s="118">
        <v>25.226875</v>
      </c>
      <c r="W481" s="118">
        <v>25.996424000000001</v>
      </c>
      <c r="X481" s="118">
        <v>26.771281999999999</v>
      </c>
      <c r="Y481" s="118">
        <v>27.601559000000002</v>
      </c>
      <c r="Z481" s="118">
        <v>28.505049</v>
      </c>
      <c r="AA481" s="118">
        <v>29.309469</v>
      </c>
      <c r="AB481" s="118">
        <v>30.324574999999999</v>
      </c>
      <c r="AC481" s="118">
        <v>31.134360999999998</v>
      </c>
      <c r="AD481" s="118">
        <v>32.094284000000002</v>
      </c>
      <c r="AE481" s="118">
        <v>33.006256</v>
      </c>
      <c r="AF481" s="118">
        <v>33.719504999999998</v>
      </c>
      <c r="AG481" s="118">
        <v>34.662354000000001</v>
      </c>
      <c r="AH481" s="118">
        <v>35.643146999999999</v>
      </c>
      <c r="AI481" s="118">
        <v>36.744438000000002</v>
      </c>
      <c r="AJ481" s="118">
        <v>37.887390000000003</v>
      </c>
      <c r="AK481" s="118">
        <v>38.884135999999998</v>
      </c>
      <c r="AL481" s="118">
        <v>39.912815000000002</v>
      </c>
      <c r="AM481" s="119">
        <v>3.4000000000000002E-2</v>
      </c>
    </row>
    <row r="482" spans="1:39" s="118" customFormat="1">
      <c r="A482" s="118" t="s">
        <v>415</v>
      </c>
      <c r="B482" s="118" t="s">
        <v>1354</v>
      </c>
      <c r="C482" s="118" t="s">
        <v>1355</v>
      </c>
      <c r="D482" s="118" t="s">
        <v>1193</v>
      </c>
    </row>
    <row r="483" spans="1:39" s="118" customFormat="1">
      <c r="A483" s="118" t="s">
        <v>263</v>
      </c>
      <c r="B483" s="118" t="s">
        <v>1356</v>
      </c>
      <c r="C483" s="118" t="s">
        <v>1357</v>
      </c>
      <c r="D483" s="118" t="s">
        <v>1193</v>
      </c>
      <c r="E483" s="118">
        <v>18.221125000000001</v>
      </c>
      <c r="F483" s="118">
        <v>22.200142</v>
      </c>
      <c r="G483" s="118">
        <v>23.188148000000002</v>
      </c>
      <c r="H483" s="118">
        <v>23.353354</v>
      </c>
      <c r="I483" s="118">
        <v>23.261517999999999</v>
      </c>
      <c r="J483" s="118">
        <v>23.002731000000001</v>
      </c>
      <c r="K483" s="118">
        <v>23.127258000000001</v>
      </c>
      <c r="L483" s="118">
        <v>23.737027999999999</v>
      </c>
      <c r="M483" s="118">
        <v>24.952206</v>
      </c>
      <c r="N483" s="118">
        <v>26.039473999999998</v>
      </c>
      <c r="O483" s="118">
        <v>27.497790999999999</v>
      </c>
      <c r="P483" s="118">
        <v>28.403597000000001</v>
      </c>
      <c r="Q483" s="118">
        <v>29.692049000000001</v>
      </c>
      <c r="R483" s="118">
        <v>30.590889000000001</v>
      </c>
      <c r="S483" s="118">
        <v>31.561115000000001</v>
      </c>
      <c r="T483" s="118">
        <v>32.686580999999997</v>
      </c>
      <c r="U483" s="118">
        <v>33.802737999999998</v>
      </c>
      <c r="V483" s="118">
        <v>34.672660999999998</v>
      </c>
      <c r="W483" s="118">
        <v>35.809108999999999</v>
      </c>
      <c r="X483" s="118">
        <v>37.136260999999998</v>
      </c>
      <c r="Y483" s="118">
        <v>37.871220000000001</v>
      </c>
      <c r="Z483" s="118">
        <v>38.997047000000002</v>
      </c>
      <c r="AA483" s="118">
        <v>40.136608000000003</v>
      </c>
      <c r="AB483" s="118">
        <v>41.279121000000004</v>
      </c>
      <c r="AC483" s="118">
        <v>42.291901000000003</v>
      </c>
      <c r="AD483" s="118">
        <v>43.588715000000001</v>
      </c>
      <c r="AE483" s="118">
        <v>44.618034000000002</v>
      </c>
      <c r="AF483" s="118">
        <v>45.473948999999998</v>
      </c>
      <c r="AG483" s="118">
        <v>46.640621000000003</v>
      </c>
      <c r="AH483" s="118">
        <v>47.553122999999999</v>
      </c>
      <c r="AI483" s="118">
        <v>48.465949999999999</v>
      </c>
      <c r="AJ483" s="118">
        <v>49.727626999999998</v>
      </c>
      <c r="AK483" s="118">
        <v>50.829777</v>
      </c>
      <c r="AL483" s="118">
        <v>52.052605</v>
      </c>
      <c r="AM483" s="119">
        <v>2.7E-2</v>
      </c>
    </row>
    <row r="484" spans="1:39" s="118" customFormat="1">
      <c r="A484" s="118" t="s">
        <v>397</v>
      </c>
      <c r="B484" s="118" t="s">
        <v>1358</v>
      </c>
      <c r="C484" s="118" t="s">
        <v>1359</v>
      </c>
      <c r="D484" s="118" t="s">
        <v>1193</v>
      </c>
      <c r="E484" s="118">
        <v>18.221129999999999</v>
      </c>
      <c r="F484" s="118">
        <v>22.201653</v>
      </c>
      <c r="G484" s="118">
        <v>22.867456000000001</v>
      </c>
      <c r="H484" s="118">
        <v>23.222014999999999</v>
      </c>
      <c r="I484" s="118">
        <v>22.999331000000002</v>
      </c>
      <c r="J484" s="118">
        <v>22.840937</v>
      </c>
      <c r="K484" s="118">
        <v>22.871426</v>
      </c>
      <c r="L484" s="118">
        <v>23.485772999999998</v>
      </c>
      <c r="M484" s="118">
        <v>24.825275000000001</v>
      </c>
      <c r="N484" s="118">
        <v>25.493341000000001</v>
      </c>
      <c r="O484" s="118">
        <v>27.009743</v>
      </c>
      <c r="P484" s="118">
        <v>28.011369999999999</v>
      </c>
      <c r="Q484" s="118">
        <v>29.330522999999999</v>
      </c>
      <c r="R484" s="118">
        <v>30.324159999999999</v>
      </c>
      <c r="S484" s="118">
        <v>31.380493000000001</v>
      </c>
      <c r="T484" s="118">
        <v>32.505885999999997</v>
      </c>
      <c r="U484" s="118">
        <v>33.605110000000003</v>
      </c>
      <c r="V484" s="118">
        <v>34.551417999999998</v>
      </c>
      <c r="W484" s="118">
        <v>35.729213999999999</v>
      </c>
      <c r="X484" s="118">
        <v>37.138179999999998</v>
      </c>
      <c r="Y484" s="118">
        <v>37.992705999999998</v>
      </c>
      <c r="Z484" s="118">
        <v>39.120677999999998</v>
      </c>
      <c r="AA484" s="118">
        <v>40.365935999999998</v>
      </c>
      <c r="AB484" s="118">
        <v>41.249473999999999</v>
      </c>
      <c r="AC484" s="118">
        <v>42.324905000000001</v>
      </c>
      <c r="AD484" s="118">
        <v>43.492260000000002</v>
      </c>
      <c r="AE484" s="118">
        <v>44.684905999999998</v>
      </c>
      <c r="AF484" s="118">
        <v>45.838267999999999</v>
      </c>
      <c r="AG484" s="118">
        <v>47.300190000000001</v>
      </c>
      <c r="AH484" s="118">
        <v>48.439602000000001</v>
      </c>
      <c r="AI484" s="118">
        <v>49.996727</v>
      </c>
      <c r="AJ484" s="118">
        <v>51.211288000000003</v>
      </c>
      <c r="AK484" s="118">
        <v>52.232239</v>
      </c>
      <c r="AL484" s="118">
        <v>53.493279000000001</v>
      </c>
      <c r="AM484" s="119">
        <v>2.8000000000000001E-2</v>
      </c>
    </row>
    <row r="485" spans="1:39" s="118" customFormat="1">
      <c r="A485" s="118" t="s">
        <v>400</v>
      </c>
      <c r="B485" s="118" t="s">
        <v>1360</v>
      </c>
      <c r="C485" s="118" t="s">
        <v>1361</v>
      </c>
      <c r="D485" s="118" t="s">
        <v>1193</v>
      </c>
      <c r="E485" s="118">
        <v>18.221129999999999</v>
      </c>
      <c r="F485" s="118">
        <v>22.201653</v>
      </c>
      <c r="G485" s="118">
        <v>22.950234999999999</v>
      </c>
      <c r="H485" s="118">
        <v>23.368504000000001</v>
      </c>
      <c r="I485" s="118">
        <v>23.093864</v>
      </c>
      <c r="J485" s="118">
        <v>23.466332999999999</v>
      </c>
      <c r="K485" s="118">
        <v>23.873767999999998</v>
      </c>
      <c r="L485" s="118">
        <v>24.920072999999999</v>
      </c>
      <c r="M485" s="118">
        <v>26.511500999999999</v>
      </c>
      <c r="N485" s="118">
        <v>27.658498999999999</v>
      </c>
      <c r="O485" s="118">
        <v>29.569267</v>
      </c>
      <c r="P485" s="118">
        <v>30.927489999999999</v>
      </c>
      <c r="Q485" s="118">
        <v>32.549304999999997</v>
      </c>
      <c r="R485" s="118">
        <v>33.987766000000001</v>
      </c>
      <c r="S485" s="118">
        <v>35.533034999999998</v>
      </c>
      <c r="T485" s="118">
        <v>37.146709000000001</v>
      </c>
      <c r="U485" s="118">
        <v>39.063217000000002</v>
      </c>
      <c r="V485" s="118">
        <v>40.177169999999997</v>
      </c>
      <c r="W485" s="118">
        <v>41.992508000000001</v>
      </c>
      <c r="X485" s="118">
        <v>44.248150000000003</v>
      </c>
      <c r="Y485" s="118">
        <v>45.696762</v>
      </c>
      <c r="Z485" s="118">
        <v>47.612324000000001</v>
      </c>
      <c r="AA485" s="118">
        <v>49.589703</v>
      </c>
      <c r="AB485" s="118">
        <v>51.669476000000003</v>
      </c>
      <c r="AC485" s="118">
        <v>53.678699000000002</v>
      </c>
      <c r="AD485" s="118">
        <v>56.045890999999997</v>
      </c>
      <c r="AE485" s="118">
        <v>58.102184000000001</v>
      </c>
      <c r="AF485" s="118">
        <v>60.090221</v>
      </c>
      <c r="AG485" s="118">
        <v>62.247540000000001</v>
      </c>
      <c r="AH485" s="118">
        <v>64.467879999999994</v>
      </c>
      <c r="AI485" s="118">
        <v>66.791801000000007</v>
      </c>
      <c r="AJ485" s="118">
        <v>69.086051999999995</v>
      </c>
      <c r="AK485" s="118">
        <v>71.359756000000004</v>
      </c>
      <c r="AL485" s="118">
        <v>73.860518999999996</v>
      </c>
      <c r="AM485" s="119">
        <v>3.7999999999999999E-2</v>
      </c>
    </row>
    <row r="486" spans="1:39" s="118" customFormat="1">
      <c r="A486" s="118" t="s">
        <v>403</v>
      </c>
      <c r="B486" s="118" t="s">
        <v>1362</v>
      </c>
      <c r="C486" s="118" t="s">
        <v>1363</v>
      </c>
      <c r="D486" s="118" t="s">
        <v>1193</v>
      </c>
      <c r="E486" s="118">
        <v>18.221132000000001</v>
      </c>
      <c r="F486" s="118">
        <v>22.200158999999999</v>
      </c>
      <c r="G486" s="118">
        <v>29.979714999999999</v>
      </c>
      <c r="H486" s="118">
        <v>32.857551999999998</v>
      </c>
      <c r="I486" s="118">
        <v>36.468696999999999</v>
      </c>
      <c r="J486" s="118">
        <v>39.456940000000003</v>
      </c>
      <c r="K486" s="118">
        <v>42.297728999999997</v>
      </c>
      <c r="L486" s="118">
        <v>44.55677</v>
      </c>
      <c r="M486" s="118">
        <v>47.773907000000001</v>
      </c>
      <c r="N486" s="118">
        <v>50.831547</v>
      </c>
      <c r="O486" s="118">
        <v>53.094512999999999</v>
      </c>
      <c r="P486" s="118">
        <v>55.341704999999997</v>
      </c>
      <c r="Q486" s="118">
        <v>58.479965</v>
      </c>
      <c r="R486" s="118">
        <v>61.273296000000002</v>
      </c>
      <c r="S486" s="118">
        <v>63.324162000000001</v>
      </c>
      <c r="T486" s="118">
        <v>65.666718000000003</v>
      </c>
      <c r="U486" s="118">
        <v>67.873726000000005</v>
      </c>
      <c r="V486" s="118">
        <v>70.142075000000006</v>
      </c>
      <c r="W486" s="118">
        <v>72.547745000000006</v>
      </c>
      <c r="X486" s="118">
        <v>74.582085000000006</v>
      </c>
      <c r="Y486" s="118">
        <v>76.152023</v>
      </c>
      <c r="Z486" s="118">
        <v>78.174850000000006</v>
      </c>
      <c r="AA486" s="118">
        <v>80.077606000000003</v>
      </c>
      <c r="AB486" s="118">
        <v>82.085655000000003</v>
      </c>
      <c r="AC486" s="118">
        <v>84.154021999999998</v>
      </c>
      <c r="AD486" s="118">
        <v>85.940804</v>
      </c>
      <c r="AE486" s="118">
        <v>87.939445000000006</v>
      </c>
      <c r="AF486" s="118">
        <v>90.188629000000006</v>
      </c>
      <c r="AG486" s="118">
        <v>92.445037999999997</v>
      </c>
      <c r="AH486" s="118">
        <v>94.557479999999998</v>
      </c>
      <c r="AI486" s="118">
        <v>96.678566000000004</v>
      </c>
      <c r="AJ486" s="118">
        <v>98.907203999999993</v>
      </c>
      <c r="AK486" s="118">
        <v>101.383774</v>
      </c>
      <c r="AL486" s="118">
        <v>104.101471</v>
      </c>
      <c r="AM486" s="119">
        <v>4.9000000000000002E-2</v>
      </c>
    </row>
    <row r="487" spans="1:39" s="118" customFormat="1">
      <c r="A487" s="118" t="s">
        <v>406</v>
      </c>
      <c r="B487" s="118" t="s">
        <v>1364</v>
      </c>
      <c r="C487" s="118" t="s">
        <v>1365</v>
      </c>
      <c r="D487" s="118" t="s">
        <v>1193</v>
      </c>
      <c r="E487" s="118">
        <v>18.221128</v>
      </c>
      <c r="F487" s="118">
        <v>22.200161000000001</v>
      </c>
      <c r="G487" s="118">
        <v>21.011177</v>
      </c>
      <c r="H487" s="118">
        <v>17.274014999999999</v>
      </c>
      <c r="I487" s="118">
        <v>16.985817000000001</v>
      </c>
      <c r="J487" s="118">
        <v>16.629147</v>
      </c>
      <c r="K487" s="118">
        <v>16.273752000000002</v>
      </c>
      <c r="L487" s="118">
        <v>15.860286</v>
      </c>
      <c r="M487" s="118">
        <v>16.198906000000001</v>
      </c>
      <c r="N487" s="118">
        <v>16.301136</v>
      </c>
      <c r="O487" s="118">
        <v>16.664553000000002</v>
      </c>
      <c r="P487" s="118">
        <v>17.13673</v>
      </c>
      <c r="Q487" s="118">
        <v>17.397628999999998</v>
      </c>
      <c r="R487" s="118">
        <v>17.638712000000002</v>
      </c>
      <c r="S487" s="118">
        <v>17.852609999999999</v>
      </c>
      <c r="T487" s="118">
        <v>18.324306</v>
      </c>
      <c r="U487" s="118">
        <v>18.694946000000002</v>
      </c>
      <c r="V487" s="118">
        <v>18.974316000000002</v>
      </c>
      <c r="W487" s="118">
        <v>19.395958</v>
      </c>
      <c r="X487" s="118">
        <v>19.842587000000002</v>
      </c>
      <c r="Y487" s="118">
        <v>20.354816</v>
      </c>
      <c r="Z487" s="118">
        <v>20.555091999999998</v>
      </c>
      <c r="AA487" s="118">
        <v>21.132332000000002</v>
      </c>
      <c r="AB487" s="118">
        <v>21.565709999999999</v>
      </c>
      <c r="AC487" s="118">
        <v>22.038284000000001</v>
      </c>
      <c r="AD487" s="118">
        <v>22.549526</v>
      </c>
      <c r="AE487" s="118">
        <v>23.147653999999999</v>
      </c>
      <c r="AF487" s="118">
        <v>23.759599999999999</v>
      </c>
      <c r="AG487" s="118">
        <v>24.280390000000001</v>
      </c>
      <c r="AH487" s="118">
        <v>24.688889</v>
      </c>
      <c r="AI487" s="118">
        <v>25.444890999999998</v>
      </c>
      <c r="AJ487" s="118">
        <v>26.27046</v>
      </c>
      <c r="AK487" s="118">
        <v>27.071404000000001</v>
      </c>
      <c r="AL487" s="118">
        <v>27.917521000000001</v>
      </c>
      <c r="AM487" s="119">
        <v>7.0000000000000001E-3</v>
      </c>
    </row>
    <row r="488" spans="1:39" s="118" customFormat="1">
      <c r="A488" s="118" t="s">
        <v>409</v>
      </c>
      <c r="B488" s="118" t="s">
        <v>1366</v>
      </c>
      <c r="C488" s="118" t="s">
        <v>1367</v>
      </c>
      <c r="D488" s="118" t="s">
        <v>1193</v>
      </c>
      <c r="E488" s="118">
        <v>18.221126999999999</v>
      </c>
      <c r="F488" s="118">
        <v>22.200125</v>
      </c>
      <c r="G488" s="118">
        <v>22.623456999999998</v>
      </c>
      <c r="H488" s="118">
        <v>22.536895999999999</v>
      </c>
      <c r="I488" s="118">
        <v>22.140955000000002</v>
      </c>
      <c r="J488" s="118">
        <v>22.304652999999998</v>
      </c>
      <c r="K488" s="118">
        <v>22.416132000000001</v>
      </c>
      <c r="L488" s="118">
        <v>22.879963</v>
      </c>
      <c r="M488" s="118">
        <v>24.08614</v>
      </c>
      <c r="N488" s="118">
        <v>24.999081</v>
      </c>
      <c r="O488" s="118">
        <v>26.006468000000002</v>
      </c>
      <c r="P488" s="118">
        <v>26.584530000000001</v>
      </c>
      <c r="Q488" s="118">
        <v>27.514751</v>
      </c>
      <c r="R488" s="118">
        <v>28.522220999999998</v>
      </c>
      <c r="S488" s="118">
        <v>29.520126000000001</v>
      </c>
      <c r="T488" s="118">
        <v>30.270256</v>
      </c>
      <c r="U488" s="118">
        <v>31.788813000000001</v>
      </c>
      <c r="V488" s="118">
        <v>32.756245</v>
      </c>
      <c r="W488" s="118">
        <v>33.464709999999997</v>
      </c>
      <c r="X488" s="118">
        <v>34.516945</v>
      </c>
      <c r="Y488" s="118">
        <v>35.249695000000003</v>
      </c>
      <c r="Z488" s="118">
        <v>36.307346000000003</v>
      </c>
      <c r="AA488" s="118">
        <v>37.205418000000002</v>
      </c>
      <c r="AB488" s="118">
        <v>38.112602000000003</v>
      </c>
      <c r="AC488" s="118">
        <v>38.987327999999998</v>
      </c>
      <c r="AD488" s="118">
        <v>39.552235000000003</v>
      </c>
      <c r="AE488" s="118">
        <v>40.632342999999999</v>
      </c>
      <c r="AF488" s="118">
        <v>41.346274999999999</v>
      </c>
      <c r="AG488" s="118">
        <v>42.263263999999999</v>
      </c>
      <c r="AH488" s="118">
        <v>43.112887999999998</v>
      </c>
      <c r="AI488" s="118">
        <v>44.270657</v>
      </c>
      <c r="AJ488" s="118">
        <v>45.178801999999997</v>
      </c>
      <c r="AK488" s="118">
        <v>46.027985000000001</v>
      </c>
      <c r="AL488" s="118">
        <v>47.377712000000002</v>
      </c>
      <c r="AM488" s="119">
        <v>2.4E-2</v>
      </c>
    </row>
    <row r="489" spans="1:39" s="118" customFormat="1">
      <c r="A489" s="118" t="s">
        <v>412</v>
      </c>
      <c r="B489" s="118" t="s">
        <v>1368</v>
      </c>
      <c r="C489" s="118" t="s">
        <v>1369</v>
      </c>
      <c r="D489" s="118" t="s">
        <v>1193</v>
      </c>
      <c r="E489" s="118">
        <v>18.221125000000001</v>
      </c>
      <c r="F489" s="118">
        <v>22.200150000000001</v>
      </c>
      <c r="G489" s="118">
        <v>23.142136000000001</v>
      </c>
      <c r="H489" s="118">
        <v>23.557220000000001</v>
      </c>
      <c r="I489" s="118">
        <v>23.515979999999999</v>
      </c>
      <c r="J489" s="118">
        <v>23.734701000000001</v>
      </c>
      <c r="K489" s="118">
        <v>24.160667</v>
      </c>
      <c r="L489" s="118">
        <v>24.729209999999998</v>
      </c>
      <c r="M489" s="118">
        <v>26.133994999999999</v>
      </c>
      <c r="N489" s="118">
        <v>27.193114999999999</v>
      </c>
      <c r="O489" s="118">
        <v>28.329599000000002</v>
      </c>
      <c r="P489" s="118">
        <v>29.596712</v>
      </c>
      <c r="Q489" s="118">
        <v>30.988299999999999</v>
      </c>
      <c r="R489" s="118">
        <v>32.020119000000001</v>
      </c>
      <c r="S489" s="118">
        <v>33.158340000000003</v>
      </c>
      <c r="T489" s="118">
        <v>34.045082000000001</v>
      </c>
      <c r="U489" s="118">
        <v>35.275734</v>
      </c>
      <c r="V489" s="118">
        <v>36.364711999999997</v>
      </c>
      <c r="W489" s="118">
        <v>37.499938999999998</v>
      </c>
      <c r="X489" s="118">
        <v>38.807555999999998</v>
      </c>
      <c r="Y489" s="118">
        <v>39.676414000000001</v>
      </c>
      <c r="Z489" s="118">
        <v>40.992798000000001</v>
      </c>
      <c r="AA489" s="118">
        <v>42.269550000000002</v>
      </c>
      <c r="AB489" s="118">
        <v>43.622894000000002</v>
      </c>
      <c r="AC489" s="118">
        <v>44.765408000000001</v>
      </c>
      <c r="AD489" s="118">
        <v>46.106048999999999</v>
      </c>
      <c r="AE489" s="118">
        <v>47.193272</v>
      </c>
      <c r="AF489" s="118">
        <v>48.061340000000001</v>
      </c>
      <c r="AG489" s="118">
        <v>49.498477999999999</v>
      </c>
      <c r="AH489" s="118">
        <v>50.606589999999997</v>
      </c>
      <c r="AI489" s="118">
        <v>51.809970999999997</v>
      </c>
      <c r="AJ489" s="118">
        <v>52.858196</v>
      </c>
      <c r="AK489" s="118">
        <v>53.910556999999997</v>
      </c>
      <c r="AL489" s="118">
        <v>55.304371000000003</v>
      </c>
      <c r="AM489" s="119">
        <v>2.9000000000000001E-2</v>
      </c>
    </row>
    <row r="490" spans="1:39" s="118" customFormat="1">
      <c r="A490" s="118" t="s">
        <v>497</v>
      </c>
      <c r="B490" s="118" t="s">
        <v>1370</v>
      </c>
      <c r="C490" s="118" t="s">
        <v>1371</v>
      </c>
      <c r="D490" s="118" t="s">
        <v>1193</v>
      </c>
    </row>
    <row r="491" spans="1:39" s="118" customFormat="1">
      <c r="A491" s="118" t="s">
        <v>263</v>
      </c>
      <c r="B491" s="118" t="s">
        <v>1372</v>
      </c>
      <c r="C491" s="118" t="s">
        <v>1373</v>
      </c>
      <c r="D491" s="118" t="s">
        <v>1193</v>
      </c>
      <c r="E491" s="118">
        <v>6.646528</v>
      </c>
      <c r="F491" s="118">
        <v>8.5998470000000005</v>
      </c>
      <c r="G491" s="118">
        <v>7.3688570000000002</v>
      </c>
      <c r="H491" s="118">
        <v>8.7889009999999992</v>
      </c>
      <c r="I491" s="118">
        <v>10.208793999999999</v>
      </c>
      <c r="J491" s="118">
        <v>11.473128000000001</v>
      </c>
      <c r="K491" s="118">
        <v>13.173812</v>
      </c>
      <c r="L491" s="118">
        <v>15.166762</v>
      </c>
      <c r="M491" s="118">
        <v>15.802787</v>
      </c>
      <c r="N491" s="118">
        <v>16.633641999999998</v>
      </c>
      <c r="O491" s="118">
        <v>17.707981</v>
      </c>
      <c r="P491" s="118">
        <v>18.318663000000001</v>
      </c>
      <c r="Q491" s="118">
        <v>19.257725000000001</v>
      </c>
      <c r="R491" s="118">
        <v>19.817757</v>
      </c>
      <c r="S491" s="118">
        <v>20.504887</v>
      </c>
      <c r="T491" s="118">
        <v>21.264807000000001</v>
      </c>
      <c r="U491" s="118">
        <v>21.930042</v>
      </c>
      <c r="V491" s="118">
        <v>22.564198999999999</v>
      </c>
      <c r="W491" s="118">
        <v>23.290925999999999</v>
      </c>
      <c r="X491" s="118">
        <v>24.199114000000002</v>
      </c>
      <c r="Y491" s="118">
        <v>24.860379999999999</v>
      </c>
      <c r="Z491" s="118">
        <v>25.521538</v>
      </c>
      <c r="AA491" s="118">
        <v>26.321128999999999</v>
      </c>
      <c r="AB491" s="118">
        <v>27.129082</v>
      </c>
      <c r="AC491" s="118">
        <v>27.892530000000001</v>
      </c>
      <c r="AD491" s="118">
        <v>28.913136999999999</v>
      </c>
      <c r="AE491" s="118">
        <v>29.641220000000001</v>
      </c>
      <c r="AF491" s="118">
        <v>30.322340000000001</v>
      </c>
      <c r="AG491" s="118">
        <v>31.177128</v>
      </c>
      <c r="AH491" s="118">
        <v>31.929010000000002</v>
      </c>
      <c r="AI491" s="118">
        <v>32.746608999999999</v>
      </c>
      <c r="AJ491" s="118">
        <v>33.575400999999999</v>
      </c>
      <c r="AK491" s="118">
        <v>34.332996000000001</v>
      </c>
      <c r="AL491" s="118">
        <v>35.191822000000002</v>
      </c>
      <c r="AM491" s="119">
        <v>4.4999999999999998E-2</v>
      </c>
    </row>
    <row r="492" spans="1:39" s="118" customFormat="1">
      <c r="A492" s="118" t="s">
        <v>397</v>
      </c>
      <c r="B492" s="118" t="s">
        <v>1374</v>
      </c>
      <c r="C492" s="118" t="s">
        <v>1375</v>
      </c>
      <c r="D492" s="118" t="s">
        <v>1193</v>
      </c>
      <c r="E492" s="118">
        <v>6.6465290000000001</v>
      </c>
      <c r="F492" s="118">
        <v>8.6004380000000005</v>
      </c>
      <c r="G492" s="118">
        <v>7.1395160000000004</v>
      </c>
      <c r="H492" s="118">
        <v>8.7040670000000002</v>
      </c>
      <c r="I492" s="118">
        <v>10.049443999999999</v>
      </c>
      <c r="J492" s="118">
        <v>11.355295</v>
      </c>
      <c r="K492" s="118">
        <v>12.986955999999999</v>
      </c>
      <c r="L492" s="118">
        <v>15.101046</v>
      </c>
      <c r="M492" s="118">
        <v>15.789432</v>
      </c>
      <c r="N492" s="118">
        <v>16.310030000000001</v>
      </c>
      <c r="O492" s="118">
        <v>17.447409</v>
      </c>
      <c r="P492" s="118">
        <v>18.114626000000001</v>
      </c>
      <c r="Q492" s="118">
        <v>19.081457</v>
      </c>
      <c r="R492" s="118">
        <v>19.694617999999998</v>
      </c>
      <c r="S492" s="118">
        <v>20.428319999999999</v>
      </c>
      <c r="T492" s="118">
        <v>21.244586999999999</v>
      </c>
      <c r="U492" s="118">
        <v>21.858329999999999</v>
      </c>
      <c r="V492" s="118">
        <v>22.673549999999999</v>
      </c>
      <c r="W492" s="118">
        <v>23.479113000000002</v>
      </c>
      <c r="X492" s="118">
        <v>24.347754999999999</v>
      </c>
      <c r="Y492" s="118">
        <v>24.984618999999999</v>
      </c>
      <c r="Z492" s="118">
        <v>25.734089000000001</v>
      </c>
      <c r="AA492" s="118">
        <v>26.705486000000001</v>
      </c>
      <c r="AB492" s="118">
        <v>27.513757999999999</v>
      </c>
      <c r="AC492" s="118">
        <v>28.368969</v>
      </c>
      <c r="AD492" s="118">
        <v>29.349931999999999</v>
      </c>
      <c r="AE492" s="118">
        <v>30.186274000000001</v>
      </c>
      <c r="AF492" s="118">
        <v>30.920999999999999</v>
      </c>
      <c r="AG492" s="118">
        <v>31.754795000000001</v>
      </c>
      <c r="AH492" s="118">
        <v>32.471705999999998</v>
      </c>
      <c r="AI492" s="118">
        <v>33.596203000000003</v>
      </c>
      <c r="AJ492" s="118">
        <v>34.362147999999998</v>
      </c>
      <c r="AK492" s="118">
        <v>34.678077999999999</v>
      </c>
      <c r="AL492" s="118">
        <v>35.369213000000002</v>
      </c>
      <c r="AM492" s="119">
        <v>4.4999999999999998E-2</v>
      </c>
    </row>
    <row r="493" spans="1:39" s="118" customFormat="1">
      <c r="A493" s="118" t="s">
        <v>400</v>
      </c>
      <c r="B493" s="118" t="s">
        <v>1376</v>
      </c>
      <c r="C493" s="118" t="s">
        <v>1377</v>
      </c>
      <c r="D493" s="118" t="s">
        <v>1193</v>
      </c>
      <c r="E493" s="118">
        <v>6.646528</v>
      </c>
      <c r="F493" s="118">
        <v>8.6004380000000005</v>
      </c>
      <c r="G493" s="118">
        <v>7.1881649999999997</v>
      </c>
      <c r="H493" s="118">
        <v>8.7030779999999996</v>
      </c>
      <c r="I493" s="118">
        <v>9.9764110000000006</v>
      </c>
      <c r="J493" s="118">
        <v>11.656704</v>
      </c>
      <c r="K493" s="118">
        <v>13.486522000000001</v>
      </c>
      <c r="L493" s="118">
        <v>15.933126</v>
      </c>
      <c r="M493" s="118">
        <v>16.741109999999999</v>
      </c>
      <c r="N493" s="118">
        <v>17.606408999999999</v>
      </c>
      <c r="O493" s="118">
        <v>19.014863999999999</v>
      </c>
      <c r="P493" s="118">
        <v>19.944614000000001</v>
      </c>
      <c r="Q493" s="118">
        <v>21.145002000000002</v>
      </c>
      <c r="R493" s="118">
        <v>22.053383</v>
      </c>
      <c r="S493" s="118">
        <v>23.109014999999999</v>
      </c>
      <c r="T493" s="118">
        <v>24.286574999999999</v>
      </c>
      <c r="U493" s="118">
        <v>25.526067999999999</v>
      </c>
      <c r="V493" s="118">
        <v>26.338425000000001</v>
      </c>
      <c r="W493" s="118">
        <v>27.546786999999998</v>
      </c>
      <c r="X493" s="118">
        <v>29.067184000000001</v>
      </c>
      <c r="Y493" s="118">
        <v>30.370829000000001</v>
      </c>
      <c r="Z493" s="118">
        <v>31.580608000000002</v>
      </c>
      <c r="AA493" s="118">
        <v>32.978012</v>
      </c>
      <c r="AB493" s="118">
        <v>34.251266000000001</v>
      </c>
      <c r="AC493" s="118">
        <v>35.605240000000002</v>
      </c>
      <c r="AD493" s="118">
        <v>37.272525999999999</v>
      </c>
      <c r="AE493" s="118">
        <v>38.605395999999999</v>
      </c>
      <c r="AF493" s="118">
        <v>39.891078999999998</v>
      </c>
      <c r="AG493" s="118">
        <v>41.376297000000001</v>
      </c>
      <c r="AH493" s="118">
        <v>42.890059999999998</v>
      </c>
      <c r="AI493" s="118">
        <v>44.418900000000001</v>
      </c>
      <c r="AJ493" s="118">
        <v>45.955399</v>
      </c>
      <c r="AK493" s="118">
        <v>47.603951000000002</v>
      </c>
      <c r="AL493" s="118">
        <v>49.213509000000002</v>
      </c>
      <c r="AM493" s="119">
        <v>5.6000000000000001E-2</v>
      </c>
    </row>
    <row r="494" spans="1:39" s="118" customFormat="1">
      <c r="A494" s="118" t="s">
        <v>403</v>
      </c>
      <c r="B494" s="118" t="s">
        <v>1378</v>
      </c>
      <c r="C494" s="118" t="s">
        <v>1379</v>
      </c>
      <c r="D494" s="118" t="s">
        <v>1193</v>
      </c>
      <c r="E494" s="118">
        <v>6.646528</v>
      </c>
      <c r="F494" s="118">
        <v>8.5999210000000001</v>
      </c>
      <c r="G494" s="118">
        <v>12.630576</v>
      </c>
      <c r="H494" s="118">
        <v>15.96297</v>
      </c>
      <c r="I494" s="118">
        <v>20.058316999999999</v>
      </c>
      <c r="J494" s="118">
        <v>23.704965999999999</v>
      </c>
      <c r="K494" s="118">
        <v>27.361574000000001</v>
      </c>
      <c r="L494" s="118">
        <v>30.828993000000001</v>
      </c>
      <c r="M494" s="118">
        <v>33.214843999999999</v>
      </c>
      <c r="N494" s="118">
        <v>36.280616999999999</v>
      </c>
      <c r="O494" s="118">
        <v>37.985717999999999</v>
      </c>
      <c r="P494" s="118">
        <v>39.989795999999998</v>
      </c>
      <c r="Q494" s="118">
        <v>42.240543000000002</v>
      </c>
      <c r="R494" s="118">
        <v>44.110317000000002</v>
      </c>
      <c r="S494" s="118">
        <v>45.966411999999998</v>
      </c>
      <c r="T494" s="118">
        <v>47.531036</v>
      </c>
      <c r="U494" s="118">
        <v>49.188792999999997</v>
      </c>
      <c r="V494" s="118">
        <v>50.568226000000003</v>
      </c>
      <c r="W494" s="118">
        <v>52.058520999999999</v>
      </c>
      <c r="X494" s="118">
        <v>53.41695</v>
      </c>
      <c r="Y494" s="118">
        <v>54.802410000000002</v>
      </c>
      <c r="Z494" s="118">
        <v>55.992027</v>
      </c>
      <c r="AA494" s="118">
        <v>57.373691999999998</v>
      </c>
      <c r="AB494" s="118">
        <v>58.872284000000001</v>
      </c>
      <c r="AC494" s="118">
        <v>60.389572000000001</v>
      </c>
      <c r="AD494" s="118">
        <v>61.721302000000001</v>
      </c>
      <c r="AE494" s="118">
        <v>63.184761000000002</v>
      </c>
      <c r="AF494" s="118">
        <v>64.906761000000003</v>
      </c>
      <c r="AG494" s="118">
        <v>66.485786000000004</v>
      </c>
      <c r="AH494" s="118">
        <v>68.109520000000003</v>
      </c>
      <c r="AI494" s="118">
        <v>69.436156999999994</v>
      </c>
      <c r="AJ494" s="118">
        <v>71.262855999999999</v>
      </c>
      <c r="AK494" s="118">
        <v>73.199935999999994</v>
      </c>
      <c r="AL494" s="118">
        <v>75.175858000000005</v>
      </c>
      <c r="AM494" s="119">
        <v>7.0000000000000007E-2</v>
      </c>
    </row>
    <row r="495" spans="1:39" s="118" customFormat="1">
      <c r="A495" s="118" t="s">
        <v>406</v>
      </c>
      <c r="B495" s="118" t="s">
        <v>1380</v>
      </c>
      <c r="C495" s="118" t="s">
        <v>1381</v>
      </c>
      <c r="D495" s="118" t="s">
        <v>1193</v>
      </c>
      <c r="E495" s="118">
        <v>6.6465259999999997</v>
      </c>
      <c r="F495" s="118">
        <v>8.5999839999999992</v>
      </c>
      <c r="G495" s="118">
        <v>5.7733379999999999</v>
      </c>
      <c r="H495" s="118">
        <v>4.3415090000000003</v>
      </c>
      <c r="I495" s="118">
        <v>5.4804870000000001</v>
      </c>
      <c r="J495" s="118">
        <v>6.5205190000000002</v>
      </c>
      <c r="K495" s="118">
        <v>7.728065</v>
      </c>
      <c r="L495" s="118">
        <v>8.9887949999999996</v>
      </c>
      <c r="M495" s="118">
        <v>9.1194400000000009</v>
      </c>
      <c r="N495" s="118">
        <v>9.2629789999999996</v>
      </c>
      <c r="O495" s="118">
        <v>9.5649390000000007</v>
      </c>
      <c r="P495" s="118">
        <v>9.775093</v>
      </c>
      <c r="Q495" s="118">
        <v>9.8530730000000002</v>
      </c>
      <c r="R495" s="118">
        <v>10.015703</v>
      </c>
      <c r="S495" s="118">
        <v>10.151303</v>
      </c>
      <c r="T495" s="118">
        <v>10.436724999999999</v>
      </c>
      <c r="U495" s="118">
        <v>10.662547999999999</v>
      </c>
      <c r="V495" s="118">
        <v>10.795897999999999</v>
      </c>
      <c r="W495" s="118">
        <v>11.012022999999999</v>
      </c>
      <c r="X495" s="118">
        <v>11.258162</v>
      </c>
      <c r="Y495" s="118">
        <v>11.709345000000001</v>
      </c>
      <c r="Z495" s="118">
        <v>11.732222999999999</v>
      </c>
      <c r="AA495" s="118">
        <v>12.115607000000001</v>
      </c>
      <c r="AB495" s="118">
        <v>12.330439</v>
      </c>
      <c r="AC495" s="118">
        <v>12.643222</v>
      </c>
      <c r="AD495" s="118">
        <v>12.965688</v>
      </c>
      <c r="AE495" s="118">
        <v>13.339202999999999</v>
      </c>
      <c r="AF495" s="118">
        <v>13.732926000000001</v>
      </c>
      <c r="AG495" s="118">
        <v>14.283414</v>
      </c>
      <c r="AH495" s="118">
        <v>14.637554</v>
      </c>
      <c r="AI495" s="118">
        <v>15.182895</v>
      </c>
      <c r="AJ495" s="118">
        <v>15.738533</v>
      </c>
      <c r="AK495" s="118">
        <v>16.344128000000001</v>
      </c>
      <c r="AL495" s="118">
        <v>16.778867999999999</v>
      </c>
      <c r="AM495" s="119">
        <v>2.1000000000000001E-2</v>
      </c>
    </row>
    <row r="496" spans="1:39" s="118" customFormat="1">
      <c r="A496" s="118" t="s">
        <v>409</v>
      </c>
      <c r="B496" s="118" t="s">
        <v>1382</v>
      </c>
      <c r="C496" s="118" t="s">
        <v>1383</v>
      </c>
      <c r="D496" s="118" t="s">
        <v>1193</v>
      </c>
      <c r="E496" s="118">
        <v>6.646528</v>
      </c>
      <c r="F496" s="118">
        <v>8.5999660000000002</v>
      </c>
      <c r="G496" s="118">
        <v>6.9501119999999998</v>
      </c>
      <c r="H496" s="118">
        <v>8.2401370000000007</v>
      </c>
      <c r="I496" s="118">
        <v>9.3086490000000008</v>
      </c>
      <c r="J496" s="118">
        <v>10.874707000000001</v>
      </c>
      <c r="K496" s="118">
        <v>12.520481</v>
      </c>
      <c r="L496" s="118">
        <v>14.543189999999999</v>
      </c>
      <c r="M496" s="118">
        <v>15.138423</v>
      </c>
      <c r="N496" s="118">
        <v>15.809759</v>
      </c>
      <c r="O496" s="118">
        <v>16.554949000000001</v>
      </c>
      <c r="P496" s="118">
        <v>16.828977999999999</v>
      </c>
      <c r="Q496" s="118">
        <v>17.508997000000001</v>
      </c>
      <c r="R496" s="118">
        <v>18.203403000000002</v>
      </c>
      <c r="S496" s="118">
        <v>18.856978999999999</v>
      </c>
      <c r="T496" s="118">
        <v>19.416367000000001</v>
      </c>
      <c r="U496" s="118">
        <v>20.462812</v>
      </c>
      <c r="V496" s="118">
        <v>21.104230999999999</v>
      </c>
      <c r="W496" s="118">
        <v>21.511835000000001</v>
      </c>
      <c r="X496" s="118">
        <v>22.186077000000001</v>
      </c>
      <c r="Y496" s="118">
        <v>22.858125999999999</v>
      </c>
      <c r="Z496" s="118">
        <v>23.599239000000001</v>
      </c>
      <c r="AA496" s="118">
        <v>24.245221999999998</v>
      </c>
      <c r="AB496" s="118">
        <v>24.892412</v>
      </c>
      <c r="AC496" s="118">
        <v>25.516068000000001</v>
      </c>
      <c r="AD496" s="118">
        <v>25.954165</v>
      </c>
      <c r="AE496" s="118">
        <v>26.739296</v>
      </c>
      <c r="AF496" s="118">
        <v>27.453762000000001</v>
      </c>
      <c r="AG496" s="118">
        <v>28.271017000000001</v>
      </c>
      <c r="AH496" s="118">
        <v>29.018215000000001</v>
      </c>
      <c r="AI496" s="118">
        <v>29.813071999999998</v>
      </c>
      <c r="AJ496" s="118">
        <v>30.513342000000002</v>
      </c>
      <c r="AK496" s="118">
        <v>31.167041999999999</v>
      </c>
      <c r="AL496" s="118">
        <v>32.029750999999997</v>
      </c>
      <c r="AM496" s="119">
        <v>4.2000000000000003E-2</v>
      </c>
    </row>
    <row r="497" spans="1:39" s="118" customFormat="1">
      <c r="A497" s="118" t="s">
        <v>412</v>
      </c>
      <c r="B497" s="118" t="s">
        <v>1384</v>
      </c>
      <c r="C497" s="118" t="s">
        <v>1385</v>
      </c>
      <c r="D497" s="118" t="s">
        <v>1193</v>
      </c>
      <c r="E497" s="118">
        <v>6.646528</v>
      </c>
      <c r="F497" s="118">
        <v>8.5997389999999996</v>
      </c>
      <c r="G497" s="118">
        <v>7.3903429999999997</v>
      </c>
      <c r="H497" s="118">
        <v>8.7311350000000001</v>
      </c>
      <c r="I497" s="118">
        <v>10.366228</v>
      </c>
      <c r="J497" s="118">
        <v>12.031351000000001</v>
      </c>
      <c r="K497" s="118">
        <v>13.822338999999999</v>
      </c>
      <c r="L497" s="118">
        <v>15.833975000000001</v>
      </c>
      <c r="M497" s="118">
        <v>16.674515</v>
      </c>
      <c r="N497" s="118">
        <v>17.329134</v>
      </c>
      <c r="O497" s="118">
        <v>18.286346000000002</v>
      </c>
      <c r="P497" s="118">
        <v>18.924693999999999</v>
      </c>
      <c r="Q497" s="118">
        <v>19.831742999999999</v>
      </c>
      <c r="R497" s="118">
        <v>20.466625000000001</v>
      </c>
      <c r="S497" s="118">
        <v>21.373486</v>
      </c>
      <c r="T497" s="118">
        <v>21.854085999999999</v>
      </c>
      <c r="U497" s="118">
        <v>22.560130999999998</v>
      </c>
      <c r="V497" s="118">
        <v>23.387184000000001</v>
      </c>
      <c r="W497" s="118">
        <v>24.099308000000001</v>
      </c>
      <c r="X497" s="118">
        <v>24.8307</v>
      </c>
      <c r="Y497" s="118">
        <v>25.537355000000002</v>
      </c>
      <c r="Z497" s="118">
        <v>26.395796000000001</v>
      </c>
      <c r="AA497" s="118">
        <v>27.211668</v>
      </c>
      <c r="AB497" s="118">
        <v>28.195408</v>
      </c>
      <c r="AC497" s="118">
        <v>28.895188999999998</v>
      </c>
      <c r="AD497" s="118">
        <v>30.063265000000001</v>
      </c>
      <c r="AE497" s="118">
        <v>30.751169000000001</v>
      </c>
      <c r="AF497" s="118">
        <v>31.362708999999999</v>
      </c>
      <c r="AG497" s="118">
        <v>32.298523000000003</v>
      </c>
      <c r="AH497" s="118">
        <v>33.033515999999999</v>
      </c>
      <c r="AI497" s="118">
        <v>33.829135999999998</v>
      </c>
      <c r="AJ497" s="118">
        <v>34.770718000000002</v>
      </c>
      <c r="AK497" s="118">
        <v>35.787582</v>
      </c>
      <c r="AL497" s="118">
        <v>36.571136000000003</v>
      </c>
      <c r="AM497" s="119">
        <v>4.5999999999999999E-2</v>
      </c>
    </row>
    <row r="498" spans="1:39" s="118" customFormat="1">
      <c r="A498" s="118" t="s">
        <v>123</v>
      </c>
      <c r="B498" s="118" t="s">
        <v>1386</v>
      </c>
      <c r="C498" s="118" t="s">
        <v>1387</v>
      </c>
      <c r="D498" s="118" t="s">
        <v>1193</v>
      </c>
    </row>
    <row r="499" spans="1:39" s="118" customFormat="1">
      <c r="A499" s="118" t="s">
        <v>263</v>
      </c>
      <c r="B499" s="118" t="s">
        <v>1388</v>
      </c>
      <c r="C499" s="118" t="s">
        <v>1389</v>
      </c>
      <c r="D499" s="118" t="s">
        <v>1193</v>
      </c>
      <c r="E499" s="118">
        <v>3.8076599999999998</v>
      </c>
      <c r="F499" s="118">
        <v>3.89018</v>
      </c>
      <c r="G499" s="118">
        <v>4.0261339999999999</v>
      </c>
      <c r="H499" s="118">
        <v>4.2026680000000001</v>
      </c>
      <c r="I499" s="118">
        <v>4.2175000000000002</v>
      </c>
      <c r="J499" s="118">
        <v>4.333507</v>
      </c>
      <c r="K499" s="118">
        <v>4.5736679999999996</v>
      </c>
      <c r="L499" s="118">
        <v>4.8583179999999997</v>
      </c>
      <c r="M499" s="118">
        <v>5.2276369999999996</v>
      </c>
      <c r="N499" s="118">
        <v>5.4399439999999997</v>
      </c>
      <c r="O499" s="118">
        <v>5.5853400000000004</v>
      </c>
      <c r="P499" s="118">
        <v>5.8033799999999998</v>
      </c>
      <c r="Q499" s="118">
        <v>5.9251480000000001</v>
      </c>
      <c r="R499" s="118">
        <v>6.0979929999999998</v>
      </c>
      <c r="S499" s="118">
        <v>6.2118070000000003</v>
      </c>
      <c r="T499" s="118">
        <v>6.516178</v>
      </c>
      <c r="U499" s="118">
        <v>6.7495820000000002</v>
      </c>
      <c r="V499" s="118">
        <v>6.9625120000000003</v>
      </c>
      <c r="W499" s="118">
        <v>7.175567</v>
      </c>
      <c r="X499" s="118">
        <v>7.4391470000000002</v>
      </c>
      <c r="Y499" s="118">
        <v>7.6516400000000004</v>
      </c>
      <c r="Z499" s="118">
        <v>7.8336399999999999</v>
      </c>
      <c r="AA499" s="118">
        <v>8.0429399999999998</v>
      </c>
      <c r="AB499" s="118">
        <v>8.3205880000000008</v>
      </c>
      <c r="AC499" s="118">
        <v>8.5016870000000004</v>
      </c>
      <c r="AD499" s="118">
        <v>8.7668090000000003</v>
      </c>
      <c r="AE499" s="118">
        <v>9.0788390000000003</v>
      </c>
      <c r="AF499" s="118">
        <v>9.4396850000000008</v>
      </c>
      <c r="AG499" s="118">
        <v>9.8104060000000004</v>
      </c>
      <c r="AH499" s="118">
        <v>10.156618999999999</v>
      </c>
      <c r="AI499" s="118">
        <v>10.547337000000001</v>
      </c>
      <c r="AJ499" s="118">
        <v>11.055622</v>
      </c>
      <c r="AK499" s="118">
        <v>11.539883</v>
      </c>
      <c r="AL499" s="118">
        <v>12.002274999999999</v>
      </c>
      <c r="AM499" s="119">
        <v>3.5999999999999997E-2</v>
      </c>
    </row>
    <row r="500" spans="1:39" s="118" customFormat="1">
      <c r="A500" s="118" t="s">
        <v>397</v>
      </c>
      <c r="B500" s="118" t="s">
        <v>1390</v>
      </c>
      <c r="C500" s="118" t="s">
        <v>1391</v>
      </c>
      <c r="D500" s="118" t="s">
        <v>1193</v>
      </c>
      <c r="E500" s="118">
        <v>3.8079100000000001</v>
      </c>
      <c r="F500" s="118">
        <v>3.9001130000000002</v>
      </c>
      <c r="G500" s="118">
        <v>4.0042939999999998</v>
      </c>
      <c r="H500" s="118">
        <v>4.1918519999999999</v>
      </c>
      <c r="I500" s="118">
        <v>4.217587</v>
      </c>
      <c r="J500" s="118">
        <v>4.3368789999999997</v>
      </c>
      <c r="K500" s="118">
        <v>4.57524</v>
      </c>
      <c r="L500" s="118">
        <v>4.9018319999999997</v>
      </c>
      <c r="M500" s="118">
        <v>5.2610320000000002</v>
      </c>
      <c r="N500" s="118">
        <v>5.4804930000000001</v>
      </c>
      <c r="O500" s="118">
        <v>5.6598379999999997</v>
      </c>
      <c r="P500" s="118">
        <v>5.9053599999999999</v>
      </c>
      <c r="Q500" s="118">
        <v>6.0515150000000002</v>
      </c>
      <c r="R500" s="118">
        <v>6.2187049999999999</v>
      </c>
      <c r="S500" s="118">
        <v>6.3418029999999996</v>
      </c>
      <c r="T500" s="118">
        <v>6.6189010000000001</v>
      </c>
      <c r="U500" s="118">
        <v>6.8952600000000004</v>
      </c>
      <c r="V500" s="118">
        <v>7.1127640000000003</v>
      </c>
      <c r="W500" s="118">
        <v>7.3643000000000001</v>
      </c>
      <c r="X500" s="118">
        <v>7.677384</v>
      </c>
      <c r="Y500" s="118">
        <v>7.9103640000000004</v>
      </c>
      <c r="Z500" s="118">
        <v>8.1459659999999996</v>
      </c>
      <c r="AA500" s="118">
        <v>8.4410880000000006</v>
      </c>
      <c r="AB500" s="118">
        <v>8.7110559999999992</v>
      </c>
      <c r="AC500" s="118">
        <v>8.962942</v>
      </c>
      <c r="AD500" s="118">
        <v>9.2235479999999992</v>
      </c>
      <c r="AE500" s="118">
        <v>9.5406879999999994</v>
      </c>
      <c r="AF500" s="118">
        <v>9.9610920000000007</v>
      </c>
      <c r="AG500" s="118">
        <v>10.345806</v>
      </c>
      <c r="AH500" s="118">
        <v>10.767060000000001</v>
      </c>
      <c r="AI500" s="118">
        <v>11.208926999999999</v>
      </c>
      <c r="AJ500" s="118">
        <v>11.775003</v>
      </c>
      <c r="AK500" s="118">
        <v>12.211976</v>
      </c>
      <c r="AL500" s="118">
        <v>12.775710999999999</v>
      </c>
      <c r="AM500" s="119">
        <v>3.7999999999999999E-2</v>
      </c>
    </row>
    <row r="501" spans="1:39" s="118" customFormat="1">
      <c r="A501" s="118" t="s">
        <v>400</v>
      </c>
      <c r="B501" s="118" t="s">
        <v>1392</v>
      </c>
      <c r="C501" s="118" t="s">
        <v>1393</v>
      </c>
      <c r="D501" s="118" t="s">
        <v>1193</v>
      </c>
      <c r="E501" s="118">
        <v>3.8079689999999999</v>
      </c>
      <c r="F501" s="118">
        <v>3.9003359999999998</v>
      </c>
      <c r="G501" s="118">
        <v>4.045172</v>
      </c>
      <c r="H501" s="118">
        <v>4.2331750000000001</v>
      </c>
      <c r="I501" s="118">
        <v>4.2877660000000004</v>
      </c>
      <c r="J501" s="118">
        <v>4.4241890000000001</v>
      </c>
      <c r="K501" s="118">
        <v>4.6909879999999999</v>
      </c>
      <c r="L501" s="118">
        <v>5.0541919999999996</v>
      </c>
      <c r="M501" s="118">
        <v>5.4607950000000001</v>
      </c>
      <c r="N501" s="118">
        <v>5.8148160000000004</v>
      </c>
      <c r="O501" s="118">
        <v>6.0539480000000001</v>
      </c>
      <c r="P501" s="118">
        <v>6.3755069999999998</v>
      </c>
      <c r="Q501" s="118">
        <v>6.6472150000000001</v>
      </c>
      <c r="R501" s="118">
        <v>6.852322</v>
      </c>
      <c r="S501" s="118">
        <v>7.0936919999999999</v>
      </c>
      <c r="T501" s="118">
        <v>7.4935840000000002</v>
      </c>
      <c r="U501" s="118">
        <v>7.8265010000000004</v>
      </c>
      <c r="V501" s="118">
        <v>8.1695779999999996</v>
      </c>
      <c r="W501" s="118">
        <v>8.5185910000000007</v>
      </c>
      <c r="X501" s="118">
        <v>8.9457830000000005</v>
      </c>
      <c r="Y501" s="118">
        <v>9.3633930000000003</v>
      </c>
      <c r="Z501" s="118">
        <v>9.7184460000000001</v>
      </c>
      <c r="AA501" s="118">
        <v>10.115046</v>
      </c>
      <c r="AB501" s="118">
        <v>10.559934999999999</v>
      </c>
      <c r="AC501" s="118">
        <v>10.928110999999999</v>
      </c>
      <c r="AD501" s="118">
        <v>11.26755</v>
      </c>
      <c r="AE501" s="118">
        <v>11.750280999999999</v>
      </c>
      <c r="AF501" s="118">
        <v>12.40814</v>
      </c>
      <c r="AG501" s="118">
        <v>12.977549</v>
      </c>
      <c r="AH501" s="118">
        <v>13.559438999999999</v>
      </c>
      <c r="AI501" s="118">
        <v>14.257540000000001</v>
      </c>
      <c r="AJ501" s="118">
        <v>15.029896000000001</v>
      </c>
      <c r="AK501" s="118">
        <v>15.852641</v>
      </c>
      <c r="AL501" s="118">
        <v>16.725548</v>
      </c>
      <c r="AM501" s="119">
        <v>4.7E-2</v>
      </c>
    </row>
    <row r="502" spans="1:39" s="118" customFormat="1">
      <c r="A502" s="118" t="s">
        <v>403</v>
      </c>
      <c r="B502" s="118" t="s">
        <v>1394</v>
      </c>
      <c r="C502" s="118" t="s">
        <v>1395</v>
      </c>
      <c r="D502" s="118" t="s">
        <v>1193</v>
      </c>
      <c r="E502" s="118">
        <v>3.8077939999999999</v>
      </c>
      <c r="F502" s="118">
        <v>3.893224</v>
      </c>
      <c r="G502" s="118">
        <v>4.077102</v>
      </c>
      <c r="H502" s="118">
        <v>4.2786629999999999</v>
      </c>
      <c r="I502" s="118">
        <v>4.2580910000000003</v>
      </c>
      <c r="J502" s="118">
        <v>4.3426520000000002</v>
      </c>
      <c r="K502" s="118">
        <v>4.5649439999999997</v>
      </c>
      <c r="L502" s="118">
        <v>4.9427050000000001</v>
      </c>
      <c r="M502" s="118">
        <v>5.4908039999999998</v>
      </c>
      <c r="N502" s="118">
        <v>5.9834110000000003</v>
      </c>
      <c r="O502" s="118">
        <v>6.5054080000000001</v>
      </c>
      <c r="P502" s="118">
        <v>6.8920320000000004</v>
      </c>
      <c r="Q502" s="118">
        <v>7.2395040000000002</v>
      </c>
      <c r="R502" s="118">
        <v>7.6428310000000002</v>
      </c>
      <c r="S502" s="118">
        <v>8.1067090000000004</v>
      </c>
      <c r="T502" s="118">
        <v>8.4871440000000007</v>
      </c>
      <c r="U502" s="118">
        <v>8.8570419999999999</v>
      </c>
      <c r="V502" s="118">
        <v>9.1288889999999991</v>
      </c>
      <c r="W502" s="118">
        <v>9.4158059999999999</v>
      </c>
      <c r="X502" s="118">
        <v>9.6730520000000002</v>
      </c>
      <c r="Y502" s="118">
        <v>9.9237179999999992</v>
      </c>
      <c r="Z502" s="118">
        <v>10.158401</v>
      </c>
      <c r="AA502" s="118">
        <v>10.362492</v>
      </c>
      <c r="AB502" s="118">
        <v>10.863292</v>
      </c>
      <c r="AC502" s="118">
        <v>11.305984</v>
      </c>
      <c r="AD502" s="118">
        <v>11.607492000000001</v>
      </c>
      <c r="AE502" s="118">
        <v>11.898946</v>
      </c>
      <c r="AF502" s="118">
        <v>12.317974</v>
      </c>
      <c r="AG502" s="118">
        <v>12.724265000000001</v>
      </c>
      <c r="AH502" s="118">
        <v>13.110208</v>
      </c>
      <c r="AI502" s="118">
        <v>13.423332</v>
      </c>
      <c r="AJ502" s="118">
        <v>13.898462</v>
      </c>
      <c r="AK502" s="118">
        <v>14.335334</v>
      </c>
      <c r="AL502" s="118">
        <v>14.751998</v>
      </c>
      <c r="AM502" s="119">
        <v>4.2999999999999997E-2</v>
      </c>
    </row>
    <row r="503" spans="1:39" s="118" customFormat="1">
      <c r="A503" s="118" t="s">
        <v>406</v>
      </c>
      <c r="B503" s="118" t="s">
        <v>1396</v>
      </c>
      <c r="C503" s="118" t="s">
        <v>1397</v>
      </c>
      <c r="D503" s="118" t="s">
        <v>1193</v>
      </c>
      <c r="E503" s="118">
        <v>3.8077549999999998</v>
      </c>
      <c r="F503" s="118">
        <v>3.8954469999999999</v>
      </c>
      <c r="G503" s="118">
        <v>4.0152840000000003</v>
      </c>
      <c r="H503" s="118">
        <v>4.1373439999999997</v>
      </c>
      <c r="I503" s="118">
        <v>4.202388</v>
      </c>
      <c r="J503" s="118">
        <v>4.3152379999999999</v>
      </c>
      <c r="K503" s="118">
        <v>4.4869960000000004</v>
      </c>
      <c r="L503" s="118">
        <v>4.7511859999999997</v>
      </c>
      <c r="M503" s="118">
        <v>4.9850919999999999</v>
      </c>
      <c r="N503" s="118">
        <v>5.1578650000000001</v>
      </c>
      <c r="O503" s="118">
        <v>5.2498760000000004</v>
      </c>
      <c r="P503" s="118">
        <v>5.3478719999999997</v>
      </c>
      <c r="Q503" s="118">
        <v>5.4650550000000004</v>
      </c>
      <c r="R503" s="118">
        <v>5.5521209999999996</v>
      </c>
      <c r="S503" s="118">
        <v>5.706067</v>
      </c>
      <c r="T503" s="118">
        <v>5.9136680000000004</v>
      </c>
      <c r="U503" s="118">
        <v>6.0419450000000001</v>
      </c>
      <c r="V503" s="118">
        <v>6.1925480000000004</v>
      </c>
      <c r="W503" s="118">
        <v>6.405411</v>
      </c>
      <c r="X503" s="118">
        <v>6.626951</v>
      </c>
      <c r="Y503" s="118">
        <v>6.8323039999999997</v>
      </c>
      <c r="Z503" s="118">
        <v>7.0037989999999999</v>
      </c>
      <c r="AA503" s="118">
        <v>7.1953259999999997</v>
      </c>
      <c r="AB503" s="118">
        <v>7.419448</v>
      </c>
      <c r="AC503" s="118">
        <v>7.6488310000000004</v>
      </c>
      <c r="AD503" s="118">
        <v>7.9349889999999998</v>
      </c>
      <c r="AE503" s="118">
        <v>8.1917329999999993</v>
      </c>
      <c r="AF503" s="118">
        <v>8.5701090000000004</v>
      </c>
      <c r="AG503" s="118">
        <v>8.9093400000000003</v>
      </c>
      <c r="AH503" s="118">
        <v>9.2789350000000006</v>
      </c>
      <c r="AI503" s="118">
        <v>9.6951660000000004</v>
      </c>
      <c r="AJ503" s="118">
        <v>10.079326999999999</v>
      </c>
      <c r="AK503" s="118">
        <v>10.467416999999999</v>
      </c>
      <c r="AL503" s="118">
        <v>10.922644999999999</v>
      </c>
      <c r="AM503" s="119">
        <v>3.3000000000000002E-2</v>
      </c>
    </row>
    <row r="504" spans="1:39" s="118" customFormat="1">
      <c r="A504" s="118" t="s">
        <v>409</v>
      </c>
      <c r="B504" s="118" t="s">
        <v>1398</v>
      </c>
      <c r="C504" s="118" t="s">
        <v>1399</v>
      </c>
      <c r="D504" s="118" t="s">
        <v>1193</v>
      </c>
      <c r="E504" s="118">
        <v>3.8075899999999998</v>
      </c>
      <c r="F504" s="118">
        <v>3.893367</v>
      </c>
      <c r="G504" s="118">
        <v>3.8265400000000001</v>
      </c>
      <c r="H504" s="118">
        <v>3.8630070000000001</v>
      </c>
      <c r="I504" s="118">
        <v>3.7925810000000002</v>
      </c>
      <c r="J504" s="118">
        <v>3.8251040000000001</v>
      </c>
      <c r="K504" s="118">
        <v>3.9849929999999998</v>
      </c>
      <c r="L504" s="118">
        <v>4.2008700000000001</v>
      </c>
      <c r="M504" s="118">
        <v>4.4874330000000002</v>
      </c>
      <c r="N504" s="118">
        <v>4.6904560000000002</v>
      </c>
      <c r="O504" s="118">
        <v>4.8381460000000001</v>
      </c>
      <c r="P504" s="118">
        <v>4.9551129999999999</v>
      </c>
      <c r="Q504" s="118">
        <v>5.0461410000000004</v>
      </c>
      <c r="R504" s="118">
        <v>5.1454979999999999</v>
      </c>
      <c r="S504" s="118">
        <v>5.2648520000000003</v>
      </c>
      <c r="T504" s="118">
        <v>5.4164459999999996</v>
      </c>
      <c r="U504" s="118">
        <v>5.6026879999999997</v>
      </c>
      <c r="V504" s="118">
        <v>5.7444740000000003</v>
      </c>
      <c r="W504" s="118">
        <v>5.9252010000000004</v>
      </c>
      <c r="X504" s="118">
        <v>6.0748179999999996</v>
      </c>
      <c r="Y504" s="118">
        <v>6.2406879999999996</v>
      </c>
      <c r="Z504" s="118">
        <v>6.405494</v>
      </c>
      <c r="AA504" s="118">
        <v>6.5732080000000002</v>
      </c>
      <c r="AB504" s="118">
        <v>6.7241780000000002</v>
      </c>
      <c r="AC504" s="118">
        <v>6.881958</v>
      </c>
      <c r="AD504" s="118">
        <v>7.0532240000000002</v>
      </c>
      <c r="AE504" s="118">
        <v>7.2417730000000002</v>
      </c>
      <c r="AF504" s="118">
        <v>7.494218</v>
      </c>
      <c r="AG504" s="118">
        <v>7.7230340000000002</v>
      </c>
      <c r="AH504" s="118">
        <v>7.9555449999999999</v>
      </c>
      <c r="AI504" s="118">
        <v>8.2271509999999992</v>
      </c>
      <c r="AJ504" s="118">
        <v>8.5010220000000007</v>
      </c>
      <c r="AK504" s="118">
        <v>8.7494859999999992</v>
      </c>
      <c r="AL504" s="118">
        <v>9.0633800000000004</v>
      </c>
      <c r="AM504" s="119">
        <v>2.7E-2</v>
      </c>
    </row>
    <row r="505" spans="1:39" s="118" customFormat="1">
      <c r="A505" s="118" t="s">
        <v>412</v>
      </c>
      <c r="B505" s="118" t="s">
        <v>1400</v>
      </c>
      <c r="C505" s="118" t="s">
        <v>1401</v>
      </c>
      <c r="D505" s="118" t="s">
        <v>1193</v>
      </c>
      <c r="E505" s="118">
        <v>3.8079399999999999</v>
      </c>
      <c r="F505" s="118">
        <v>3.894495</v>
      </c>
      <c r="G505" s="118">
        <v>4.39757</v>
      </c>
      <c r="H505" s="118">
        <v>4.8297660000000002</v>
      </c>
      <c r="I505" s="118">
        <v>5.0601130000000003</v>
      </c>
      <c r="J505" s="118">
        <v>5.2458929999999997</v>
      </c>
      <c r="K505" s="118">
        <v>5.5892850000000003</v>
      </c>
      <c r="L505" s="118">
        <v>6.0166120000000003</v>
      </c>
      <c r="M505" s="118">
        <v>6.5139339999999999</v>
      </c>
      <c r="N505" s="118">
        <v>7.0702559999999997</v>
      </c>
      <c r="O505" s="118">
        <v>7.4036340000000003</v>
      </c>
      <c r="P505" s="118">
        <v>7.8746809999999998</v>
      </c>
      <c r="Q505" s="118">
        <v>8.1463629999999991</v>
      </c>
      <c r="R505" s="118">
        <v>8.3874119999999994</v>
      </c>
      <c r="S505" s="118">
        <v>8.6090630000000008</v>
      </c>
      <c r="T505" s="118">
        <v>8.9791120000000006</v>
      </c>
      <c r="U505" s="118">
        <v>9.2634880000000006</v>
      </c>
      <c r="V505" s="118">
        <v>9.692539</v>
      </c>
      <c r="W505" s="118">
        <v>10.046253999999999</v>
      </c>
      <c r="X505" s="118">
        <v>10.419653</v>
      </c>
      <c r="Y505" s="118">
        <v>10.80559</v>
      </c>
      <c r="Z505" s="118">
        <v>11.184991999999999</v>
      </c>
      <c r="AA505" s="118">
        <v>11.449890999999999</v>
      </c>
      <c r="AB505" s="118">
        <v>12.031507</v>
      </c>
      <c r="AC505" s="118">
        <v>12.416465000000001</v>
      </c>
      <c r="AD505" s="118">
        <v>12.898128</v>
      </c>
      <c r="AE505" s="118">
        <v>13.517101</v>
      </c>
      <c r="AF505" s="118">
        <v>13.821831</v>
      </c>
      <c r="AG505" s="118">
        <v>14.360281000000001</v>
      </c>
      <c r="AH505" s="118">
        <v>15.063528</v>
      </c>
      <c r="AI505" s="118">
        <v>15.953163</v>
      </c>
      <c r="AJ505" s="118">
        <v>16.862417000000001</v>
      </c>
      <c r="AK505" s="118">
        <v>17.651696999999999</v>
      </c>
      <c r="AL505" s="118">
        <v>18.621013999999999</v>
      </c>
      <c r="AM505" s="119">
        <v>0.05</v>
      </c>
    </row>
    <row r="506" spans="1:39" s="118" customFormat="1">
      <c r="A506" s="118" t="s">
        <v>611</v>
      </c>
      <c r="B506" s="118" t="s">
        <v>1402</v>
      </c>
      <c r="C506" s="118" t="s">
        <v>1403</v>
      </c>
      <c r="D506" s="118" t="s">
        <v>1193</v>
      </c>
    </row>
    <row r="507" spans="1:39" s="118" customFormat="1">
      <c r="A507" s="118" t="s">
        <v>263</v>
      </c>
      <c r="B507" s="118" t="s">
        <v>1404</v>
      </c>
      <c r="C507" s="118" t="s">
        <v>1405</v>
      </c>
      <c r="D507" s="118" t="s">
        <v>1193</v>
      </c>
      <c r="E507" s="118">
        <v>4.56501</v>
      </c>
      <c r="F507" s="118">
        <v>5.232799</v>
      </c>
      <c r="G507" s="118">
        <v>5.0316280000000004</v>
      </c>
      <c r="H507" s="118">
        <v>5.0522640000000001</v>
      </c>
      <c r="I507" s="118">
        <v>4.9811529999999999</v>
      </c>
      <c r="J507" s="118">
        <v>5.0344129999999998</v>
      </c>
      <c r="K507" s="118">
        <v>5.1188320000000003</v>
      </c>
      <c r="L507" s="118">
        <v>5.2627300000000004</v>
      </c>
      <c r="M507" s="118">
        <v>5.4128249999999998</v>
      </c>
      <c r="N507" s="118">
        <v>5.5754910000000004</v>
      </c>
      <c r="O507" s="118">
        <v>5.7456610000000001</v>
      </c>
      <c r="P507" s="118">
        <v>5.9073120000000001</v>
      </c>
      <c r="Q507" s="118">
        <v>6.0978870000000001</v>
      </c>
      <c r="R507" s="118">
        <v>6.2590820000000003</v>
      </c>
      <c r="S507" s="118">
        <v>6.444706</v>
      </c>
      <c r="T507" s="118">
        <v>6.6261710000000003</v>
      </c>
      <c r="U507" s="118">
        <v>6.7873650000000003</v>
      </c>
      <c r="V507" s="118">
        <v>6.9581309999999998</v>
      </c>
      <c r="W507" s="118">
        <v>7.14534</v>
      </c>
      <c r="X507" s="118">
        <v>7.339899</v>
      </c>
      <c r="Y507" s="118">
        <v>7.5224630000000001</v>
      </c>
      <c r="Z507" s="118">
        <v>7.7121899999999997</v>
      </c>
      <c r="AA507" s="118">
        <v>7.8990580000000001</v>
      </c>
      <c r="AB507" s="118">
        <v>8.0890210000000007</v>
      </c>
      <c r="AC507" s="118">
        <v>8.3006899999999995</v>
      </c>
      <c r="AD507" s="118">
        <v>8.5117279999999997</v>
      </c>
      <c r="AE507" s="118">
        <v>8.7258289999999992</v>
      </c>
      <c r="AF507" s="118">
        <v>8.9632360000000002</v>
      </c>
      <c r="AG507" s="118">
        <v>9.2288270000000008</v>
      </c>
      <c r="AH507" s="118">
        <v>9.4628390000000007</v>
      </c>
      <c r="AI507" s="118">
        <v>9.7174630000000004</v>
      </c>
      <c r="AJ507" s="118">
        <v>9.9810350000000003</v>
      </c>
      <c r="AK507" s="118">
        <v>10.247812</v>
      </c>
      <c r="AL507" s="118">
        <v>10.527559</v>
      </c>
      <c r="AM507" s="119">
        <v>2.1999999999999999E-2</v>
      </c>
    </row>
    <row r="508" spans="1:39" s="118" customFormat="1">
      <c r="A508" s="118" t="s">
        <v>397</v>
      </c>
      <c r="B508" s="118" t="s">
        <v>1406</v>
      </c>
      <c r="C508" s="118" t="s">
        <v>1407</v>
      </c>
      <c r="D508" s="118" t="s">
        <v>1193</v>
      </c>
      <c r="E508" s="118">
        <v>4.56501</v>
      </c>
      <c r="F508" s="118">
        <v>5.2431260000000002</v>
      </c>
      <c r="G508" s="118">
        <v>5.0271189999999999</v>
      </c>
      <c r="H508" s="118">
        <v>5.04467</v>
      </c>
      <c r="I508" s="118">
        <v>4.9629849999999998</v>
      </c>
      <c r="J508" s="118">
        <v>5.0095660000000004</v>
      </c>
      <c r="K508" s="118">
        <v>5.0943860000000001</v>
      </c>
      <c r="L508" s="118">
        <v>5.242019</v>
      </c>
      <c r="M508" s="118">
        <v>5.3905320000000003</v>
      </c>
      <c r="N508" s="118">
        <v>5.550853</v>
      </c>
      <c r="O508" s="118">
        <v>5.7184559999999998</v>
      </c>
      <c r="P508" s="118">
        <v>5.8877949999999997</v>
      </c>
      <c r="Q508" s="118">
        <v>6.0841399999999997</v>
      </c>
      <c r="R508" s="118">
        <v>6.2425750000000004</v>
      </c>
      <c r="S508" s="118">
        <v>6.4511279999999998</v>
      </c>
      <c r="T508" s="118">
        <v>6.6355219999999999</v>
      </c>
      <c r="U508" s="118">
        <v>6.8058189999999996</v>
      </c>
      <c r="V508" s="118">
        <v>6.9767729999999997</v>
      </c>
      <c r="W508" s="118">
        <v>7.1813209999999996</v>
      </c>
      <c r="X508" s="118">
        <v>7.3841349999999997</v>
      </c>
      <c r="Y508" s="118">
        <v>7.5755160000000004</v>
      </c>
      <c r="Z508" s="118">
        <v>7.770359</v>
      </c>
      <c r="AA508" s="118">
        <v>7.9640370000000003</v>
      </c>
      <c r="AB508" s="118">
        <v>8.1574150000000003</v>
      </c>
      <c r="AC508" s="118">
        <v>8.3538390000000007</v>
      </c>
      <c r="AD508" s="118">
        <v>8.5544779999999996</v>
      </c>
      <c r="AE508" s="118">
        <v>8.7858549999999997</v>
      </c>
      <c r="AF508" s="118">
        <v>9.0414849999999998</v>
      </c>
      <c r="AG508" s="118">
        <v>9.28078</v>
      </c>
      <c r="AH508" s="118">
        <v>9.5326050000000002</v>
      </c>
      <c r="AI508" s="118">
        <v>9.8021499999999993</v>
      </c>
      <c r="AJ508" s="118">
        <v>10.075176000000001</v>
      </c>
      <c r="AK508" s="118">
        <v>10.361022999999999</v>
      </c>
      <c r="AL508" s="118">
        <v>10.654334</v>
      </c>
      <c r="AM508" s="119">
        <v>2.1999999999999999E-2</v>
      </c>
    </row>
    <row r="509" spans="1:39" s="118" customFormat="1">
      <c r="A509" s="118" t="s">
        <v>400</v>
      </c>
      <c r="B509" s="118" t="s">
        <v>1408</v>
      </c>
      <c r="C509" s="118" t="s">
        <v>1409</v>
      </c>
      <c r="D509" s="118" t="s">
        <v>1193</v>
      </c>
      <c r="E509" s="118">
        <v>4.56501</v>
      </c>
      <c r="F509" s="118">
        <v>5.2447530000000002</v>
      </c>
      <c r="G509" s="118">
        <v>5.0505639999999996</v>
      </c>
      <c r="H509" s="118">
        <v>5.1087220000000002</v>
      </c>
      <c r="I509" s="118">
        <v>5.0698090000000002</v>
      </c>
      <c r="J509" s="118">
        <v>5.1836679999999999</v>
      </c>
      <c r="K509" s="118">
        <v>5.3333380000000004</v>
      </c>
      <c r="L509" s="118">
        <v>5.5761830000000003</v>
      </c>
      <c r="M509" s="118">
        <v>5.8102989999999997</v>
      </c>
      <c r="N509" s="118">
        <v>6.0577940000000003</v>
      </c>
      <c r="O509" s="118">
        <v>6.3098549999999998</v>
      </c>
      <c r="P509" s="118">
        <v>6.5547149999999998</v>
      </c>
      <c r="Q509" s="118">
        <v>6.845364</v>
      </c>
      <c r="R509" s="118">
        <v>7.1283440000000002</v>
      </c>
      <c r="S509" s="118">
        <v>7.423203</v>
      </c>
      <c r="T509" s="118">
        <v>7.7221019999999996</v>
      </c>
      <c r="U509" s="118">
        <v>8.0160060000000009</v>
      </c>
      <c r="V509" s="118">
        <v>8.3167179999999998</v>
      </c>
      <c r="W509" s="118">
        <v>8.6482500000000009</v>
      </c>
      <c r="X509" s="118">
        <v>8.9949110000000001</v>
      </c>
      <c r="Y509" s="118">
        <v>9.3432440000000003</v>
      </c>
      <c r="Z509" s="118">
        <v>9.6982180000000007</v>
      </c>
      <c r="AA509" s="118">
        <v>10.056639000000001</v>
      </c>
      <c r="AB509" s="118">
        <v>10.421447000000001</v>
      </c>
      <c r="AC509" s="118">
        <v>10.802033</v>
      </c>
      <c r="AD509" s="118">
        <v>11.205807</v>
      </c>
      <c r="AE509" s="118">
        <v>11.633955</v>
      </c>
      <c r="AF509" s="118">
        <v>12.098007000000001</v>
      </c>
      <c r="AG509" s="118">
        <v>12.566504999999999</v>
      </c>
      <c r="AH509" s="118">
        <v>13.090388000000001</v>
      </c>
      <c r="AI509" s="118">
        <v>13.57292</v>
      </c>
      <c r="AJ509" s="118">
        <v>14.070789</v>
      </c>
      <c r="AK509" s="118">
        <v>14.578098000000001</v>
      </c>
      <c r="AL509" s="118">
        <v>15.128738999999999</v>
      </c>
      <c r="AM509" s="119">
        <v>3.4000000000000002E-2</v>
      </c>
    </row>
    <row r="510" spans="1:39" s="118" customFormat="1">
      <c r="A510" s="118" t="s">
        <v>403</v>
      </c>
      <c r="B510" s="118" t="s">
        <v>1410</v>
      </c>
      <c r="C510" s="118" t="s">
        <v>1411</v>
      </c>
      <c r="D510" s="118" t="s">
        <v>1193</v>
      </c>
      <c r="E510" s="118">
        <v>4.56501</v>
      </c>
      <c r="F510" s="118">
        <v>5.2327450000000004</v>
      </c>
      <c r="G510" s="118">
        <v>5.1160249999999996</v>
      </c>
      <c r="H510" s="118">
        <v>5.18452</v>
      </c>
      <c r="I510" s="118">
        <v>5.1569279999999997</v>
      </c>
      <c r="J510" s="118">
        <v>5.315042</v>
      </c>
      <c r="K510" s="118">
        <v>5.5362770000000001</v>
      </c>
      <c r="L510" s="118">
        <v>5.8559799999999997</v>
      </c>
      <c r="M510" s="118">
        <v>6.2030620000000001</v>
      </c>
      <c r="N510" s="118">
        <v>6.5249790000000001</v>
      </c>
      <c r="O510" s="118">
        <v>6.8497859999999999</v>
      </c>
      <c r="P510" s="118">
        <v>7.1303879999999999</v>
      </c>
      <c r="Q510" s="118">
        <v>7.4516119999999999</v>
      </c>
      <c r="R510" s="118">
        <v>7.7538650000000002</v>
      </c>
      <c r="S510" s="118">
        <v>8.0347679999999997</v>
      </c>
      <c r="T510" s="118">
        <v>8.2661879999999996</v>
      </c>
      <c r="U510" s="118">
        <v>8.4753220000000002</v>
      </c>
      <c r="V510" s="118">
        <v>8.6628830000000008</v>
      </c>
      <c r="W510" s="118">
        <v>8.850168</v>
      </c>
      <c r="X510" s="118">
        <v>9.0470609999999994</v>
      </c>
      <c r="Y510" s="118">
        <v>9.232469</v>
      </c>
      <c r="Z510" s="118">
        <v>9.4177</v>
      </c>
      <c r="AA510" s="118">
        <v>9.6030789999999993</v>
      </c>
      <c r="AB510" s="118">
        <v>9.7967080000000006</v>
      </c>
      <c r="AC510" s="118">
        <v>9.995749</v>
      </c>
      <c r="AD510" s="118">
        <v>10.192206000000001</v>
      </c>
      <c r="AE510" s="118">
        <v>10.415191</v>
      </c>
      <c r="AF510" s="118">
        <v>10.664345000000001</v>
      </c>
      <c r="AG510" s="118">
        <v>10.866262000000001</v>
      </c>
      <c r="AH510" s="118">
        <v>11.096833</v>
      </c>
      <c r="AI510" s="118">
        <v>11.345836</v>
      </c>
      <c r="AJ510" s="118">
        <v>11.601568</v>
      </c>
      <c r="AK510" s="118">
        <v>11.892485000000001</v>
      </c>
      <c r="AL510" s="118">
        <v>12.201805</v>
      </c>
      <c r="AM510" s="119">
        <v>2.7E-2</v>
      </c>
    </row>
    <row r="511" spans="1:39" s="118" customFormat="1">
      <c r="A511" s="118" t="s">
        <v>406</v>
      </c>
      <c r="B511" s="118" t="s">
        <v>1412</v>
      </c>
      <c r="C511" s="118" t="s">
        <v>1413</v>
      </c>
      <c r="D511" s="118" t="s">
        <v>1193</v>
      </c>
      <c r="E511" s="118">
        <v>4.56501</v>
      </c>
      <c r="F511" s="118">
        <v>5.2327519999999996</v>
      </c>
      <c r="G511" s="118">
        <v>5.0073549999999996</v>
      </c>
      <c r="H511" s="118">
        <v>4.9796149999999999</v>
      </c>
      <c r="I511" s="118">
        <v>4.8865749999999997</v>
      </c>
      <c r="J511" s="118">
        <v>4.920242</v>
      </c>
      <c r="K511" s="118">
        <v>4.9823370000000002</v>
      </c>
      <c r="L511" s="118">
        <v>5.0843550000000004</v>
      </c>
      <c r="M511" s="118">
        <v>5.1650729999999996</v>
      </c>
      <c r="N511" s="118">
        <v>5.2569049999999997</v>
      </c>
      <c r="O511" s="118">
        <v>5.3619389999999996</v>
      </c>
      <c r="P511" s="118">
        <v>5.4770599999999998</v>
      </c>
      <c r="Q511" s="118">
        <v>5.6089880000000001</v>
      </c>
      <c r="R511" s="118">
        <v>5.7361380000000004</v>
      </c>
      <c r="S511" s="118">
        <v>5.8572649999999999</v>
      </c>
      <c r="T511" s="118">
        <v>5.9719249999999997</v>
      </c>
      <c r="U511" s="118">
        <v>6.1071859999999996</v>
      </c>
      <c r="V511" s="118">
        <v>6.2358900000000004</v>
      </c>
      <c r="W511" s="118">
        <v>6.3879380000000001</v>
      </c>
      <c r="X511" s="118">
        <v>6.5467269999999997</v>
      </c>
      <c r="Y511" s="118">
        <v>6.7149510000000001</v>
      </c>
      <c r="Z511" s="118">
        <v>6.8800730000000003</v>
      </c>
      <c r="AA511" s="118">
        <v>7.0481579999999999</v>
      </c>
      <c r="AB511" s="118">
        <v>7.2195119999999999</v>
      </c>
      <c r="AC511" s="118">
        <v>7.4073739999999999</v>
      </c>
      <c r="AD511" s="118">
        <v>7.6071530000000003</v>
      </c>
      <c r="AE511" s="118">
        <v>7.8147950000000002</v>
      </c>
      <c r="AF511" s="118">
        <v>8.0396219999999996</v>
      </c>
      <c r="AG511" s="118">
        <v>8.2800879999999992</v>
      </c>
      <c r="AH511" s="118">
        <v>8.5552569999999992</v>
      </c>
      <c r="AI511" s="118">
        <v>8.8007810000000006</v>
      </c>
      <c r="AJ511" s="118">
        <v>9.0722079999999998</v>
      </c>
      <c r="AK511" s="118">
        <v>9.3438770000000009</v>
      </c>
      <c r="AL511" s="118">
        <v>9.6202749999999995</v>
      </c>
      <c r="AM511" s="119">
        <v>1.9E-2</v>
      </c>
    </row>
    <row r="512" spans="1:39" s="118" customFormat="1">
      <c r="A512" s="118" t="s">
        <v>409</v>
      </c>
      <c r="B512" s="118" t="s">
        <v>1414</v>
      </c>
      <c r="C512" s="118" t="s">
        <v>1415</v>
      </c>
      <c r="D512" s="118" t="s">
        <v>1193</v>
      </c>
      <c r="E512" s="118">
        <v>4.56501</v>
      </c>
      <c r="F512" s="118">
        <v>5.2328080000000003</v>
      </c>
      <c r="G512" s="118">
        <v>4.996283</v>
      </c>
      <c r="H512" s="118">
        <v>5.0550100000000002</v>
      </c>
      <c r="I512" s="118">
        <v>4.9387679999999996</v>
      </c>
      <c r="J512" s="118">
        <v>4.9981499999999999</v>
      </c>
      <c r="K512" s="118">
        <v>5.0825250000000004</v>
      </c>
      <c r="L512" s="118">
        <v>5.2711269999999999</v>
      </c>
      <c r="M512" s="118">
        <v>5.4369639999999997</v>
      </c>
      <c r="N512" s="118">
        <v>5.6041689999999997</v>
      </c>
      <c r="O512" s="118">
        <v>5.7595700000000001</v>
      </c>
      <c r="P512" s="118">
        <v>5.9019300000000001</v>
      </c>
      <c r="Q512" s="118">
        <v>6.0852320000000004</v>
      </c>
      <c r="R512" s="118">
        <v>6.2752230000000004</v>
      </c>
      <c r="S512" s="118">
        <v>6.4814610000000004</v>
      </c>
      <c r="T512" s="118">
        <v>6.678083</v>
      </c>
      <c r="U512" s="118">
        <v>6.8720489999999996</v>
      </c>
      <c r="V512" s="118">
        <v>7.0183289999999996</v>
      </c>
      <c r="W512" s="118">
        <v>7.2257439999999997</v>
      </c>
      <c r="X512" s="118">
        <v>7.4209209999999999</v>
      </c>
      <c r="Y512" s="118">
        <v>7.6333700000000002</v>
      </c>
      <c r="Z512" s="118">
        <v>7.8426970000000003</v>
      </c>
      <c r="AA512" s="118">
        <v>8.0428329999999999</v>
      </c>
      <c r="AB512" s="118">
        <v>8.2427620000000008</v>
      </c>
      <c r="AC512" s="118">
        <v>8.4556810000000002</v>
      </c>
      <c r="AD512" s="118">
        <v>8.6735070000000007</v>
      </c>
      <c r="AE512" s="118">
        <v>8.8997829999999993</v>
      </c>
      <c r="AF512" s="118">
        <v>9.1284709999999993</v>
      </c>
      <c r="AG512" s="118">
        <v>9.3791670000000007</v>
      </c>
      <c r="AH512" s="118">
        <v>9.6467489999999998</v>
      </c>
      <c r="AI512" s="118">
        <v>9.8928890000000003</v>
      </c>
      <c r="AJ512" s="118">
        <v>10.169824</v>
      </c>
      <c r="AK512" s="118">
        <v>10.433816999999999</v>
      </c>
      <c r="AL512" s="118">
        <v>10.713134999999999</v>
      </c>
      <c r="AM512" s="119">
        <v>2.3E-2</v>
      </c>
    </row>
    <row r="513" spans="1:39" s="118" customFormat="1">
      <c r="A513" s="118" t="s">
        <v>412</v>
      </c>
      <c r="B513" s="118" t="s">
        <v>1416</v>
      </c>
      <c r="C513" s="118" t="s">
        <v>1417</v>
      </c>
      <c r="D513" s="118" t="s">
        <v>1193</v>
      </c>
      <c r="E513" s="118">
        <v>4.56501</v>
      </c>
      <c r="F513" s="118">
        <v>5.2417959999999999</v>
      </c>
      <c r="G513" s="118">
        <v>5.0221</v>
      </c>
      <c r="H513" s="118">
        <v>5.0587289999999996</v>
      </c>
      <c r="I513" s="118">
        <v>5.0105180000000002</v>
      </c>
      <c r="J513" s="118">
        <v>5.0665170000000002</v>
      </c>
      <c r="K513" s="118">
        <v>5.1697689999999996</v>
      </c>
      <c r="L513" s="118">
        <v>5.2870980000000003</v>
      </c>
      <c r="M513" s="118">
        <v>5.4299090000000003</v>
      </c>
      <c r="N513" s="118">
        <v>5.5606629999999999</v>
      </c>
      <c r="O513" s="118">
        <v>5.7112189999999998</v>
      </c>
      <c r="P513" s="118">
        <v>5.8646060000000002</v>
      </c>
      <c r="Q513" s="118">
        <v>6.0365609999999998</v>
      </c>
      <c r="R513" s="118">
        <v>6.1753739999999997</v>
      </c>
      <c r="S513" s="118">
        <v>6.3465559999999996</v>
      </c>
      <c r="T513" s="118">
        <v>6.5046390000000001</v>
      </c>
      <c r="U513" s="118">
        <v>6.6590239999999996</v>
      </c>
      <c r="V513" s="118">
        <v>6.8202930000000004</v>
      </c>
      <c r="W513" s="118">
        <v>6.988111</v>
      </c>
      <c r="X513" s="118">
        <v>7.1595890000000004</v>
      </c>
      <c r="Y513" s="118">
        <v>7.3358299999999996</v>
      </c>
      <c r="Z513" s="118">
        <v>7.5108129999999997</v>
      </c>
      <c r="AA513" s="118">
        <v>7.6884110000000003</v>
      </c>
      <c r="AB513" s="118">
        <v>7.875076</v>
      </c>
      <c r="AC513" s="118">
        <v>8.0683769999999999</v>
      </c>
      <c r="AD513" s="118">
        <v>8.2775200000000009</v>
      </c>
      <c r="AE513" s="118">
        <v>8.4969090000000005</v>
      </c>
      <c r="AF513" s="118">
        <v>8.742013</v>
      </c>
      <c r="AG513" s="118">
        <v>8.9629960000000004</v>
      </c>
      <c r="AH513" s="118">
        <v>9.2174410000000009</v>
      </c>
      <c r="AI513" s="118">
        <v>9.4825110000000006</v>
      </c>
      <c r="AJ513" s="118">
        <v>9.7659660000000006</v>
      </c>
      <c r="AK513" s="118">
        <v>10.067643</v>
      </c>
      <c r="AL513" s="118">
        <v>10.389173</v>
      </c>
      <c r="AM513" s="119">
        <v>2.1999999999999999E-2</v>
      </c>
    </row>
    <row r="514" spans="1:39" s="118" customFormat="1">
      <c r="A514" s="118" t="s">
        <v>628</v>
      </c>
      <c r="B514" s="118" t="s">
        <v>1418</v>
      </c>
      <c r="C514" s="118" t="s">
        <v>1419</v>
      </c>
      <c r="D514" s="118" t="s">
        <v>1193</v>
      </c>
    </row>
    <row r="515" spans="1:39" s="118" customFormat="1">
      <c r="A515" s="118" t="s">
        <v>263</v>
      </c>
      <c r="B515" s="118" t="s">
        <v>1420</v>
      </c>
      <c r="C515" s="118" t="s">
        <v>1421</v>
      </c>
      <c r="D515" s="118" t="s">
        <v>1193</v>
      </c>
      <c r="E515" s="118">
        <v>2.7852540000000001</v>
      </c>
      <c r="F515" s="118">
        <v>3.2970389999999998</v>
      </c>
      <c r="G515" s="118">
        <v>3.3830490000000002</v>
      </c>
      <c r="H515" s="118">
        <v>3.631294</v>
      </c>
      <c r="I515" s="118">
        <v>3.701708</v>
      </c>
      <c r="J515" s="118">
        <v>3.8118300000000001</v>
      </c>
      <c r="K515" s="118">
        <v>3.907016</v>
      </c>
      <c r="L515" s="118">
        <v>3.9861049999999998</v>
      </c>
      <c r="M515" s="118">
        <v>4.1036210000000004</v>
      </c>
      <c r="N515" s="118">
        <v>4.213622</v>
      </c>
      <c r="O515" s="118">
        <v>4.329688</v>
      </c>
      <c r="P515" s="118">
        <v>4.4287749999999999</v>
      </c>
      <c r="Q515" s="118">
        <v>4.5448089999999999</v>
      </c>
      <c r="R515" s="118">
        <v>4.668253</v>
      </c>
      <c r="S515" s="118">
        <v>4.7870220000000003</v>
      </c>
      <c r="T515" s="118">
        <v>4.8901300000000001</v>
      </c>
      <c r="U515" s="118">
        <v>4.9959809999999996</v>
      </c>
      <c r="V515" s="118">
        <v>5.1089529999999996</v>
      </c>
      <c r="W515" s="118">
        <v>5.1918410000000002</v>
      </c>
      <c r="X515" s="118">
        <v>5.3239580000000002</v>
      </c>
      <c r="Y515" s="118">
        <v>5.4549029999999998</v>
      </c>
      <c r="Z515" s="118">
        <v>5.5923509999999998</v>
      </c>
      <c r="AA515" s="118">
        <v>5.7299230000000003</v>
      </c>
      <c r="AB515" s="118">
        <v>5.8662850000000004</v>
      </c>
      <c r="AC515" s="118">
        <v>6.0063279999999999</v>
      </c>
      <c r="AD515" s="118">
        <v>6.157591</v>
      </c>
      <c r="AE515" s="118">
        <v>6.3111990000000002</v>
      </c>
      <c r="AF515" s="118">
        <v>6.4692879999999997</v>
      </c>
      <c r="AG515" s="118">
        <v>6.6366930000000002</v>
      </c>
      <c r="AH515" s="118">
        <v>6.8129530000000003</v>
      </c>
      <c r="AI515" s="118">
        <v>6.9888190000000003</v>
      </c>
      <c r="AJ515" s="118">
        <v>7.1764979999999996</v>
      </c>
      <c r="AK515" s="118">
        <v>7.371918</v>
      </c>
      <c r="AL515" s="118">
        <v>7.5751840000000001</v>
      </c>
      <c r="AM515" s="119">
        <v>2.5999999999999999E-2</v>
      </c>
    </row>
    <row r="516" spans="1:39" s="118" customFormat="1">
      <c r="A516" s="118" t="s">
        <v>397</v>
      </c>
      <c r="B516" s="118" t="s">
        <v>1422</v>
      </c>
      <c r="C516" s="118" t="s">
        <v>1423</v>
      </c>
      <c r="D516" s="118" t="s">
        <v>1193</v>
      </c>
      <c r="E516" s="118">
        <v>2.7852540000000001</v>
      </c>
      <c r="F516" s="118">
        <v>3.2980550000000002</v>
      </c>
      <c r="G516" s="118">
        <v>3.4155150000000001</v>
      </c>
      <c r="H516" s="118">
        <v>3.6215619999999999</v>
      </c>
      <c r="I516" s="118">
        <v>3.6841330000000001</v>
      </c>
      <c r="J516" s="118">
        <v>3.7892860000000002</v>
      </c>
      <c r="K516" s="118">
        <v>3.8828659999999999</v>
      </c>
      <c r="L516" s="118">
        <v>3.9626700000000001</v>
      </c>
      <c r="M516" s="118">
        <v>4.0822459999999996</v>
      </c>
      <c r="N516" s="118">
        <v>4.1889209999999997</v>
      </c>
      <c r="O516" s="118">
        <v>4.3044399999999996</v>
      </c>
      <c r="P516" s="118">
        <v>4.4141009999999996</v>
      </c>
      <c r="Q516" s="118">
        <v>4.532146</v>
      </c>
      <c r="R516" s="118">
        <v>4.6575790000000001</v>
      </c>
      <c r="S516" s="118">
        <v>4.7887729999999999</v>
      </c>
      <c r="T516" s="118">
        <v>4.8976360000000003</v>
      </c>
      <c r="U516" s="118">
        <v>5.0136880000000001</v>
      </c>
      <c r="V516" s="118">
        <v>5.1253359999999999</v>
      </c>
      <c r="W516" s="118">
        <v>5.25542</v>
      </c>
      <c r="X516" s="118">
        <v>5.3947130000000003</v>
      </c>
      <c r="Y516" s="118">
        <v>5.5014370000000001</v>
      </c>
      <c r="Z516" s="118">
        <v>5.6463010000000002</v>
      </c>
      <c r="AA516" s="118">
        <v>5.7873109999999999</v>
      </c>
      <c r="AB516" s="118">
        <v>5.9253390000000001</v>
      </c>
      <c r="AC516" s="118">
        <v>6.0662099999999999</v>
      </c>
      <c r="AD516" s="118">
        <v>6.2231909999999999</v>
      </c>
      <c r="AE516" s="118">
        <v>6.3878519999999996</v>
      </c>
      <c r="AF516" s="118">
        <v>6.552632</v>
      </c>
      <c r="AG516" s="118">
        <v>6.7368069999999998</v>
      </c>
      <c r="AH516" s="118">
        <v>6.9159800000000002</v>
      </c>
      <c r="AI516" s="118">
        <v>7.1074609999999998</v>
      </c>
      <c r="AJ516" s="118">
        <v>7.2988289999999996</v>
      </c>
      <c r="AK516" s="118">
        <v>7.4932470000000002</v>
      </c>
      <c r="AL516" s="118">
        <v>7.6887949999999998</v>
      </c>
      <c r="AM516" s="119">
        <v>2.7E-2</v>
      </c>
    </row>
    <row r="517" spans="1:39" s="118" customFormat="1">
      <c r="A517" s="118" t="s">
        <v>400</v>
      </c>
      <c r="B517" s="118" t="s">
        <v>1424</v>
      </c>
      <c r="C517" s="118" t="s">
        <v>1425</v>
      </c>
      <c r="D517" s="118" t="s">
        <v>1193</v>
      </c>
      <c r="E517" s="118">
        <v>2.7852549999999998</v>
      </c>
      <c r="F517" s="118">
        <v>3.2979620000000001</v>
      </c>
      <c r="G517" s="118">
        <v>3.4335300000000002</v>
      </c>
      <c r="H517" s="118">
        <v>3.6623939999999999</v>
      </c>
      <c r="I517" s="118">
        <v>3.7595860000000001</v>
      </c>
      <c r="J517" s="118">
        <v>3.9163220000000001</v>
      </c>
      <c r="K517" s="118">
        <v>4.0642100000000001</v>
      </c>
      <c r="L517" s="118">
        <v>4.2110159999999999</v>
      </c>
      <c r="M517" s="118">
        <v>4.3864720000000004</v>
      </c>
      <c r="N517" s="118">
        <v>4.5574110000000001</v>
      </c>
      <c r="O517" s="118">
        <v>4.7366960000000002</v>
      </c>
      <c r="P517" s="118">
        <v>4.9019899999999996</v>
      </c>
      <c r="Q517" s="118">
        <v>5.0875570000000003</v>
      </c>
      <c r="R517" s="118">
        <v>5.2911299999999999</v>
      </c>
      <c r="S517" s="118">
        <v>5.4863520000000001</v>
      </c>
      <c r="T517" s="118">
        <v>5.673629</v>
      </c>
      <c r="U517" s="118">
        <v>5.8681510000000001</v>
      </c>
      <c r="V517" s="118">
        <v>6.0328499999999998</v>
      </c>
      <c r="W517" s="118">
        <v>6.2484260000000003</v>
      </c>
      <c r="X517" s="118">
        <v>6.4888500000000002</v>
      </c>
      <c r="Y517" s="118">
        <v>6.7358120000000001</v>
      </c>
      <c r="Z517" s="118">
        <v>6.9923650000000004</v>
      </c>
      <c r="AA517" s="118">
        <v>7.2507669999999997</v>
      </c>
      <c r="AB517" s="118">
        <v>7.5085629999999997</v>
      </c>
      <c r="AC517" s="118">
        <v>7.7708320000000004</v>
      </c>
      <c r="AD517" s="118">
        <v>8.0423139999999993</v>
      </c>
      <c r="AE517" s="118">
        <v>8.3180379999999996</v>
      </c>
      <c r="AF517" s="118">
        <v>8.6274320000000007</v>
      </c>
      <c r="AG517" s="118">
        <v>8.9432939999999999</v>
      </c>
      <c r="AH517" s="118">
        <v>9.2791180000000004</v>
      </c>
      <c r="AI517" s="118">
        <v>9.6257380000000001</v>
      </c>
      <c r="AJ517" s="118">
        <v>9.9891170000000002</v>
      </c>
      <c r="AK517" s="118">
        <v>10.358985000000001</v>
      </c>
      <c r="AL517" s="118">
        <v>10.743795</v>
      </c>
      <c r="AM517" s="119">
        <v>3.7999999999999999E-2</v>
      </c>
    </row>
    <row r="518" spans="1:39" s="118" customFormat="1">
      <c r="A518" s="118" t="s">
        <v>403</v>
      </c>
      <c r="B518" s="118" t="s">
        <v>1426</v>
      </c>
      <c r="C518" s="118" t="s">
        <v>1427</v>
      </c>
      <c r="D518" s="118" t="s">
        <v>1193</v>
      </c>
      <c r="E518" s="118">
        <v>2.7852549999999998</v>
      </c>
      <c r="F518" s="118">
        <v>3.2957200000000002</v>
      </c>
      <c r="G518" s="118">
        <v>3.4897870000000002</v>
      </c>
      <c r="H518" s="118">
        <v>3.7521559999999998</v>
      </c>
      <c r="I518" s="118">
        <v>3.885332</v>
      </c>
      <c r="J518" s="118">
        <v>4.0867079999999998</v>
      </c>
      <c r="K518" s="118">
        <v>4.2512949999999998</v>
      </c>
      <c r="L518" s="118">
        <v>4.5036149999999999</v>
      </c>
      <c r="M518" s="118">
        <v>4.7688119999999996</v>
      </c>
      <c r="N518" s="118">
        <v>5.0170960000000004</v>
      </c>
      <c r="O518" s="118">
        <v>5.2573689999999997</v>
      </c>
      <c r="P518" s="118">
        <v>5.4590620000000003</v>
      </c>
      <c r="Q518" s="118">
        <v>5.6859890000000002</v>
      </c>
      <c r="R518" s="118">
        <v>5.8915490000000004</v>
      </c>
      <c r="S518" s="118">
        <v>6.0755020000000002</v>
      </c>
      <c r="T518" s="118">
        <v>6.2235649999999998</v>
      </c>
      <c r="U518" s="118">
        <v>6.3658659999999996</v>
      </c>
      <c r="V518" s="118">
        <v>6.4992710000000002</v>
      </c>
      <c r="W518" s="118">
        <v>6.5965100000000003</v>
      </c>
      <c r="X518" s="118">
        <v>6.7364170000000003</v>
      </c>
      <c r="Y518" s="118">
        <v>6.8602040000000004</v>
      </c>
      <c r="Z518" s="118">
        <v>6.9962109999999997</v>
      </c>
      <c r="AA518" s="118">
        <v>7.1264459999999996</v>
      </c>
      <c r="AB518" s="118">
        <v>7.2807130000000004</v>
      </c>
      <c r="AC518" s="118">
        <v>7.4422540000000001</v>
      </c>
      <c r="AD518" s="118">
        <v>7.5979939999999999</v>
      </c>
      <c r="AE518" s="118">
        <v>7.7533969999999997</v>
      </c>
      <c r="AF518" s="118">
        <v>7.9021780000000001</v>
      </c>
      <c r="AG518" s="118">
        <v>8.0569400000000009</v>
      </c>
      <c r="AH518" s="118">
        <v>8.2125020000000006</v>
      </c>
      <c r="AI518" s="118">
        <v>8.3987160000000003</v>
      </c>
      <c r="AJ518" s="118">
        <v>8.5844729999999991</v>
      </c>
      <c r="AK518" s="118">
        <v>8.7871600000000001</v>
      </c>
      <c r="AL518" s="118">
        <v>8.9998100000000001</v>
      </c>
      <c r="AM518" s="119">
        <v>3.2000000000000001E-2</v>
      </c>
    </row>
    <row r="519" spans="1:39" s="118" customFormat="1">
      <c r="A519" s="118" t="s">
        <v>406</v>
      </c>
      <c r="B519" s="118" t="s">
        <v>1428</v>
      </c>
      <c r="C519" s="118" t="s">
        <v>1429</v>
      </c>
      <c r="D519" s="118" t="s">
        <v>1193</v>
      </c>
      <c r="E519" s="118">
        <v>2.7852540000000001</v>
      </c>
      <c r="F519" s="118">
        <v>3.2932220000000001</v>
      </c>
      <c r="G519" s="118">
        <v>3.4148670000000001</v>
      </c>
      <c r="H519" s="118">
        <v>3.556025</v>
      </c>
      <c r="I519" s="118">
        <v>3.6056140000000001</v>
      </c>
      <c r="J519" s="118">
        <v>3.6962959999999998</v>
      </c>
      <c r="K519" s="118">
        <v>3.7674479999999999</v>
      </c>
      <c r="L519" s="118">
        <v>3.8368350000000002</v>
      </c>
      <c r="M519" s="118">
        <v>3.8971100000000001</v>
      </c>
      <c r="N519" s="118">
        <v>3.929373</v>
      </c>
      <c r="O519" s="118">
        <v>3.9992800000000002</v>
      </c>
      <c r="P519" s="118">
        <v>4.064298</v>
      </c>
      <c r="Q519" s="118">
        <v>4.1265850000000004</v>
      </c>
      <c r="R519" s="118">
        <v>4.1969019999999997</v>
      </c>
      <c r="S519" s="118">
        <v>4.2804120000000001</v>
      </c>
      <c r="T519" s="118">
        <v>4.3429130000000002</v>
      </c>
      <c r="U519" s="118">
        <v>4.4197280000000001</v>
      </c>
      <c r="V519" s="118">
        <v>4.4902470000000001</v>
      </c>
      <c r="W519" s="118">
        <v>4.5539569999999996</v>
      </c>
      <c r="X519" s="118">
        <v>4.652336</v>
      </c>
      <c r="Y519" s="118">
        <v>4.762632</v>
      </c>
      <c r="Z519" s="118">
        <v>4.873405</v>
      </c>
      <c r="AA519" s="118">
        <v>4.9938419999999999</v>
      </c>
      <c r="AB519" s="118">
        <v>5.1183779999999999</v>
      </c>
      <c r="AC519" s="118">
        <v>5.253355</v>
      </c>
      <c r="AD519" s="118">
        <v>5.3907999999999996</v>
      </c>
      <c r="AE519" s="118">
        <v>5.5334580000000004</v>
      </c>
      <c r="AF519" s="118">
        <v>5.6808870000000002</v>
      </c>
      <c r="AG519" s="118">
        <v>5.8342520000000002</v>
      </c>
      <c r="AH519" s="118">
        <v>5.9979690000000003</v>
      </c>
      <c r="AI519" s="118">
        <v>6.1728620000000003</v>
      </c>
      <c r="AJ519" s="118">
        <v>6.3553879999999996</v>
      </c>
      <c r="AK519" s="118">
        <v>6.5421490000000002</v>
      </c>
      <c r="AL519" s="118">
        <v>6.7364470000000001</v>
      </c>
      <c r="AM519" s="119">
        <v>2.3E-2</v>
      </c>
    </row>
    <row r="520" spans="1:39" s="118" customFormat="1">
      <c r="A520" s="118" t="s">
        <v>409</v>
      </c>
      <c r="B520" s="118" t="s">
        <v>1430</v>
      </c>
      <c r="C520" s="118" t="s">
        <v>1431</v>
      </c>
      <c r="D520" s="118" t="s">
        <v>1193</v>
      </c>
      <c r="E520" s="118">
        <v>2.7852549999999998</v>
      </c>
      <c r="F520" s="118">
        <v>3.2953410000000001</v>
      </c>
      <c r="G520" s="118">
        <v>3.4193609999999999</v>
      </c>
      <c r="H520" s="118">
        <v>3.6216059999999999</v>
      </c>
      <c r="I520" s="118">
        <v>3.6577039999999998</v>
      </c>
      <c r="J520" s="118">
        <v>3.7739020000000001</v>
      </c>
      <c r="K520" s="118">
        <v>3.845996</v>
      </c>
      <c r="L520" s="118">
        <v>3.9883470000000001</v>
      </c>
      <c r="M520" s="118">
        <v>4.1088789999999999</v>
      </c>
      <c r="N520" s="118">
        <v>4.2223560000000004</v>
      </c>
      <c r="O520" s="118">
        <v>4.3254599999999996</v>
      </c>
      <c r="P520" s="118">
        <v>4.4181210000000002</v>
      </c>
      <c r="Q520" s="118">
        <v>4.5276170000000002</v>
      </c>
      <c r="R520" s="118">
        <v>4.6563689999999998</v>
      </c>
      <c r="S520" s="118">
        <v>4.7913810000000003</v>
      </c>
      <c r="T520" s="118">
        <v>4.8977029999999999</v>
      </c>
      <c r="U520" s="118">
        <v>5.0121969999999996</v>
      </c>
      <c r="V520" s="118">
        <v>5.1121080000000001</v>
      </c>
      <c r="W520" s="118">
        <v>5.1996000000000002</v>
      </c>
      <c r="X520" s="118">
        <v>5.3267600000000002</v>
      </c>
      <c r="Y520" s="118">
        <v>5.467657</v>
      </c>
      <c r="Z520" s="118">
        <v>5.6130719999999998</v>
      </c>
      <c r="AA520" s="118">
        <v>5.7537029999999998</v>
      </c>
      <c r="AB520" s="118">
        <v>5.8933220000000004</v>
      </c>
      <c r="AC520" s="118">
        <v>6.0367660000000001</v>
      </c>
      <c r="AD520" s="118">
        <v>6.178903</v>
      </c>
      <c r="AE520" s="118">
        <v>6.3232559999999998</v>
      </c>
      <c r="AF520" s="118">
        <v>6.4863460000000002</v>
      </c>
      <c r="AG520" s="118">
        <v>6.6502629999999998</v>
      </c>
      <c r="AH520" s="118">
        <v>6.8236290000000004</v>
      </c>
      <c r="AI520" s="118">
        <v>7.002955</v>
      </c>
      <c r="AJ520" s="118">
        <v>7.192501</v>
      </c>
      <c r="AK520" s="118">
        <v>7.3796010000000001</v>
      </c>
      <c r="AL520" s="118">
        <v>7.5774780000000002</v>
      </c>
      <c r="AM520" s="119">
        <v>2.5999999999999999E-2</v>
      </c>
    </row>
    <row r="521" spans="1:39" s="118" customFormat="1">
      <c r="A521" s="118" t="s">
        <v>412</v>
      </c>
      <c r="B521" s="118" t="s">
        <v>1432</v>
      </c>
      <c r="C521" s="118" t="s">
        <v>1433</v>
      </c>
      <c r="D521" s="118" t="s">
        <v>1193</v>
      </c>
      <c r="E521" s="118">
        <v>2.7852540000000001</v>
      </c>
      <c r="F521" s="118">
        <v>3.2979270000000001</v>
      </c>
      <c r="G521" s="118">
        <v>3.4472369999999999</v>
      </c>
      <c r="H521" s="118">
        <v>3.6446540000000001</v>
      </c>
      <c r="I521" s="118">
        <v>3.7290399999999999</v>
      </c>
      <c r="J521" s="118">
        <v>3.8403559999999999</v>
      </c>
      <c r="K521" s="118">
        <v>3.9553379999999998</v>
      </c>
      <c r="L521" s="118">
        <v>4.0543290000000001</v>
      </c>
      <c r="M521" s="118">
        <v>4.170026</v>
      </c>
      <c r="N521" s="118">
        <v>4.2646569999999997</v>
      </c>
      <c r="O521" s="118">
        <v>4.3472059999999999</v>
      </c>
      <c r="P521" s="118">
        <v>4.419441</v>
      </c>
      <c r="Q521" s="118">
        <v>4.532146</v>
      </c>
      <c r="R521" s="118">
        <v>4.6414520000000001</v>
      </c>
      <c r="S521" s="118">
        <v>4.7450000000000001</v>
      </c>
      <c r="T521" s="118">
        <v>4.8423749999999997</v>
      </c>
      <c r="U521" s="118">
        <v>4.9444179999999998</v>
      </c>
      <c r="V521" s="118">
        <v>5.049849</v>
      </c>
      <c r="W521" s="118">
        <v>5.1587170000000002</v>
      </c>
      <c r="X521" s="118">
        <v>5.2466869999999997</v>
      </c>
      <c r="Y521" s="118">
        <v>5.3719010000000003</v>
      </c>
      <c r="Z521" s="118">
        <v>5.504702</v>
      </c>
      <c r="AA521" s="118">
        <v>5.6346639999999999</v>
      </c>
      <c r="AB521" s="118">
        <v>5.7688160000000002</v>
      </c>
      <c r="AC521" s="118">
        <v>5.9109129999999999</v>
      </c>
      <c r="AD521" s="118">
        <v>6.0691090000000001</v>
      </c>
      <c r="AE521" s="118">
        <v>6.2287590000000002</v>
      </c>
      <c r="AF521" s="118">
        <v>6.3935680000000001</v>
      </c>
      <c r="AG521" s="118">
        <v>6.5676430000000003</v>
      </c>
      <c r="AH521" s="118">
        <v>6.748653</v>
      </c>
      <c r="AI521" s="118">
        <v>6.9372449999999999</v>
      </c>
      <c r="AJ521" s="118">
        <v>7.1337599999999997</v>
      </c>
      <c r="AK521" s="118">
        <v>7.3374709999999999</v>
      </c>
      <c r="AL521" s="118">
        <v>7.5513320000000004</v>
      </c>
      <c r="AM521" s="119">
        <v>2.5999999999999999E-2</v>
      </c>
    </row>
    <row r="522" spans="1:39" s="118" customFormat="1">
      <c r="A522" s="118" t="s">
        <v>645</v>
      </c>
      <c r="B522" s="118" t="s">
        <v>1434</v>
      </c>
      <c r="C522" s="118" t="s">
        <v>1435</v>
      </c>
      <c r="D522" s="118" t="s">
        <v>1193</v>
      </c>
    </row>
    <row r="523" spans="1:39" s="118" customFormat="1">
      <c r="A523" s="118" t="s">
        <v>263</v>
      </c>
      <c r="B523" s="118" t="s">
        <v>1436</v>
      </c>
      <c r="C523" s="118" t="s">
        <v>1437</v>
      </c>
      <c r="D523" s="118" t="s">
        <v>1193</v>
      </c>
      <c r="E523" s="118">
        <v>0</v>
      </c>
      <c r="F523" s="118">
        <v>0</v>
      </c>
      <c r="G523" s="118">
        <v>0</v>
      </c>
      <c r="H523" s="118">
        <v>0</v>
      </c>
      <c r="I523" s="118">
        <v>0</v>
      </c>
      <c r="J523" s="118">
        <v>0</v>
      </c>
      <c r="K523" s="118">
        <v>0</v>
      </c>
      <c r="L523" s="118">
        <v>0</v>
      </c>
      <c r="M523" s="118">
        <v>0</v>
      </c>
      <c r="N523" s="118">
        <v>0</v>
      </c>
      <c r="O523" s="118">
        <v>0</v>
      </c>
      <c r="P523" s="118">
        <v>0</v>
      </c>
      <c r="Q523" s="118">
        <v>0</v>
      </c>
      <c r="R523" s="118">
        <v>0</v>
      </c>
      <c r="S523" s="118">
        <v>0</v>
      </c>
      <c r="T523" s="118">
        <v>0</v>
      </c>
      <c r="U523" s="118">
        <v>0</v>
      </c>
      <c r="V523" s="118">
        <v>0</v>
      </c>
      <c r="W523" s="118">
        <v>0</v>
      </c>
      <c r="X523" s="118">
        <v>0</v>
      </c>
      <c r="Y523" s="118">
        <v>0</v>
      </c>
      <c r="Z523" s="118">
        <v>0</v>
      </c>
      <c r="AA523" s="118">
        <v>0</v>
      </c>
      <c r="AB523" s="118">
        <v>0</v>
      </c>
      <c r="AC523" s="118">
        <v>0</v>
      </c>
      <c r="AD523" s="118">
        <v>0</v>
      </c>
      <c r="AE523" s="118">
        <v>0</v>
      </c>
      <c r="AF523" s="118">
        <v>0</v>
      </c>
      <c r="AG523" s="118">
        <v>0</v>
      </c>
      <c r="AH523" s="118">
        <v>0</v>
      </c>
      <c r="AI523" s="118">
        <v>0</v>
      </c>
      <c r="AJ523" s="118">
        <v>0</v>
      </c>
      <c r="AK523" s="118">
        <v>0</v>
      </c>
      <c r="AL523" s="118">
        <v>0</v>
      </c>
      <c r="AM523" s="118" t="s">
        <v>264</v>
      </c>
    </row>
    <row r="524" spans="1:39" s="118" customFormat="1">
      <c r="A524" s="118" t="s">
        <v>397</v>
      </c>
      <c r="B524" s="118" t="s">
        <v>1438</v>
      </c>
      <c r="C524" s="118" t="s">
        <v>1439</v>
      </c>
      <c r="D524" s="118" t="s">
        <v>1193</v>
      </c>
      <c r="E524" s="118">
        <v>0</v>
      </c>
      <c r="F524" s="118">
        <v>0</v>
      </c>
      <c r="G524" s="118">
        <v>0</v>
      </c>
      <c r="H524" s="118">
        <v>0</v>
      </c>
      <c r="I524" s="118">
        <v>0</v>
      </c>
      <c r="J524" s="118">
        <v>0</v>
      </c>
      <c r="K524" s="118">
        <v>0</v>
      </c>
      <c r="L524" s="118">
        <v>0</v>
      </c>
      <c r="M524" s="118">
        <v>0</v>
      </c>
      <c r="N524" s="118">
        <v>0</v>
      </c>
      <c r="O524" s="118">
        <v>0</v>
      </c>
      <c r="P524" s="118">
        <v>0</v>
      </c>
      <c r="Q524" s="118">
        <v>0</v>
      </c>
      <c r="R524" s="118">
        <v>0</v>
      </c>
      <c r="S524" s="118">
        <v>0</v>
      </c>
      <c r="T524" s="118">
        <v>0</v>
      </c>
      <c r="U524" s="118">
        <v>0</v>
      </c>
      <c r="V524" s="118">
        <v>0</v>
      </c>
      <c r="W524" s="118">
        <v>0</v>
      </c>
      <c r="X524" s="118">
        <v>0</v>
      </c>
      <c r="Y524" s="118">
        <v>0</v>
      </c>
      <c r="Z524" s="118">
        <v>0</v>
      </c>
      <c r="AA524" s="118">
        <v>0</v>
      </c>
      <c r="AB524" s="118">
        <v>0</v>
      </c>
      <c r="AC524" s="118">
        <v>0</v>
      </c>
      <c r="AD524" s="118">
        <v>0</v>
      </c>
      <c r="AE524" s="118">
        <v>0</v>
      </c>
      <c r="AF524" s="118">
        <v>0</v>
      </c>
      <c r="AG524" s="118">
        <v>0</v>
      </c>
      <c r="AH524" s="118">
        <v>0</v>
      </c>
      <c r="AI524" s="118">
        <v>0</v>
      </c>
      <c r="AJ524" s="118">
        <v>0</v>
      </c>
      <c r="AK524" s="118">
        <v>0</v>
      </c>
      <c r="AL524" s="118">
        <v>0</v>
      </c>
      <c r="AM524" s="118" t="s">
        <v>264</v>
      </c>
    </row>
    <row r="525" spans="1:39" s="118" customFormat="1">
      <c r="A525" s="118" t="s">
        <v>400</v>
      </c>
      <c r="B525" s="118" t="s">
        <v>1440</v>
      </c>
      <c r="C525" s="118" t="s">
        <v>1441</v>
      </c>
      <c r="D525" s="118" t="s">
        <v>1193</v>
      </c>
      <c r="E525" s="118">
        <v>0</v>
      </c>
      <c r="F525" s="118">
        <v>0</v>
      </c>
      <c r="G525" s="118">
        <v>0</v>
      </c>
      <c r="H525" s="118">
        <v>0</v>
      </c>
      <c r="I525" s="118">
        <v>0</v>
      </c>
      <c r="J525" s="118">
        <v>0</v>
      </c>
      <c r="K525" s="118">
        <v>0</v>
      </c>
      <c r="L525" s="118">
        <v>0</v>
      </c>
      <c r="M525" s="118">
        <v>0</v>
      </c>
      <c r="N525" s="118">
        <v>0</v>
      </c>
      <c r="O525" s="118">
        <v>0</v>
      </c>
      <c r="P525" s="118">
        <v>0</v>
      </c>
      <c r="Q525" s="118">
        <v>0</v>
      </c>
      <c r="R525" s="118">
        <v>0</v>
      </c>
      <c r="S525" s="118">
        <v>0</v>
      </c>
      <c r="T525" s="118">
        <v>0</v>
      </c>
      <c r="U525" s="118">
        <v>0</v>
      </c>
      <c r="V525" s="118">
        <v>0</v>
      </c>
      <c r="W525" s="118">
        <v>0</v>
      </c>
      <c r="X525" s="118">
        <v>0</v>
      </c>
      <c r="Y525" s="118">
        <v>0</v>
      </c>
      <c r="Z525" s="118">
        <v>0</v>
      </c>
      <c r="AA525" s="118">
        <v>0</v>
      </c>
      <c r="AB525" s="118">
        <v>0</v>
      </c>
      <c r="AC525" s="118">
        <v>0</v>
      </c>
      <c r="AD525" s="118">
        <v>0</v>
      </c>
      <c r="AE525" s="118">
        <v>0</v>
      </c>
      <c r="AF525" s="118">
        <v>0</v>
      </c>
      <c r="AG525" s="118">
        <v>0</v>
      </c>
      <c r="AH525" s="118">
        <v>0</v>
      </c>
      <c r="AI525" s="118">
        <v>0</v>
      </c>
      <c r="AJ525" s="118">
        <v>0</v>
      </c>
      <c r="AK525" s="118">
        <v>0</v>
      </c>
      <c r="AL525" s="118">
        <v>0</v>
      </c>
      <c r="AM525" s="118" t="s">
        <v>264</v>
      </c>
    </row>
    <row r="526" spans="1:39" s="118" customFormat="1">
      <c r="A526" s="118" t="s">
        <v>403</v>
      </c>
      <c r="B526" s="118" t="s">
        <v>1442</v>
      </c>
      <c r="C526" s="118" t="s">
        <v>1443</v>
      </c>
      <c r="D526" s="118" t="s">
        <v>1193</v>
      </c>
      <c r="E526" s="118">
        <v>0</v>
      </c>
      <c r="F526" s="118">
        <v>0</v>
      </c>
      <c r="G526" s="118">
        <v>0</v>
      </c>
      <c r="H526" s="118">
        <v>0</v>
      </c>
      <c r="I526" s="118">
        <v>0</v>
      </c>
      <c r="J526" s="118">
        <v>0</v>
      </c>
      <c r="K526" s="118">
        <v>0</v>
      </c>
      <c r="L526" s="118">
        <v>0</v>
      </c>
      <c r="M526" s="118">
        <v>0</v>
      </c>
      <c r="N526" s="118">
        <v>0</v>
      </c>
      <c r="O526" s="118">
        <v>0</v>
      </c>
      <c r="P526" s="118">
        <v>0</v>
      </c>
      <c r="Q526" s="118">
        <v>3.2514759999999998</v>
      </c>
      <c r="R526" s="118">
        <v>3.374393</v>
      </c>
      <c r="S526" s="118">
        <v>3.478478</v>
      </c>
      <c r="T526" s="118">
        <v>3.564238</v>
      </c>
      <c r="U526" s="118">
        <v>3.651195</v>
      </c>
      <c r="V526" s="118">
        <v>3.7326920000000001</v>
      </c>
      <c r="W526" s="118">
        <v>3.809825</v>
      </c>
      <c r="X526" s="118">
        <v>3.8951600000000002</v>
      </c>
      <c r="Y526" s="118">
        <v>3.9714960000000001</v>
      </c>
      <c r="Z526" s="118">
        <v>4.0590539999999997</v>
      </c>
      <c r="AA526" s="118">
        <v>4.140574</v>
      </c>
      <c r="AB526" s="118">
        <v>4.2312260000000004</v>
      </c>
      <c r="AC526" s="118">
        <v>4.3242560000000001</v>
      </c>
      <c r="AD526" s="118">
        <v>4.403816</v>
      </c>
      <c r="AE526" s="118">
        <v>4.4770260000000004</v>
      </c>
      <c r="AF526" s="118">
        <v>4.5656280000000002</v>
      </c>
      <c r="AG526" s="118">
        <v>4.6722099999999998</v>
      </c>
      <c r="AH526" s="118">
        <v>4.7624279999999999</v>
      </c>
      <c r="AI526" s="118">
        <v>4.8645420000000001</v>
      </c>
      <c r="AJ526" s="118">
        <v>4.9631759999999998</v>
      </c>
      <c r="AK526" s="118">
        <v>5.0760149999999999</v>
      </c>
      <c r="AL526" s="118">
        <v>5.1963900000000001</v>
      </c>
      <c r="AM526" s="118" t="s">
        <v>264</v>
      </c>
    </row>
    <row r="527" spans="1:39" s="118" customFormat="1">
      <c r="A527" s="118" t="s">
        <v>406</v>
      </c>
      <c r="B527" s="118" t="s">
        <v>1444</v>
      </c>
      <c r="C527" s="118" t="s">
        <v>1445</v>
      </c>
      <c r="D527" s="118" t="s">
        <v>1193</v>
      </c>
      <c r="E527" s="118">
        <v>0</v>
      </c>
      <c r="F527" s="118">
        <v>0</v>
      </c>
      <c r="G527" s="118">
        <v>0</v>
      </c>
      <c r="H527" s="118">
        <v>0</v>
      </c>
      <c r="I527" s="118">
        <v>0</v>
      </c>
      <c r="J527" s="118">
        <v>0</v>
      </c>
      <c r="K527" s="118">
        <v>0</v>
      </c>
      <c r="L527" s="118">
        <v>0</v>
      </c>
      <c r="M527" s="118">
        <v>0</v>
      </c>
      <c r="N527" s="118">
        <v>0</v>
      </c>
      <c r="O527" s="118">
        <v>0</v>
      </c>
      <c r="P527" s="118">
        <v>0</v>
      </c>
      <c r="Q527" s="118">
        <v>0</v>
      </c>
      <c r="R527" s="118">
        <v>0</v>
      </c>
      <c r="S527" s="118">
        <v>0</v>
      </c>
      <c r="T527" s="118">
        <v>0</v>
      </c>
      <c r="U527" s="118">
        <v>0</v>
      </c>
      <c r="V527" s="118">
        <v>0</v>
      </c>
      <c r="W527" s="118">
        <v>0</v>
      </c>
      <c r="X527" s="118">
        <v>0</v>
      </c>
      <c r="Y527" s="118">
        <v>0</v>
      </c>
      <c r="Z527" s="118">
        <v>0</v>
      </c>
      <c r="AA527" s="118">
        <v>0</v>
      </c>
      <c r="AB527" s="118">
        <v>0</v>
      </c>
      <c r="AC527" s="118">
        <v>0</v>
      </c>
      <c r="AD527" s="118">
        <v>0</v>
      </c>
      <c r="AE527" s="118">
        <v>0</v>
      </c>
      <c r="AF527" s="118">
        <v>0</v>
      </c>
      <c r="AG527" s="118">
        <v>0</v>
      </c>
      <c r="AH527" s="118">
        <v>0</v>
      </c>
      <c r="AI527" s="118">
        <v>0</v>
      </c>
      <c r="AJ527" s="118">
        <v>0</v>
      </c>
      <c r="AK527" s="118">
        <v>0</v>
      </c>
      <c r="AL527" s="118">
        <v>0</v>
      </c>
      <c r="AM527" s="118" t="s">
        <v>264</v>
      </c>
    </row>
    <row r="528" spans="1:39" s="118" customFormat="1">
      <c r="A528" s="118" t="s">
        <v>409</v>
      </c>
      <c r="B528" s="118" t="s">
        <v>1446</v>
      </c>
      <c r="C528" s="118" t="s">
        <v>1447</v>
      </c>
      <c r="D528" s="118" t="s">
        <v>1193</v>
      </c>
      <c r="E528" s="118">
        <v>0</v>
      </c>
      <c r="F528" s="118">
        <v>0</v>
      </c>
      <c r="G528" s="118">
        <v>0</v>
      </c>
      <c r="H528" s="118">
        <v>0</v>
      </c>
      <c r="I528" s="118">
        <v>0</v>
      </c>
      <c r="J528" s="118">
        <v>0</v>
      </c>
      <c r="K528" s="118">
        <v>0</v>
      </c>
      <c r="L528" s="118">
        <v>0</v>
      </c>
      <c r="M528" s="118">
        <v>0</v>
      </c>
      <c r="N528" s="118">
        <v>0</v>
      </c>
      <c r="O528" s="118">
        <v>0</v>
      </c>
      <c r="P528" s="118">
        <v>0</v>
      </c>
      <c r="Q528" s="118">
        <v>0</v>
      </c>
      <c r="R528" s="118">
        <v>0</v>
      </c>
      <c r="S528" s="118">
        <v>0</v>
      </c>
      <c r="T528" s="118">
        <v>0</v>
      </c>
      <c r="U528" s="118">
        <v>0</v>
      </c>
      <c r="V528" s="118">
        <v>0</v>
      </c>
      <c r="W528" s="118">
        <v>0</v>
      </c>
      <c r="X528" s="118">
        <v>0</v>
      </c>
      <c r="Y528" s="118">
        <v>0</v>
      </c>
      <c r="Z528" s="118">
        <v>0</v>
      </c>
      <c r="AA528" s="118">
        <v>0</v>
      </c>
      <c r="AB528" s="118">
        <v>0</v>
      </c>
      <c r="AC528" s="118">
        <v>0</v>
      </c>
      <c r="AD528" s="118">
        <v>0</v>
      </c>
      <c r="AE528" s="118">
        <v>0</v>
      </c>
      <c r="AF528" s="118">
        <v>0</v>
      </c>
      <c r="AG528" s="118">
        <v>0</v>
      </c>
      <c r="AH528" s="118">
        <v>0</v>
      </c>
      <c r="AI528" s="118">
        <v>0</v>
      </c>
      <c r="AJ528" s="118">
        <v>0</v>
      </c>
      <c r="AK528" s="118">
        <v>0</v>
      </c>
      <c r="AL528" s="118">
        <v>0</v>
      </c>
      <c r="AM528" s="118" t="s">
        <v>264</v>
      </c>
    </row>
    <row r="529" spans="1:39" s="118" customFormat="1">
      <c r="A529" s="118" t="s">
        <v>412</v>
      </c>
      <c r="B529" s="118" t="s">
        <v>1448</v>
      </c>
      <c r="C529" s="118" t="s">
        <v>1449</v>
      </c>
      <c r="D529" s="118" t="s">
        <v>1193</v>
      </c>
      <c r="E529" s="118">
        <v>0</v>
      </c>
      <c r="F529" s="118">
        <v>0</v>
      </c>
      <c r="G529" s="118">
        <v>0</v>
      </c>
      <c r="H529" s="118">
        <v>0</v>
      </c>
      <c r="I529" s="118">
        <v>0</v>
      </c>
      <c r="J529" s="118">
        <v>0</v>
      </c>
      <c r="K529" s="118">
        <v>0</v>
      </c>
      <c r="L529" s="118">
        <v>0</v>
      </c>
      <c r="M529" s="118">
        <v>0</v>
      </c>
      <c r="N529" s="118">
        <v>0</v>
      </c>
      <c r="O529" s="118">
        <v>0</v>
      </c>
      <c r="P529" s="118">
        <v>0</v>
      </c>
      <c r="Q529" s="118">
        <v>0</v>
      </c>
      <c r="R529" s="118">
        <v>0</v>
      </c>
      <c r="S529" s="118">
        <v>0</v>
      </c>
      <c r="T529" s="118">
        <v>0</v>
      </c>
      <c r="U529" s="118">
        <v>0</v>
      </c>
      <c r="V529" s="118">
        <v>0</v>
      </c>
      <c r="W529" s="118">
        <v>0</v>
      </c>
      <c r="X529" s="118">
        <v>0</v>
      </c>
      <c r="Y529" s="118">
        <v>0</v>
      </c>
      <c r="Z529" s="118">
        <v>0</v>
      </c>
      <c r="AA529" s="118">
        <v>0</v>
      </c>
      <c r="AB529" s="118">
        <v>0</v>
      </c>
      <c r="AC529" s="118">
        <v>0</v>
      </c>
      <c r="AD529" s="118">
        <v>0</v>
      </c>
      <c r="AE529" s="118">
        <v>0</v>
      </c>
      <c r="AF529" s="118">
        <v>0</v>
      </c>
      <c r="AG529" s="118">
        <v>0</v>
      </c>
      <c r="AH529" s="118">
        <v>0</v>
      </c>
      <c r="AI529" s="118">
        <v>0</v>
      </c>
      <c r="AJ529" s="118">
        <v>0</v>
      </c>
      <c r="AK529" s="118">
        <v>0</v>
      </c>
      <c r="AL529" s="118">
        <v>0</v>
      </c>
      <c r="AM529" s="118" t="s">
        <v>264</v>
      </c>
    </row>
    <row r="530" spans="1:39" s="118" customFormat="1">
      <c r="A530" s="118" t="s">
        <v>92</v>
      </c>
      <c r="B530" s="118" t="s">
        <v>1450</v>
      </c>
      <c r="C530" s="118" t="s">
        <v>1451</v>
      </c>
      <c r="D530" s="118" t="s">
        <v>1193</v>
      </c>
    </row>
    <row r="531" spans="1:39" s="118" customFormat="1">
      <c r="A531" s="118" t="s">
        <v>263</v>
      </c>
      <c r="B531" s="118" t="s">
        <v>1452</v>
      </c>
      <c r="C531" s="118" t="s">
        <v>1453</v>
      </c>
      <c r="D531" s="118" t="s">
        <v>1193</v>
      </c>
      <c r="E531" s="118">
        <v>20.152407</v>
      </c>
      <c r="F531" s="118">
        <v>20.940262000000001</v>
      </c>
      <c r="G531" s="118">
        <v>21.369485999999998</v>
      </c>
      <c r="H531" s="118">
        <v>20.928249000000001</v>
      </c>
      <c r="I531" s="118">
        <v>21.065231000000001</v>
      </c>
      <c r="J531" s="118">
        <v>21.538418</v>
      </c>
      <c r="K531" s="118">
        <v>22.055921999999999</v>
      </c>
      <c r="L531" s="118">
        <v>22.694873999999999</v>
      </c>
      <c r="M531" s="118">
        <v>23.565472</v>
      </c>
      <c r="N531" s="118">
        <v>24.223942000000001</v>
      </c>
      <c r="O531" s="118">
        <v>24.734901000000001</v>
      </c>
      <c r="P531" s="118">
        <v>25.30752</v>
      </c>
      <c r="Q531" s="118">
        <v>25.811057999999999</v>
      </c>
      <c r="R531" s="118">
        <v>26.435400000000001</v>
      </c>
      <c r="S531" s="118">
        <v>26.987559999999998</v>
      </c>
      <c r="T531" s="118">
        <v>27.709795</v>
      </c>
      <c r="U531" s="118">
        <v>28.348644</v>
      </c>
      <c r="V531" s="118">
        <v>28.996241000000001</v>
      </c>
      <c r="W531" s="118">
        <v>29.629674999999999</v>
      </c>
      <c r="X531" s="118">
        <v>30.365316</v>
      </c>
      <c r="Y531" s="118">
        <v>31.097291999999999</v>
      </c>
      <c r="Z531" s="118">
        <v>31.757683</v>
      </c>
      <c r="AA531" s="118">
        <v>32.414524</v>
      </c>
      <c r="AB531" s="118">
        <v>32.994605999999997</v>
      </c>
      <c r="AC531" s="118">
        <v>33.818553999999999</v>
      </c>
      <c r="AD531" s="118">
        <v>34.469383000000001</v>
      </c>
      <c r="AE531" s="118">
        <v>35.259566999999997</v>
      </c>
      <c r="AF531" s="118">
        <v>36.025928</v>
      </c>
      <c r="AG531" s="118">
        <v>36.916248000000003</v>
      </c>
      <c r="AH531" s="118">
        <v>37.852820999999999</v>
      </c>
      <c r="AI531" s="118">
        <v>38.856586</v>
      </c>
      <c r="AJ531" s="118">
        <v>39.912967999999999</v>
      </c>
      <c r="AK531" s="118">
        <v>40.966510999999997</v>
      </c>
      <c r="AL531" s="118">
        <v>42.015689999999999</v>
      </c>
      <c r="AM531" s="119">
        <v>2.1999999999999999E-2</v>
      </c>
    </row>
    <row r="532" spans="1:39" s="118" customFormat="1">
      <c r="A532" s="118" t="s">
        <v>397</v>
      </c>
      <c r="B532" s="118" t="s">
        <v>1454</v>
      </c>
      <c r="C532" s="118" t="s">
        <v>1455</v>
      </c>
      <c r="D532" s="118" t="s">
        <v>1193</v>
      </c>
      <c r="E532" s="118">
        <v>20.152398999999999</v>
      </c>
      <c r="F532" s="118">
        <v>20.950787999999999</v>
      </c>
      <c r="G532" s="118">
        <v>21.311171000000002</v>
      </c>
      <c r="H532" s="118">
        <v>20.94828</v>
      </c>
      <c r="I532" s="118">
        <v>21.091068</v>
      </c>
      <c r="J532" s="118">
        <v>21.579955999999999</v>
      </c>
      <c r="K532" s="118">
        <v>22.138983</v>
      </c>
      <c r="L532" s="118">
        <v>22.735558000000001</v>
      </c>
      <c r="M532" s="118">
        <v>23.624737</v>
      </c>
      <c r="N532" s="118">
        <v>24.297101999999999</v>
      </c>
      <c r="O532" s="118">
        <v>24.84808</v>
      </c>
      <c r="P532" s="118">
        <v>25.379228999999999</v>
      </c>
      <c r="Q532" s="118">
        <v>25.956795</v>
      </c>
      <c r="R532" s="118">
        <v>26.542286000000001</v>
      </c>
      <c r="S532" s="118">
        <v>27.151091000000001</v>
      </c>
      <c r="T532" s="118">
        <v>27.799761</v>
      </c>
      <c r="U532" s="118">
        <v>28.543044999999999</v>
      </c>
      <c r="V532" s="118">
        <v>29.164815999999998</v>
      </c>
      <c r="W532" s="118">
        <v>29.826592999999999</v>
      </c>
      <c r="X532" s="118">
        <v>30.761143000000001</v>
      </c>
      <c r="Y532" s="118">
        <v>31.347843000000001</v>
      </c>
      <c r="Z532" s="118">
        <v>32.056216999999997</v>
      </c>
      <c r="AA532" s="118">
        <v>32.686065999999997</v>
      </c>
      <c r="AB532" s="118">
        <v>33.595782999999997</v>
      </c>
      <c r="AC532" s="118">
        <v>34.347938999999997</v>
      </c>
      <c r="AD532" s="118">
        <v>35.096190999999997</v>
      </c>
      <c r="AE532" s="118">
        <v>35.877738999999998</v>
      </c>
      <c r="AF532" s="118">
        <v>36.782730000000001</v>
      </c>
      <c r="AG532" s="118">
        <v>37.659466000000002</v>
      </c>
      <c r="AH532" s="118">
        <v>38.671692</v>
      </c>
      <c r="AI532" s="118">
        <v>39.661617</v>
      </c>
      <c r="AJ532" s="118">
        <v>40.736922999999997</v>
      </c>
      <c r="AK532" s="118">
        <v>41.883884000000002</v>
      </c>
      <c r="AL532" s="118">
        <v>42.902348000000003</v>
      </c>
      <c r="AM532" s="119">
        <v>2.3E-2</v>
      </c>
    </row>
    <row r="533" spans="1:39" s="118" customFormat="1">
      <c r="A533" s="118" t="s">
        <v>400</v>
      </c>
      <c r="B533" s="118" t="s">
        <v>1456</v>
      </c>
      <c r="C533" s="118" t="s">
        <v>1457</v>
      </c>
      <c r="D533" s="118" t="s">
        <v>1193</v>
      </c>
      <c r="E533" s="118">
        <v>20.152405000000002</v>
      </c>
      <c r="F533" s="118">
        <v>20.950213999999999</v>
      </c>
      <c r="G533" s="118">
        <v>21.462349</v>
      </c>
      <c r="H533" s="118">
        <v>21.138079000000001</v>
      </c>
      <c r="I533" s="118">
        <v>21.314751000000001</v>
      </c>
      <c r="J533" s="118">
        <v>22.050514</v>
      </c>
      <c r="K533" s="118">
        <v>22.825797999999999</v>
      </c>
      <c r="L533" s="118">
        <v>23.832795999999998</v>
      </c>
      <c r="M533" s="118">
        <v>24.974829</v>
      </c>
      <c r="N533" s="118">
        <v>26.076656</v>
      </c>
      <c r="O533" s="118">
        <v>26.960442</v>
      </c>
      <c r="P533" s="118">
        <v>27.914482</v>
      </c>
      <c r="Q533" s="118">
        <v>28.689211</v>
      </c>
      <c r="R533" s="118">
        <v>29.673855</v>
      </c>
      <c r="S533" s="118">
        <v>30.655563000000001</v>
      </c>
      <c r="T533" s="118">
        <v>31.797156999999999</v>
      </c>
      <c r="U533" s="118">
        <v>33.046913000000004</v>
      </c>
      <c r="V533" s="118">
        <v>34.046356000000003</v>
      </c>
      <c r="W533" s="118">
        <v>35.376190000000001</v>
      </c>
      <c r="X533" s="118">
        <v>36.565807</v>
      </c>
      <c r="Y533" s="118">
        <v>37.996231000000002</v>
      </c>
      <c r="Z533" s="118">
        <v>39.089134000000001</v>
      </c>
      <c r="AA533" s="118">
        <v>40.353931000000003</v>
      </c>
      <c r="AB533" s="118">
        <v>41.752045000000003</v>
      </c>
      <c r="AC533" s="118">
        <v>43.234219000000003</v>
      </c>
      <c r="AD533" s="118">
        <v>44.492901000000003</v>
      </c>
      <c r="AE533" s="118">
        <v>45.809193</v>
      </c>
      <c r="AF533" s="118">
        <v>47.610545999999999</v>
      </c>
      <c r="AG533" s="118">
        <v>49.212764999999997</v>
      </c>
      <c r="AH533" s="118">
        <v>51.207107999999998</v>
      </c>
      <c r="AI533" s="118">
        <v>53.095703</v>
      </c>
      <c r="AJ533" s="118">
        <v>55.036879999999996</v>
      </c>
      <c r="AK533" s="118">
        <v>57.172027999999997</v>
      </c>
      <c r="AL533" s="118">
        <v>59.338012999999997</v>
      </c>
      <c r="AM533" s="119">
        <v>3.3000000000000002E-2</v>
      </c>
    </row>
    <row r="534" spans="1:39" s="118" customFormat="1">
      <c r="A534" s="118" t="s">
        <v>403</v>
      </c>
      <c r="B534" s="118" t="s">
        <v>1458</v>
      </c>
      <c r="C534" s="118" t="s">
        <v>1459</v>
      </c>
      <c r="D534" s="118" t="s">
        <v>1193</v>
      </c>
      <c r="E534" s="118">
        <v>20.152407</v>
      </c>
      <c r="F534" s="118">
        <v>20.938019000000001</v>
      </c>
      <c r="G534" s="118">
        <v>21.569651</v>
      </c>
      <c r="H534" s="118">
        <v>21.493289999999998</v>
      </c>
      <c r="I534" s="118">
        <v>21.768526000000001</v>
      </c>
      <c r="J534" s="118">
        <v>22.509539</v>
      </c>
      <c r="K534" s="118">
        <v>23.292249999999999</v>
      </c>
      <c r="L534" s="118">
        <v>24.194002000000001</v>
      </c>
      <c r="M534" s="118">
        <v>25.520455999999999</v>
      </c>
      <c r="N534" s="118">
        <v>26.720904999999998</v>
      </c>
      <c r="O534" s="118">
        <v>27.878730999999998</v>
      </c>
      <c r="P534" s="118">
        <v>28.991070000000001</v>
      </c>
      <c r="Q534" s="118">
        <v>30.069008</v>
      </c>
      <c r="R534" s="118">
        <v>31.202456000000002</v>
      </c>
      <c r="S534" s="118">
        <v>32.227508999999998</v>
      </c>
      <c r="T534" s="118">
        <v>33.400585</v>
      </c>
      <c r="U534" s="118">
        <v>34.325809</v>
      </c>
      <c r="V534" s="118">
        <v>35.023693000000002</v>
      </c>
      <c r="W534" s="118">
        <v>35.849288999999999</v>
      </c>
      <c r="X534" s="118">
        <v>36.567070000000001</v>
      </c>
      <c r="Y534" s="118">
        <v>37.488388</v>
      </c>
      <c r="Z534" s="118">
        <v>38.233829</v>
      </c>
      <c r="AA534" s="118">
        <v>38.941009999999999</v>
      </c>
      <c r="AB534" s="118">
        <v>39.855437999999999</v>
      </c>
      <c r="AC534" s="118">
        <v>40.716003000000001</v>
      </c>
      <c r="AD534" s="118">
        <v>41.678921000000003</v>
      </c>
      <c r="AE534" s="118">
        <v>42.402755999999997</v>
      </c>
      <c r="AF534" s="118">
        <v>43.336849000000001</v>
      </c>
      <c r="AG534" s="118">
        <v>44.285442000000003</v>
      </c>
      <c r="AH534" s="118">
        <v>45.260128000000002</v>
      </c>
      <c r="AI534" s="118">
        <v>46.127609</v>
      </c>
      <c r="AJ534" s="118">
        <v>47.054974000000001</v>
      </c>
      <c r="AK534" s="118">
        <v>48.056553000000001</v>
      </c>
      <c r="AL534" s="118">
        <v>49.120429999999999</v>
      </c>
      <c r="AM534" s="119">
        <v>2.7E-2</v>
      </c>
    </row>
    <row r="535" spans="1:39" s="118" customFormat="1">
      <c r="A535" s="118" t="s">
        <v>406</v>
      </c>
      <c r="B535" s="118" t="s">
        <v>1460</v>
      </c>
      <c r="C535" s="118" t="s">
        <v>1461</v>
      </c>
      <c r="D535" s="118" t="s">
        <v>1193</v>
      </c>
      <c r="E535" s="118">
        <v>20.152405000000002</v>
      </c>
      <c r="F535" s="118">
        <v>20.939374999999998</v>
      </c>
      <c r="G535" s="118">
        <v>21.302292000000001</v>
      </c>
      <c r="H535" s="118">
        <v>20.681646000000001</v>
      </c>
      <c r="I535" s="118">
        <v>20.743416</v>
      </c>
      <c r="J535" s="118">
        <v>21.180613000000001</v>
      </c>
      <c r="K535" s="118">
        <v>21.716615999999998</v>
      </c>
      <c r="L535" s="118">
        <v>22.185044999999999</v>
      </c>
      <c r="M535" s="118">
        <v>22.842746999999999</v>
      </c>
      <c r="N535" s="118">
        <v>23.305835999999999</v>
      </c>
      <c r="O535" s="118">
        <v>23.679686</v>
      </c>
      <c r="P535" s="118">
        <v>23.980481999999999</v>
      </c>
      <c r="Q535" s="118">
        <v>24.364215999999999</v>
      </c>
      <c r="R535" s="118">
        <v>24.702196000000001</v>
      </c>
      <c r="S535" s="118">
        <v>25.154834999999999</v>
      </c>
      <c r="T535" s="118">
        <v>25.680551999999999</v>
      </c>
      <c r="U535" s="118">
        <v>26.163443000000001</v>
      </c>
      <c r="V535" s="118">
        <v>26.601272999999999</v>
      </c>
      <c r="W535" s="118">
        <v>27.047605999999998</v>
      </c>
      <c r="X535" s="118">
        <v>27.704411</v>
      </c>
      <c r="Y535" s="118">
        <v>28.323338</v>
      </c>
      <c r="Z535" s="118">
        <v>28.838021999999999</v>
      </c>
      <c r="AA535" s="118">
        <v>29.475466000000001</v>
      </c>
      <c r="AB535" s="118">
        <v>29.969688000000001</v>
      </c>
      <c r="AC535" s="118">
        <v>30.708753999999999</v>
      </c>
      <c r="AD535" s="118">
        <v>31.416349</v>
      </c>
      <c r="AE535" s="118">
        <v>32.115540000000003</v>
      </c>
      <c r="AF535" s="118">
        <v>32.872883000000002</v>
      </c>
      <c r="AG535" s="118">
        <v>33.877341999999999</v>
      </c>
      <c r="AH535" s="118">
        <v>34.760235000000002</v>
      </c>
      <c r="AI535" s="118">
        <v>35.742165</v>
      </c>
      <c r="AJ535" s="118">
        <v>36.785682999999999</v>
      </c>
      <c r="AK535" s="118">
        <v>37.716030000000003</v>
      </c>
      <c r="AL535" s="118">
        <v>38.667698000000001</v>
      </c>
      <c r="AM535" s="119">
        <v>1.9E-2</v>
      </c>
    </row>
    <row r="536" spans="1:39" s="118" customFormat="1">
      <c r="A536" s="118" t="s">
        <v>409</v>
      </c>
      <c r="B536" s="118" t="s">
        <v>1462</v>
      </c>
      <c r="C536" s="118" t="s">
        <v>1463</v>
      </c>
      <c r="D536" s="118" t="s">
        <v>1193</v>
      </c>
      <c r="E536" s="118">
        <v>20.152405000000002</v>
      </c>
      <c r="F536" s="118">
        <v>20.946719999999999</v>
      </c>
      <c r="G536" s="118">
        <v>21.254100999999999</v>
      </c>
      <c r="H536" s="118">
        <v>20.769141999999999</v>
      </c>
      <c r="I536" s="118">
        <v>20.591272</v>
      </c>
      <c r="J536" s="118">
        <v>20.997278000000001</v>
      </c>
      <c r="K536" s="118">
        <v>21.390761999999999</v>
      </c>
      <c r="L536" s="118">
        <v>22.022853999999999</v>
      </c>
      <c r="M536" s="118">
        <v>22.819361000000001</v>
      </c>
      <c r="N536" s="118">
        <v>23.437763</v>
      </c>
      <c r="O536" s="118">
        <v>23.949218999999999</v>
      </c>
      <c r="P536" s="118">
        <v>24.415354000000001</v>
      </c>
      <c r="Q536" s="118">
        <v>24.864902000000001</v>
      </c>
      <c r="R536" s="118">
        <v>25.355183</v>
      </c>
      <c r="S536" s="118">
        <v>25.967189999999999</v>
      </c>
      <c r="T536" s="118">
        <v>26.462357000000001</v>
      </c>
      <c r="U536" s="118">
        <v>27.181239999999999</v>
      </c>
      <c r="V536" s="118">
        <v>27.558235</v>
      </c>
      <c r="W536" s="118">
        <v>28.270589999999999</v>
      </c>
      <c r="X536" s="118">
        <v>28.921616</v>
      </c>
      <c r="Y536" s="118">
        <v>29.354285999999998</v>
      </c>
      <c r="Z536" s="118">
        <v>30.044245</v>
      </c>
      <c r="AA536" s="118">
        <v>30.591825</v>
      </c>
      <c r="AB536" s="118">
        <v>31.117864999999998</v>
      </c>
      <c r="AC536" s="118">
        <v>31.886952999999998</v>
      </c>
      <c r="AD536" s="118">
        <v>32.383324000000002</v>
      </c>
      <c r="AE536" s="118">
        <v>32.940609000000002</v>
      </c>
      <c r="AF536" s="118">
        <v>33.876629000000001</v>
      </c>
      <c r="AG536" s="118">
        <v>34.592078999999998</v>
      </c>
      <c r="AH536" s="118">
        <v>35.40596</v>
      </c>
      <c r="AI536" s="118">
        <v>36.256419999999999</v>
      </c>
      <c r="AJ536" s="118">
        <v>37.057651999999997</v>
      </c>
      <c r="AK536" s="118">
        <v>37.771503000000003</v>
      </c>
      <c r="AL536" s="118">
        <v>38.716262999999998</v>
      </c>
      <c r="AM536" s="119">
        <v>1.9E-2</v>
      </c>
    </row>
    <row r="537" spans="1:39" s="118" customFormat="1">
      <c r="A537" s="118" t="s">
        <v>412</v>
      </c>
      <c r="B537" s="118" t="s">
        <v>1464</v>
      </c>
      <c r="C537" s="118" t="s">
        <v>1465</v>
      </c>
      <c r="D537" s="118" t="s">
        <v>1193</v>
      </c>
      <c r="E537" s="118">
        <v>20.152408999999999</v>
      </c>
      <c r="F537" s="118">
        <v>20.949401999999999</v>
      </c>
      <c r="G537" s="118">
        <v>21.455113999999998</v>
      </c>
      <c r="H537" s="118">
        <v>21.509257999999999</v>
      </c>
      <c r="I537" s="118">
        <v>21.860395</v>
      </c>
      <c r="J537" s="118">
        <v>22.507656000000001</v>
      </c>
      <c r="K537" s="118">
        <v>23.168597999999999</v>
      </c>
      <c r="L537" s="118">
        <v>23.923211999999999</v>
      </c>
      <c r="M537" s="118">
        <v>24.836735000000001</v>
      </c>
      <c r="N537" s="118">
        <v>25.627269999999999</v>
      </c>
      <c r="O537" s="118">
        <v>26.428276</v>
      </c>
      <c r="P537" s="118">
        <v>27.165291</v>
      </c>
      <c r="Q537" s="118">
        <v>27.855757000000001</v>
      </c>
      <c r="R537" s="118">
        <v>28.596748000000002</v>
      </c>
      <c r="S537" s="118">
        <v>29.194445000000002</v>
      </c>
      <c r="T537" s="118">
        <v>29.797830999999999</v>
      </c>
      <c r="U537" s="118">
        <v>30.556974</v>
      </c>
      <c r="V537" s="118">
        <v>31.240793</v>
      </c>
      <c r="W537" s="118">
        <v>32.037647</v>
      </c>
      <c r="X537" s="118">
        <v>32.800426000000002</v>
      </c>
      <c r="Y537" s="118">
        <v>33.535358000000002</v>
      </c>
      <c r="Z537" s="118">
        <v>34.380389999999998</v>
      </c>
      <c r="AA537" s="118">
        <v>35.090969000000001</v>
      </c>
      <c r="AB537" s="118">
        <v>35.803009000000003</v>
      </c>
      <c r="AC537" s="118">
        <v>36.625225</v>
      </c>
      <c r="AD537" s="118">
        <v>37.552574</v>
      </c>
      <c r="AE537" s="118">
        <v>38.341614</v>
      </c>
      <c r="AF537" s="118">
        <v>39.259689000000002</v>
      </c>
      <c r="AG537" s="118">
        <v>40.184258</v>
      </c>
      <c r="AH537" s="118">
        <v>41.209969000000001</v>
      </c>
      <c r="AI537" s="118">
        <v>42.427376000000002</v>
      </c>
      <c r="AJ537" s="118">
        <v>43.911822999999998</v>
      </c>
      <c r="AK537" s="118">
        <v>45.077193999999999</v>
      </c>
      <c r="AL537" s="118">
        <v>46.355342999999998</v>
      </c>
      <c r="AM537" s="119">
        <v>2.5000000000000001E-2</v>
      </c>
    </row>
    <row r="538" spans="1:39" s="118" customFormat="1">
      <c r="A538" s="118" t="s">
        <v>85</v>
      </c>
      <c r="C538" s="118" t="s">
        <v>1466</v>
      </c>
    </row>
    <row r="539" spans="1:39" s="118" customFormat="1">
      <c r="A539" s="118" t="s">
        <v>391</v>
      </c>
      <c r="B539" s="118" t="s">
        <v>1467</v>
      </c>
      <c r="C539" s="118" t="s">
        <v>1468</v>
      </c>
      <c r="D539" s="118" t="s">
        <v>1193</v>
      </c>
    </row>
    <row r="540" spans="1:39" s="118" customFormat="1">
      <c r="A540" s="118" t="s">
        <v>263</v>
      </c>
      <c r="B540" s="118" t="s">
        <v>1469</v>
      </c>
      <c r="C540" s="118" t="s">
        <v>1470</v>
      </c>
      <c r="D540" s="118" t="s">
        <v>1193</v>
      </c>
      <c r="E540" s="118">
        <v>18.726102999999998</v>
      </c>
      <c r="F540" s="118">
        <v>18.011908999999999</v>
      </c>
      <c r="G540" s="118">
        <v>18.653372000000001</v>
      </c>
      <c r="H540" s="118">
        <v>19.081011</v>
      </c>
      <c r="I540" s="118">
        <v>19.858301000000001</v>
      </c>
      <c r="J540" s="118">
        <v>20.892289999999999</v>
      </c>
      <c r="K540" s="118">
        <v>21.773728999999999</v>
      </c>
      <c r="L540" s="118">
        <v>22.813623</v>
      </c>
      <c r="M540" s="118">
        <v>23.895285000000001</v>
      </c>
      <c r="N540" s="118">
        <v>24.869633</v>
      </c>
      <c r="O540" s="118">
        <v>25.727194000000001</v>
      </c>
      <c r="P540" s="118">
        <v>26.512398000000001</v>
      </c>
      <c r="Q540" s="118">
        <v>27.989557000000001</v>
      </c>
      <c r="R540" s="118">
        <v>28.640841999999999</v>
      </c>
      <c r="S540" s="118">
        <v>29.4147</v>
      </c>
      <c r="T540" s="118">
        <v>30.242198999999999</v>
      </c>
      <c r="U540" s="118">
        <v>31.132345000000001</v>
      </c>
      <c r="V540" s="118">
        <v>32.025249000000002</v>
      </c>
      <c r="W540" s="118">
        <v>32.909869999999998</v>
      </c>
      <c r="X540" s="118">
        <v>33.851233999999998</v>
      </c>
      <c r="Y540" s="118">
        <v>34.733283999999998</v>
      </c>
      <c r="Z540" s="118">
        <v>35.597003999999998</v>
      </c>
      <c r="AA540" s="118">
        <v>36.496657999999996</v>
      </c>
      <c r="AB540" s="118">
        <v>37.416542</v>
      </c>
      <c r="AC540" s="118">
        <v>38.303626999999999</v>
      </c>
      <c r="AD540" s="118">
        <v>39.265633000000001</v>
      </c>
      <c r="AE540" s="118">
        <v>40.277256000000001</v>
      </c>
      <c r="AF540" s="118">
        <v>41.307594000000002</v>
      </c>
      <c r="AG540" s="118">
        <v>42.320411999999997</v>
      </c>
      <c r="AH540" s="118">
        <v>43.319130000000001</v>
      </c>
      <c r="AI540" s="118">
        <v>44.337131999999997</v>
      </c>
      <c r="AJ540" s="118">
        <v>45.394756000000001</v>
      </c>
      <c r="AK540" s="118">
        <v>46.413597000000003</v>
      </c>
      <c r="AL540" s="118">
        <v>47.392384</v>
      </c>
      <c r="AM540" s="119">
        <v>3.1E-2</v>
      </c>
    </row>
    <row r="541" spans="1:39" s="118" customFormat="1">
      <c r="A541" s="118" t="s">
        <v>397</v>
      </c>
      <c r="B541" s="118" t="s">
        <v>1471</v>
      </c>
      <c r="C541" s="118" t="s">
        <v>1472</v>
      </c>
      <c r="D541" s="118" t="s">
        <v>1193</v>
      </c>
      <c r="E541" s="118">
        <v>18.726116000000001</v>
      </c>
      <c r="F541" s="118">
        <v>18.012529000000001</v>
      </c>
      <c r="G541" s="118">
        <v>18.503117</v>
      </c>
      <c r="H541" s="118">
        <v>19.009381999999999</v>
      </c>
      <c r="I541" s="118">
        <v>19.758738999999998</v>
      </c>
      <c r="J541" s="118">
        <v>20.772625000000001</v>
      </c>
      <c r="K541" s="118">
        <v>21.659189000000001</v>
      </c>
      <c r="L541" s="118">
        <v>22.792048999999999</v>
      </c>
      <c r="M541" s="118">
        <v>23.932380999999999</v>
      </c>
      <c r="N541" s="118">
        <v>24.769659000000001</v>
      </c>
      <c r="O541" s="118">
        <v>25.622402000000001</v>
      </c>
      <c r="P541" s="118">
        <v>26.403255000000001</v>
      </c>
      <c r="Q541" s="118">
        <v>27.888676</v>
      </c>
      <c r="R541" s="118">
        <v>28.570862000000002</v>
      </c>
      <c r="S541" s="118">
        <v>29.394895999999999</v>
      </c>
      <c r="T541" s="118">
        <v>30.214210999999999</v>
      </c>
      <c r="U541" s="118">
        <v>31.110565000000001</v>
      </c>
      <c r="V541" s="118">
        <v>32.022289000000001</v>
      </c>
      <c r="W541" s="118">
        <v>32.989829999999998</v>
      </c>
      <c r="X541" s="118">
        <v>34.032192000000002</v>
      </c>
      <c r="Y541" s="118">
        <v>34.924678999999998</v>
      </c>
      <c r="Z541" s="118">
        <v>35.866233999999999</v>
      </c>
      <c r="AA541" s="118">
        <v>36.829219999999999</v>
      </c>
      <c r="AB541" s="118">
        <v>37.805546</v>
      </c>
      <c r="AC541" s="118">
        <v>38.737369999999999</v>
      </c>
      <c r="AD541" s="118">
        <v>39.707233000000002</v>
      </c>
      <c r="AE541" s="118">
        <v>40.673344</v>
      </c>
      <c r="AF541" s="118">
        <v>41.763911999999998</v>
      </c>
      <c r="AG541" s="118">
        <v>42.827815999999999</v>
      </c>
      <c r="AH541" s="118">
        <v>43.852238</v>
      </c>
      <c r="AI541" s="118">
        <v>44.938744</v>
      </c>
      <c r="AJ541" s="118">
        <v>45.965541999999999</v>
      </c>
      <c r="AK541" s="118">
        <v>47.116695</v>
      </c>
      <c r="AL541" s="118">
        <v>48.148429999999998</v>
      </c>
      <c r="AM541" s="119">
        <v>3.1E-2</v>
      </c>
    </row>
    <row r="542" spans="1:39" s="118" customFormat="1">
      <c r="A542" s="118" t="s">
        <v>400</v>
      </c>
      <c r="B542" s="118" t="s">
        <v>1473</v>
      </c>
      <c r="C542" s="118" t="s">
        <v>1474</v>
      </c>
      <c r="D542" s="118" t="s">
        <v>1193</v>
      </c>
      <c r="E542" s="118">
        <v>18.726116000000001</v>
      </c>
      <c r="F542" s="118">
        <v>18.012526000000001</v>
      </c>
      <c r="G542" s="118">
        <v>18.567516000000001</v>
      </c>
      <c r="H542" s="118">
        <v>19.162724000000001</v>
      </c>
      <c r="I542" s="118">
        <v>20.093647000000001</v>
      </c>
      <c r="J542" s="118">
        <v>21.433254000000002</v>
      </c>
      <c r="K542" s="118">
        <v>22.632235999999999</v>
      </c>
      <c r="L542" s="118">
        <v>24.171785</v>
      </c>
      <c r="M542" s="118">
        <v>25.762678000000001</v>
      </c>
      <c r="N542" s="118">
        <v>27.006164999999999</v>
      </c>
      <c r="O542" s="118">
        <v>28.318553999999999</v>
      </c>
      <c r="P542" s="118">
        <v>29.535350999999999</v>
      </c>
      <c r="Q542" s="118">
        <v>30.677054999999999</v>
      </c>
      <c r="R542" s="118">
        <v>32.706310000000002</v>
      </c>
      <c r="S542" s="118">
        <v>33.850594000000001</v>
      </c>
      <c r="T542" s="118">
        <v>35.182690000000001</v>
      </c>
      <c r="U542" s="118">
        <v>36.756351000000002</v>
      </c>
      <c r="V542" s="118">
        <v>38.267929000000002</v>
      </c>
      <c r="W542" s="118">
        <v>39.842154999999998</v>
      </c>
      <c r="X542" s="118">
        <v>41.519314000000001</v>
      </c>
      <c r="Y542" s="118">
        <v>43.201186999999997</v>
      </c>
      <c r="Z542" s="118">
        <v>44.822024999999996</v>
      </c>
      <c r="AA542" s="118">
        <v>46.462257000000001</v>
      </c>
      <c r="AB542" s="118">
        <v>48.186359000000003</v>
      </c>
      <c r="AC542" s="118">
        <v>49.861393</v>
      </c>
      <c r="AD542" s="118">
        <v>51.567822</v>
      </c>
      <c r="AE542" s="118">
        <v>53.421771999999997</v>
      </c>
      <c r="AF542" s="118">
        <v>55.416161000000002</v>
      </c>
      <c r="AG542" s="118">
        <v>57.383510999999999</v>
      </c>
      <c r="AH542" s="118">
        <v>59.392817999999998</v>
      </c>
      <c r="AI542" s="118">
        <v>61.451842999999997</v>
      </c>
      <c r="AJ542" s="118">
        <v>63.536926000000001</v>
      </c>
      <c r="AK542" s="118">
        <v>65.584305000000001</v>
      </c>
      <c r="AL542" s="118">
        <v>67.657821999999996</v>
      </c>
      <c r="AM542" s="119">
        <v>4.2000000000000003E-2</v>
      </c>
    </row>
    <row r="543" spans="1:39" s="118" customFormat="1">
      <c r="A543" s="118" t="s">
        <v>403</v>
      </c>
      <c r="B543" s="118" t="s">
        <v>1475</v>
      </c>
      <c r="C543" s="118" t="s">
        <v>1476</v>
      </c>
      <c r="D543" s="118" t="s">
        <v>1193</v>
      </c>
      <c r="E543" s="118">
        <v>18.726101</v>
      </c>
      <c r="F543" s="118">
        <v>18.011911000000001</v>
      </c>
      <c r="G543" s="118">
        <v>23.06683</v>
      </c>
      <c r="H543" s="118">
        <v>26.189646</v>
      </c>
      <c r="I543" s="118">
        <v>29.272316</v>
      </c>
      <c r="J543" s="118">
        <v>32.924534000000001</v>
      </c>
      <c r="K543" s="118">
        <v>36.275539000000002</v>
      </c>
      <c r="L543" s="118">
        <v>39.609718000000001</v>
      </c>
      <c r="M543" s="118">
        <v>43.218567</v>
      </c>
      <c r="N543" s="118">
        <v>46.463206999999997</v>
      </c>
      <c r="O543" s="118">
        <v>49.541763000000003</v>
      </c>
      <c r="P543" s="118">
        <v>52.225189</v>
      </c>
      <c r="Q543" s="118">
        <v>55.231440999999997</v>
      </c>
      <c r="R543" s="118">
        <v>56.818378000000003</v>
      </c>
      <c r="S543" s="118">
        <v>58.002319</v>
      </c>
      <c r="T543" s="118">
        <v>58.995444999999997</v>
      </c>
      <c r="U543" s="118">
        <v>60.035896000000001</v>
      </c>
      <c r="V543" s="118">
        <v>61.022606000000003</v>
      </c>
      <c r="W543" s="118">
        <v>62.137123000000003</v>
      </c>
      <c r="X543" s="118">
        <v>63.258595</v>
      </c>
      <c r="Y543" s="118">
        <v>64.093491</v>
      </c>
      <c r="Z543" s="118">
        <v>65.265190000000004</v>
      </c>
      <c r="AA543" s="118">
        <v>66.516090000000005</v>
      </c>
      <c r="AB543" s="118">
        <v>68.029503000000005</v>
      </c>
      <c r="AC543" s="118">
        <v>69.410751000000005</v>
      </c>
      <c r="AD543" s="118">
        <v>70.592727999999994</v>
      </c>
      <c r="AE543" s="118">
        <v>71.699959000000007</v>
      </c>
      <c r="AF543" s="118">
        <v>73.289428999999998</v>
      </c>
      <c r="AG543" s="118">
        <v>74.684569999999994</v>
      </c>
      <c r="AH543" s="118">
        <v>75.91095</v>
      </c>
      <c r="AI543" s="118">
        <v>77.247200000000007</v>
      </c>
      <c r="AJ543" s="118">
        <v>78.679717999999994</v>
      </c>
      <c r="AK543" s="118">
        <v>80.272689999999997</v>
      </c>
      <c r="AL543" s="118">
        <v>82.046722000000003</v>
      </c>
      <c r="AM543" s="119">
        <v>4.9000000000000002E-2</v>
      </c>
    </row>
    <row r="544" spans="1:39" s="118" customFormat="1">
      <c r="A544" s="118" t="s">
        <v>406</v>
      </c>
      <c r="B544" s="118" t="s">
        <v>1477</v>
      </c>
      <c r="C544" s="118" t="s">
        <v>1478</v>
      </c>
      <c r="D544" s="118" t="s">
        <v>1193</v>
      </c>
      <c r="E544" s="118">
        <v>18.726102999999998</v>
      </c>
      <c r="F544" s="118">
        <v>18.011908999999999</v>
      </c>
      <c r="G544" s="118">
        <v>17.041360999999998</v>
      </c>
      <c r="H544" s="118">
        <v>14.379810000000001</v>
      </c>
      <c r="I544" s="118">
        <v>14.112131</v>
      </c>
      <c r="J544" s="118">
        <v>14.458707</v>
      </c>
      <c r="K544" s="118">
        <v>14.675368000000001</v>
      </c>
      <c r="L544" s="118">
        <v>14.858174999999999</v>
      </c>
      <c r="M544" s="118">
        <v>15.066494</v>
      </c>
      <c r="N544" s="118">
        <v>15.141985999999999</v>
      </c>
      <c r="O544" s="118">
        <v>15.193467</v>
      </c>
      <c r="P544" s="118">
        <v>15.439546999999999</v>
      </c>
      <c r="Q544" s="118">
        <v>16.325051999999999</v>
      </c>
      <c r="R544" s="118">
        <v>16.465306999999999</v>
      </c>
      <c r="S544" s="118">
        <v>16.73732</v>
      </c>
      <c r="T544" s="118">
        <v>17.122505</v>
      </c>
      <c r="U544" s="118">
        <v>17.441927</v>
      </c>
      <c r="V544" s="118">
        <v>17.733602999999999</v>
      </c>
      <c r="W544" s="118">
        <v>18.081188000000001</v>
      </c>
      <c r="X544" s="118">
        <v>18.478033</v>
      </c>
      <c r="Y544" s="118">
        <v>18.927531999999999</v>
      </c>
      <c r="Z544" s="118">
        <v>19.248055000000001</v>
      </c>
      <c r="AA544" s="118">
        <v>19.678322000000001</v>
      </c>
      <c r="AB544" s="118">
        <v>20.006948000000001</v>
      </c>
      <c r="AC544" s="118">
        <v>20.430776999999999</v>
      </c>
      <c r="AD544" s="118">
        <v>20.962664</v>
      </c>
      <c r="AE544" s="118">
        <v>21.534161000000001</v>
      </c>
      <c r="AF544" s="118">
        <v>22.199444</v>
      </c>
      <c r="AG544" s="118">
        <v>22.836888999999999</v>
      </c>
      <c r="AH544" s="118">
        <v>23.448111000000001</v>
      </c>
      <c r="AI544" s="118">
        <v>24.131316999999999</v>
      </c>
      <c r="AJ544" s="118">
        <v>24.858720999999999</v>
      </c>
      <c r="AK544" s="118">
        <v>25.606570999999999</v>
      </c>
      <c r="AL544" s="118">
        <v>26.343893000000001</v>
      </c>
      <c r="AM544" s="119">
        <v>1.2E-2</v>
      </c>
    </row>
    <row r="545" spans="1:39" s="118" customFormat="1">
      <c r="A545" s="118" t="s">
        <v>409</v>
      </c>
      <c r="B545" s="118" t="s">
        <v>1479</v>
      </c>
      <c r="C545" s="118" t="s">
        <v>1480</v>
      </c>
      <c r="D545" s="118" t="s">
        <v>1193</v>
      </c>
      <c r="E545" s="118">
        <v>18.726106999999999</v>
      </c>
      <c r="F545" s="118">
        <v>18.011911000000001</v>
      </c>
      <c r="G545" s="118">
        <v>18.284199000000001</v>
      </c>
      <c r="H545" s="118">
        <v>18.620687</v>
      </c>
      <c r="I545" s="118">
        <v>19.136168000000001</v>
      </c>
      <c r="J545" s="118">
        <v>20.556646000000001</v>
      </c>
      <c r="K545" s="118">
        <v>21.751301000000002</v>
      </c>
      <c r="L545" s="118">
        <v>23.177862000000001</v>
      </c>
      <c r="M545" s="118">
        <v>24.598907000000001</v>
      </c>
      <c r="N545" s="118">
        <v>25.847593</v>
      </c>
      <c r="O545" s="118">
        <v>26.810525999999999</v>
      </c>
      <c r="P545" s="118">
        <v>27.560504999999999</v>
      </c>
      <c r="Q545" s="118">
        <v>29.130989</v>
      </c>
      <c r="R545" s="118">
        <v>29.515871000000001</v>
      </c>
      <c r="S545" s="118">
        <v>30.409479000000001</v>
      </c>
      <c r="T545" s="118">
        <v>31.169955999999999</v>
      </c>
      <c r="U545" s="118">
        <v>31.917936000000001</v>
      </c>
      <c r="V545" s="118">
        <v>32.832847999999998</v>
      </c>
      <c r="W545" s="118">
        <v>33.847858000000002</v>
      </c>
      <c r="X545" s="118">
        <v>34.886012999999998</v>
      </c>
      <c r="Y545" s="118">
        <v>35.832329000000001</v>
      </c>
      <c r="Z545" s="118">
        <v>36.896163999999999</v>
      </c>
      <c r="AA545" s="118">
        <v>37.889580000000002</v>
      </c>
      <c r="AB545" s="118">
        <v>38.900486000000001</v>
      </c>
      <c r="AC545" s="118">
        <v>39.916046000000001</v>
      </c>
      <c r="AD545" s="118">
        <v>40.742218000000001</v>
      </c>
      <c r="AE545" s="118">
        <v>41.646774000000001</v>
      </c>
      <c r="AF545" s="118">
        <v>42.673102999999998</v>
      </c>
      <c r="AG545" s="118">
        <v>43.651234000000002</v>
      </c>
      <c r="AH545" s="118">
        <v>44.641834000000003</v>
      </c>
      <c r="AI545" s="118">
        <v>45.696506999999997</v>
      </c>
      <c r="AJ545" s="118">
        <v>46.687077000000002</v>
      </c>
      <c r="AK545" s="118">
        <v>47.562320999999997</v>
      </c>
      <c r="AL545" s="118">
        <v>48.508572000000001</v>
      </c>
      <c r="AM545" s="119">
        <v>3.1E-2</v>
      </c>
    </row>
    <row r="546" spans="1:39" s="118" customFormat="1">
      <c r="A546" s="118" t="s">
        <v>412</v>
      </c>
      <c r="B546" s="118" t="s">
        <v>1481</v>
      </c>
      <c r="C546" s="118" t="s">
        <v>1482</v>
      </c>
      <c r="D546" s="118" t="s">
        <v>1193</v>
      </c>
      <c r="E546" s="118">
        <v>18.726101</v>
      </c>
      <c r="F546" s="118">
        <v>18.011911000000001</v>
      </c>
      <c r="G546" s="118">
        <v>18.855896000000001</v>
      </c>
      <c r="H546" s="118">
        <v>19.500081999999999</v>
      </c>
      <c r="I546" s="118">
        <v>20.233588999999998</v>
      </c>
      <c r="J546" s="118">
        <v>21.325012000000001</v>
      </c>
      <c r="K546" s="118">
        <v>22.132650000000002</v>
      </c>
      <c r="L546" s="118">
        <v>22.937270999999999</v>
      </c>
      <c r="M546" s="118">
        <v>23.757007999999999</v>
      </c>
      <c r="N546" s="118">
        <v>24.47578</v>
      </c>
      <c r="O546" s="118">
        <v>25.153706</v>
      </c>
      <c r="P546" s="118">
        <v>25.955083999999999</v>
      </c>
      <c r="Q546" s="118">
        <v>27.404416999999999</v>
      </c>
      <c r="R546" s="118">
        <v>27.987618999999999</v>
      </c>
      <c r="S546" s="118">
        <v>28.572949999999999</v>
      </c>
      <c r="T546" s="118">
        <v>29.363029000000001</v>
      </c>
      <c r="U546" s="118">
        <v>30.153313000000001</v>
      </c>
      <c r="V546" s="118">
        <v>31.008398</v>
      </c>
      <c r="W546" s="118">
        <v>31.841463000000001</v>
      </c>
      <c r="X546" s="118">
        <v>32.690089999999998</v>
      </c>
      <c r="Y546" s="118">
        <v>33.590468999999999</v>
      </c>
      <c r="Z546" s="118">
        <v>34.557602000000003</v>
      </c>
      <c r="AA546" s="118">
        <v>35.461105000000003</v>
      </c>
      <c r="AB546" s="118">
        <v>36.530033000000003</v>
      </c>
      <c r="AC546" s="118">
        <v>37.459437999999999</v>
      </c>
      <c r="AD546" s="118">
        <v>38.499180000000003</v>
      </c>
      <c r="AE546" s="118">
        <v>39.518593000000003</v>
      </c>
      <c r="AF546" s="118">
        <v>40.395316999999999</v>
      </c>
      <c r="AG546" s="118">
        <v>41.446812000000001</v>
      </c>
      <c r="AH546" s="118">
        <v>42.550285000000002</v>
      </c>
      <c r="AI546" s="118">
        <v>43.763579999999997</v>
      </c>
      <c r="AJ546" s="118">
        <v>45.039051000000001</v>
      </c>
      <c r="AK546" s="118">
        <v>46.222050000000003</v>
      </c>
      <c r="AL546" s="118">
        <v>47.439506999999999</v>
      </c>
      <c r="AM546" s="119">
        <v>3.1E-2</v>
      </c>
    </row>
    <row r="547" spans="1:39" s="118" customFormat="1">
      <c r="A547" s="118" t="s">
        <v>62</v>
      </c>
      <c r="B547" s="118" t="s">
        <v>1483</v>
      </c>
      <c r="C547" s="118" t="s">
        <v>1484</v>
      </c>
      <c r="D547" s="118" t="s">
        <v>1193</v>
      </c>
    </row>
    <row r="548" spans="1:39" s="118" customFormat="1">
      <c r="A548" s="118" t="s">
        <v>263</v>
      </c>
      <c r="B548" s="118" t="s">
        <v>1485</v>
      </c>
      <c r="C548" s="118" t="s">
        <v>1486</v>
      </c>
      <c r="D548" s="118" t="s">
        <v>1193</v>
      </c>
      <c r="E548" s="118">
        <v>21.720039</v>
      </c>
      <c r="F548" s="118">
        <v>29.232935000000001</v>
      </c>
      <c r="G548" s="118">
        <v>34.891410999999998</v>
      </c>
      <c r="H548" s="118">
        <v>34.741745000000002</v>
      </c>
      <c r="I548" s="118">
        <v>35.350867999999998</v>
      </c>
      <c r="J548" s="118">
        <v>35.222641000000003</v>
      </c>
      <c r="K548" s="118">
        <v>35.804755999999998</v>
      </c>
      <c r="L548" s="118">
        <v>34.189574999999998</v>
      </c>
      <c r="M548" s="118">
        <v>32.103703000000003</v>
      </c>
      <c r="N548" s="118">
        <v>32.615952</v>
      </c>
      <c r="O548" s="118">
        <v>32.591793000000003</v>
      </c>
      <c r="P548" s="118">
        <v>32.421042999999997</v>
      </c>
      <c r="Q548" s="118">
        <v>33.485866999999999</v>
      </c>
      <c r="R548" s="118">
        <v>32.947239000000003</v>
      </c>
      <c r="S548" s="118">
        <v>33.740574000000002</v>
      </c>
      <c r="T548" s="118">
        <v>34.550556</v>
      </c>
      <c r="U548" s="118">
        <v>34.953902999999997</v>
      </c>
      <c r="V548" s="118">
        <v>35.225540000000002</v>
      </c>
      <c r="W548" s="118">
        <v>36.017197000000003</v>
      </c>
      <c r="X548" s="118">
        <v>36.872810000000001</v>
      </c>
      <c r="Y548" s="118">
        <v>37.480274000000001</v>
      </c>
      <c r="Z548" s="118">
        <v>38.647461</v>
      </c>
      <c r="AA548" s="118">
        <v>40.188701999999999</v>
      </c>
      <c r="AB548" s="118">
        <v>41.916328</v>
      </c>
      <c r="AC548" s="118">
        <v>44.086089999999999</v>
      </c>
      <c r="AD548" s="118">
        <v>46.499226</v>
      </c>
      <c r="AE548" s="118">
        <v>49.098163999999997</v>
      </c>
      <c r="AF548" s="118">
        <v>51.215519</v>
      </c>
      <c r="AG548" s="118">
        <v>53.426372999999998</v>
      </c>
      <c r="AH548" s="118">
        <v>57.644576999999998</v>
      </c>
      <c r="AI548" s="118">
        <v>63.124572999999998</v>
      </c>
      <c r="AJ548" s="118">
        <v>67.720214999999996</v>
      </c>
      <c r="AK548" s="118">
        <v>69.317497000000003</v>
      </c>
      <c r="AL548" s="118">
        <v>70.789375000000007</v>
      </c>
      <c r="AM548" s="119">
        <v>2.8000000000000001E-2</v>
      </c>
    </row>
    <row r="549" spans="1:39" s="118" customFormat="1">
      <c r="A549" s="118" t="s">
        <v>397</v>
      </c>
      <c r="B549" s="118" t="s">
        <v>1487</v>
      </c>
      <c r="C549" s="118" t="s">
        <v>1488</v>
      </c>
      <c r="D549" s="118" t="s">
        <v>1193</v>
      </c>
      <c r="E549" s="118">
        <v>21.723102999999998</v>
      </c>
      <c r="F549" s="118">
        <v>29.223006999999999</v>
      </c>
      <c r="G549" s="118">
        <v>32.744312000000001</v>
      </c>
      <c r="H549" s="118">
        <v>35.461151000000001</v>
      </c>
      <c r="I549" s="118">
        <v>35.719161999999997</v>
      </c>
      <c r="J549" s="118">
        <v>35.553837000000001</v>
      </c>
      <c r="K549" s="118">
        <v>36.26144</v>
      </c>
      <c r="L549" s="118">
        <v>36.604027000000002</v>
      </c>
      <c r="M549" s="118">
        <v>33.857365000000001</v>
      </c>
      <c r="N549" s="118">
        <v>34.245818999999997</v>
      </c>
      <c r="O549" s="118">
        <v>34.695388999999999</v>
      </c>
      <c r="P549" s="118">
        <v>34.562241</v>
      </c>
      <c r="Q549" s="118">
        <v>35.942664999999998</v>
      </c>
      <c r="R549" s="118">
        <v>35.239367999999999</v>
      </c>
      <c r="S549" s="118">
        <v>36.364536000000001</v>
      </c>
      <c r="T549" s="118">
        <v>37.117320999999997</v>
      </c>
      <c r="U549" s="118">
        <v>37.349792000000001</v>
      </c>
      <c r="V549" s="118">
        <v>37.989840999999998</v>
      </c>
      <c r="W549" s="118">
        <v>38.834460999999997</v>
      </c>
      <c r="X549" s="118">
        <v>40.400562000000001</v>
      </c>
      <c r="Y549" s="118">
        <v>42.043571</v>
      </c>
      <c r="Z549" s="118">
        <v>44.145622000000003</v>
      </c>
      <c r="AA549" s="118">
        <v>46.577624999999998</v>
      </c>
      <c r="AB549" s="118">
        <v>49.597118000000002</v>
      </c>
      <c r="AC549" s="118">
        <v>53.335898999999998</v>
      </c>
      <c r="AD549" s="118">
        <v>57.874541999999998</v>
      </c>
      <c r="AE549" s="118">
        <v>60.628056000000001</v>
      </c>
      <c r="AF549" s="118">
        <v>62.069279000000002</v>
      </c>
      <c r="AG549" s="118">
        <v>64.487426999999997</v>
      </c>
      <c r="AH549" s="118">
        <v>66.583304999999996</v>
      </c>
      <c r="AI549" s="118">
        <v>69.636322000000007</v>
      </c>
      <c r="AJ549" s="118">
        <v>71.621498000000003</v>
      </c>
      <c r="AK549" s="118">
        <v>74.755234000000002</v>
      </c>
      <c r="AL549" s="118">
        <v>76.638191000000006</v>
      </c>
      <c r="AM549" s="119">
        <v>3.1E-2</v>
      </c>
    </row>
    <row r="550" spans="1:39" s="118" customFormat="1">
      <c r="A550" s="118" t="s">
        <v>400</v>
      </c>
      <c r="B550" s="118" t="s">
        <v>1489</v>
      </c>
      <c r="C550" s="118" t="s">
        <v>1490</v>
      </c>
      <c r="D550" s="118" t="s">
        <v>1193</v>
      </c>
      <c r="E550" s="118">
        <v>21.723528000000002</v>
      </c>
      <c r="F550" s="118">
        <v>29.234694000000001</v>
      </c>
      <c r="G550" s="118">
        <v>32.851909999999997</v>
      </c>
      <c r="H550" s="118">
        <v>35.375900000000001</v>
      </c>
      <c r="I550" s="118">
        <v>35.450389999999999</v>
      </c>
      <c r="J550" s="118">
        <v>36.086246000000003</v>
      </c>
      <c r="K550" s="118">
        <v>36.503852999999999</v>
      </c>
      <c r="L550" s="118">
        <v>35.053600000000003</v>
      </c>
      <c r="M550" s="118">
        <v>32.454979000000002</v>
      </c>
      <c r="N550" s="118">
        <v>32.663043999999999</v>
      </c>
      <c r="O550" s="118">
        <v>33.346572999999999</v>
      </c>
      <c r="P550" s="118">
        <v>33.353039000000003</v>
      </c>
      <c r="Q550" s="118">
        <v>34.156360999999997</v>
      </c>
      <c r="R550" s="118">
        <v>35.217860999999999</v>
      </c>
      <c r="S550" s="118">
        <v>36.042999000000002</v>
      </c>
      <c r="T550" s="118">
        <v>37.475093999999999</v>
      </c>
      <c r="U550" s="118">
        <v>39.573101000000001</v>
      </c>
      <c r="V550" s="118">
        <v>42.415573000000002</v>
      </c>
      <c r="W550" s="118">
        <v>43.974899000000001</v>
      </c>
      <c r="X550" s="118">
        <v>45.938175000000001</v>
      </c>
      <c r="Y550" s="118">
        <v>47.729644999999998</v>
      </c>
      <c r="Z550" s="118">
        <v>49.664012999999997</v>
      </c>
      <c r="AA550" s="118">
        <v>51.622687999999997</v>
      </c>
      <c r="AB550" s="118">
        <v>53.669280999999998</v>
      </c>
      <c r="AC550" s="118">
        <v>55.697468000000001</v>
      </c>
      <c r="AD550" s="118">
        <v>57.962727000000001</v>
      </c>
      <c r="AE550" s="118">
        <v>60.488818999999999</v>
      </c>
      <c r="AF550" s="118">
        <v>61.573593000000002</v>
      </c>
      <c r="AG550" s="118">
        <v>64.53434</v>
      </c>
      <c r="AH550" s="118">
        <v>67.097656000000001</v>
      </c>
      <c r="AI550" s="118">
        <v>69.967528999999999</v>
      </c>
      <c r="AJ550" s="118">
        <v>72.917418999999995</v>
      </c>
      <c r="AK550" s="118">
        <v>76.955275999999998</v>
      </c>
      <c r="AL550" s="118">
        <v>77.693047000000007</v>
      </c>
      <c r="AM550" s="119">
        <v>3.1E-2</v>
      </c>
    </row>
    <row r="551" spans="1:39" s="118" customFormat="1">
      <c r="A551" s="118" t="s">
        <v>403</v>
      </c>
      <c r="B551" s="118" t="s">
        <v>1491</v>
      </c>
      <c r="C551" s="118" t="s">
        <v>1492</v>
      </c>
      <c r="D551" s="118" t="s">
        <v>1193</v>
      </c>
      <c r="E551" s="118">
        <v>21.712353</v>
      </c>
      <c r="F551" s="118">
        <v>29.236160000000002</v>
      </c>
      <c r="G551" s="118">
        <v>39.879105000000003</v>
      </c>
      <c r="H551" s="118">
        <v>41.406292000000001</v>
      </c>
      <c r="I551" s="118">
        <v>44.135460000000002</v>
      </c>
      <c r="J551" s="118">
        <v>44.646931000000002</v>
      </c>
      <c r="K551" s="118">
        <v>45.473083000000003</v>
      </c>
      <c r="L551" s="118">
        <v>46.805447000000001</v>
      </c>
      <c r="M551" s="118">
        <v>48.793990999999998</v>
      </c>
      <c r="N551" s="118">
        <v>50.334347000000001</v>
      </c>
      <c r="O551" s="118">
        <v>51.763153000000003</v>
      </c>
      <c r="P551" s="118">
        <v>53.391948999999997</v>
      </c>
      <c r="Q551" s="118">
        <v>56.174568000000001</v>
      </c>
      <c r="R551" s="118">
        <v>58.714443000000003</v>
      </c>
      <c r="S551" s="118">
        <v>61.097011999999999</v>
      </c>
      <c r="T551" s="118">
        <v>63.183643000000004</v>
      </c>
      <c r="U551" s="118">
        <v>66.479438999999999</v>
      </c>
      <c r="V551" s="118">
        <v>68.060874999999996</v>
      </c>
      <c r="W551" s="118">
        <v>70.024299999999997</v>
      </c>
      <c r="X551" s="118">
        <v>71.817336999999995</v>
      </c>
      <c r="Y551" s="118">
        <v>73.052345000000003</v>
      </c>
      <c r="Z551" s="118">
        <v>74.922141999999994</v>
      </c>
      <c r="AA551" s="118">
        <v>76.712418</v>
      </c>
      <c r="AB551" s="118">
        <v>78.501662999999994</v>
      </c>
      <c r="AC551" s="118">
        <v>81.607680999999999</v>
      </c>
      <c r="AD551" s="118">
        <v>83.168221000000003</v>
      </c>
      <c r="AE551" s="118">
        <v>84.798370000000006</v>
      </c>
      <c r="AF551" s="118">
        <v>86.518234000000007</v>
      </c>
      <c r="AG551" s="118">
        <v>88.341125000000005</v>
      </c>
      <c r="AH551" s="118">
        <v>89.781829999999999</v>
      </c>
      <c r="AI551" s="118">
        <v>89.469284000000002</v>
      </c>
      <c r="AJ551" s="118">
        <v>89.830726999999996</v>
      </c>
      <c r="AK551" s="118">
        <v>91.806458000000006</v>
      </c>
      <c r="AL551" s="118">
        <v>93.955444</v>
      </c>
      <c r="AM551" s="119">
        <v>3.6999999999999998E-2</v>
      </c>
    </row>
    <row r="552" spans="1:39" s="118" customFormat="1">
      <c r="A552" s="118" t="s">
        <v>406</v>
      </c>
      <c r="B552" s="118" t="s">
        <v>1493</v>
      </c>
      <c r="C552" s="118" t="s">
        <v>1494</v>
      </c>
      <c r="D552" s="118" t="s">
        <v>1193</v>
      </c>
      <c r="E552" s="118">
        <v>21.711480999999999</v>
      </c>
      <c r="F552" s="118">
        <v>29.254660000000001</v>
      </c>
      <c r="G552" s="118">
        <v>30.628508</v>
      </c>
      <c r="H552" s="118">
        <v>31.570446</v>
      </c>
      <c r="I552" s="118">
        <v>31.490898000000001</v>
      </c>
      <c r="J552" s="118">
        <v>29.317049000000001</v>
      </c>
      <c r="K552" s="118">
        <v>28.951183</v>
      </c>
      <c r="L552" s="118">
        <v>28.645150999999998</v>
      </c>
      <c r="M552" s="118">
        <v>28.617455</v>
      </c>
      <c r="N552" s="118">
        <v>27.983843</v>
      </c>
      <c r="O552" s="118">
        <v>28.400251000000001</v>
      </c>
      <c r="P552" s="118">
        <v>28.850421999999998</v>
      </c>
      <c r="Q552" s="118">
        <v>30.053052999999998</v>
      </c>
      <c r="R552" s="118">
        <v>30.463837000000002</v>
      </c>
      <c r="S552" s="118">
        <v>30.960229999999999</v>
      </c>
      <c r="T552" s="118">
        <v>31.661307999999998</v>
      </c>
      <c r="U552" s="118">
        <v>32.245894999999997</v>
      </c>
      <c r="V552" s="118">
        <v>32.715969000000001</v>
      </c>
      <c r="W552" s="118">
        <v>33.416350999999999</v>
      </c>
      <c r="X552" s="118">
        <v>34.263202999999997</v>
      </c>
      <c r="Y552" s="118">
        <v>35.382458</v>
      </c>
      <c r="Z552" s="118">
        <v>36.376185999999997</v>
      </c>
      <c r="AA552" s="118">
        <v>37.281551</v>
      </c>
      <c r="AB552" s="118">
        <v>38.247748999999999</v>
      </c>
      <c r="AC552" s="118">
        <v>39.446250999999997</v>
      </c>
      <c r="AD552" s="118">
        <v>40.580630999999997</v>
      </c>
      <c r="AE552" s="118">
        <v>41.855701000000003</v>
      </c>
      <c r="AF552" s="118">
        <v>43.015739000000004</v>
      </c>
      <c r="AG552" s="118">
        <v>47.801949</v>
      </c>
      <c r="AH552" s="118">
        <v>51.607956000000001</v>
      </c>
      <c r="AI552" s="118">
        <v>53.367705999999998</v>
      </c>
      <c r="AJ552" s="118">
        <v>55.239918000000003</v>
      </c>
      <c r="AK552" s="118">
        <v>57.034999999999997</v>
      </c>
      <c r="AL552" s="118">
        <v>58.601948</v>
      </c>
      <c r="AM552" s="119">
        <v>2.1999999999999999E-2</v>
      </c>
    </row>
    <row r="553" spans="1:39" s="118" customFormat="1">
      <c r="A553" s="118" t="s">
        <v>409</v>
      </c>
      <c r="B553" s="118" t="s">
        <v>1495</v>
      </c>
      <c r="C553" s="118" t="s">
        <v>1496</v>
      </c>
      <c r="D553" s="118" t="s">
        <v>1193</v>
      </c>
      <c r="E553" s="118">
        <v>21.723022</v>
      </c>
      <c r="F553" s="118">
        <v>29.232927</v>
      </c>
      <c r="G553" s="118">
        <v>32.632095</v>
      </c>
      <c r="H553" s="118">
        <v>34.951251999999997</v>
      </c>
      <c r="I553" s="118">
        <v>34.624493000000001</v>
      </c>
      <c r="J553" s="118">
        <v>34.839084999999997</v>
      </c>
      <c r="K553" s="118">
        <v>35.518752999999997</v>
      </c>
      <c r="L553" s="118">
        <v>35.849342</v>
      </c>
      <c r="M553" s="118">
        <v>32.394398000000002</v>
      </c>
      <c r="N553" s="118">
        <v>32.767941</v>
      </c>
      <c r="O553" s="118">
        <v>32.399948000000002</v>
      </c>
      <c r="P553" s="118">
        <v>31.555275000000002</v>
      </c>
      <c r="Q553" s="118">
        <v>32.536655000000003</v>
      </c>
      <c r="R553" s="118">
        <v>32.403748</v>
      </c>
      <c r="S553" s="118">
        <v>33.024445</v>
      </c>
      <c r="T553" s="118">
        <v>33.042957000000001</v>
      </c>
      <c r="U553" s="118">
        <v>33.320506999999999</v>
      </c>
      <c r="V553" s="118">
        <v>33.318489</v>
      </c>
      <c r="W553" s="118">
        <v>33.784008</v>
      </c>
      <c r="X553" s="118">
        <v>34.565372000000004</v>
      </c>
      <c r="Y553" s="118">
        <v>35.525959</v>
      </c>
      <c r="Z553" s="118">
        <v>36.541671999999998</v>
      </c>
      <c r="AA553" s="118">
        <v>37.650016999999998</v>
      </c>
      <c r="AB553" s="118">
        <v>39.256065</v>
      </c>
      <c r="AC553" s="118">
        <v>41.405762000000003</v>
      </c>
      <c r="AD553" s="118">
        <v>43.525120000000001</v>
      </c>
      <c r="AE553" s="118">
        <v>46.768031999999998</v>
      </c>
      <c r="AF553" s="118">
        <v>50.613308000000004</v>
      </c>
      <c r="AG553" s="118">
        <v>55.667079999999999</v>
      </c>
      <c r="AH553" s="118">
        <v>60.391070999999997</v>
      </c>
      <c r="AI553" s="118">
        <v>63.278736000000002</v>
      </c>
      <c r="AJ553" s="118">
        <v>65.689835000000002</v>
      </c>
      <c r="AK553" s="118">
        <v>70.146445999999997</v>
      </c>
      <c r="AL553" s="118">
        <v>72.938591000000002</v>
      </c>
      <c r="AM553" s="119">
        <v>2.9000000000000001E-2</v>
      </c>
    </row>
    <row r="554" spans="1:39" s="118" customFormat="1">
      <c r="A554" s="118" t="s">
        <v>412</v>
      </c>
      <c r="B554" s="118" t="s">
        <v>1497</v>
      </c>
      <c r="C554" s="118" t="s">
        <v>1498</v>
      </c>
      <c r="D554" s="118" t="s">
        <v>1193</v>
      </c>
      <c r="E554" s="118">
        <v>21.722055000000001</v>
      </c>
      <c r="F554" s="118">
        <v>29.227723999999998</v>
      </c>
      <c r="G554" s="118">
        <v>33.169379999999997</v>
      </c>
      <c r="H554" s="118">
        <v>35.767505999999997</v>
      </c>
      <c r="I554" s="118">
        <v>36.140759000000003</v>
      </c>
      <c r="J554" s="118">
        <v>36.765476</v>
      </c>
      <c r="K554" s="118">
        <v>37.235816999999997</v>
      </c>
      <c r="L554" s="118">
        <v>35.476607999999999</v>
      </c>
      <c r="M554" s="118">
        <v>32.554504000000001</v>
      </c>
      <c r="N554" s="118">
        <v>32.783630000000002</v>
      </c>
      <c r="O554" s="118">
        <v>32.534039</v>
      </c>
      <c r="P554" s="118">
        <v>32.588543000000001</v>
      </c>
      <c r="Q554" s="118">
        <v>33.690086000000001</v>
      </c>
      <c r="R554" s="118">
        <v>33.796115999999998</v>
      </c>
      <c r="S554" s="118">
        <v>35.095131000000002</v>
      </c>
      <c r="T554" s="118">
        <v>35.855846</v>
      </c>
      <c r="U554" s="118">
        <v>37.407145999999997</v>
      </c>
      <c r="V554" s="118">
        <v>37.615704000000001</v>
      </c>
      <c r="W554" s="118">
        <v>37.902316999999996</v>
      </c>
      <c r="X554" s="118">
        <v>38.941913999999997</v>
      </c>
      <c r="Y554" s="118">
        <v>39.793640000000003</v>
      </c>
      <c r="Z554" s="118">
        <v>41.107005999999998</v>
      </c>
      <c r="AA554" s="118">
        <v>42.683067000000001</v>
      </c>
      <c r="AB554" s="118">
        <v>44.395760000000003</v>
      </c>
      <c r="AC554" s="118">
        <v>46.391457000000003</v>
      </c>
      <c r="AD554" s="118">
        <v>48.823650000000001</v>
      </c>
      <c r="AE554" s="118">
        <v>51.237693999999998</v>
      </c>
      <c r="AF554" s="118">
        <v>54.001652</v>
      </c>
      <c r="AG554" s="118">
        <v>55.543407000000002</v>
      </c>
      <c r="AH554" s="118">
        <v>56.816794999999999</v>
      </c>
      <c r="AI554" s="118">
        <v>60.527630000000002</v>
      </c>
      <c r="AJ554" s="118">
        <v>65.915710000000004</v>
      </c>
      <c r="AK554" s="118">
        <v>69.335380999999998</v>
      </c>
      <c r="AL554" s="118">
        <v>71.147537</v>
      </c>
      <c r="AM554" s="119">
        <v>2.8000000000000001E-2</v>
      </c>
    </row>
    <row r="555" spans="1:39" s="118" customFormat="1">
      <c r="A555" s="118" t="s">
        <v>711</v>
      </c>
      <c r="B555" s="118" t="s">
        <v>1499</v>
      </c>
      <c r="C555" s="118" t="s">
        <v>1500</v>
      </c>
      <c r="D555" s="118" t="s">
        <v>1193</v>
      </c>
    </row>
    <row r="556" spans="1:39" s="118" customFormat="1">
      <c r="A556" s="118" t="s">
        <v>263</v>
      </c>
      <c r="B556" s="118" t="s">
        <v>1501</v>
      </c>
      <c r="C556" s="118" t="s">
        <v>1502</v>
      </c>
      <c r="D556" s="118" t="s">
        <v>1193</v>
      </c>
      <c r="E556" s="118">
        <v>21.106005</v>
      </c>
      <c r="F556" s="118">
        <v>24.06465</v>
      </c>
      <c r="G556" s="118">
        <v>24.832108000000002</v>
      </c>
      <c r="H556" s="118">
        <v>26.283646000000001</v>
      </c>
      <c r="I556" s="118">
        <v>27.186351999999999</v>
      </c>
      <c r="J556" s="118">
        <v>27.95365</v>
      </c>
      <c r="K556" s="118">
        <v>29.041056000000001</v>
      </c>
      <c r="L556" s="118">
        <v>30.136413999999998</v>
      </c>
      <c r="M556" s="118">
        <v>31.173594999999999</v>
      </c>
      <c r="N556" s="118">
        <v>32.145988000000003</v>
      </c>
      <c r="O556" s="118">
        <v>33.555850999999997</v>
      </c>
      <c r="P556" s="118">
        <v>34.554381999999997</v>
      </c>
      <c r="Q556" s="118">
        <v>36.190018000000002</v>
      </c>
      <c r="R556" s="118">
        <v>37.124904999999998</v>
      </c>
      <c r="S556" s="118">
        <v>38.335602000000002</v>
      </c>
      <c r="T556" s="118">
        <v>39.497101000000001</v>
      </c>
      <c r="U556" s="118">
        <v>40.524765000000002</v>
      </c>
      <c r="V556" s="118">
        <v>41.714244999999998</v>
      </c>
      <c r="W556" s="118">
        <v>42.912388</v>
      </c>
      <c r="X556" s="118">
        <v>44.238357999999998</v>
      </c>
      <c r="Y556" s="118">
        <v>45.226230999999999</v>
      </c>
      <c r="Z556" s="118">
        <v>46.504803000000003</v>
      </c>
      <c r="AA556" s="118">
        <v>47.853076999999999</v>
      </c>
      <c r="AB556" s="118">
        <v>49.280064000000003</v>
      </c>
      <c r="AC556" s="118">
        <v>50.580986000000003</v>
      </c>
      <c r="AD556" s="118">
        <v>52.147530000000003</v>
      </c>
      <c r="AE556" s="118">
        <v>53.443351999999997</v>
      </c>
      <c r="AF556" s="118">
        <v>54.693924000000003</v>
      </c>
      <c r="AG556" s="118">
        <v>56.108283999999998</v>
      </c>
      <c r="AH556" s="118">
        <v>57.617764000000001</v>
      </c>
      <c r="AI556" s="118">
        <v>59.144694999999999</v>
      </c>
      <c r="AJ556" s="118">
        <v>60.873173000000001</v>
      </c>
      <c r="AK556" s="118">
        <v>62.402484999999999</v>
      </c>
      <c r="AL556" s="118">
        <v>63.938034000000002</v>
      </c>
      <c r="AM556" s="119">
        <v>3.1E-2</v>
      </c>
    </row>
    <row r="557" spans="1:39" s="118" customFormat="1">
      <c r="A557" s="118" t="s">
        <v>397</v>
      </c>
      <c r="B557" s="118" t="s">
        <v>1503</v>
      </c>
      <c r="C557" s="118" t="s">
        <v>1504</v>
      </c>
      <c r="D557" s="118" t="s">
        <v>1193</v>
      </c>
      <c r="E557" s="118">
        <v>21.106003000000001</v>
      </c>
      <c r="F557" s="118">
        <v>24.066278000000001</v>
      </c>
      <c r="G557" s="118">
        <v>24.555112999999999</v>
      </c>
      <c r="H557" s="118">
        <v>26.272307999999999</v>
      </c>
      <c r="I557" s="118">
        <v>27.017332</v>
      </c>
      <c r="J557" s="118">
        <v>27.809501999999998</v>
      </c>
      <c r="K557" s="118">
        <v>28.842597999999999</v>
      </c>
      <c r="L557" s="118">
        <v>30.100629999999999</v>
      </c>
      <c r="M557" s="118">
        <v>31.076374000000001</v>
      </c>
      <c r="N557" s="118">
        <v>31.674506999999998</v>
      </c>
      <c r="O557" s="118">
        <v>33.208754999999996</v>
      </c>
      <c r="P557" s="118">
        <v>34.201808999999997</v>
      </c>
      <c r="Q557" s="118">
        <v>35.920524999999998</v>
      </c>
      <c r="R557" s="118">
        <v>36.891640000000002</v>
      </c>
      <c r="S557" s="118">
        <v>38.153038000000002</v>
      </c>
      <c r="T557" s="118">
        <v>39.378749999999997</v>
      </c>
      <c r="U557" s="118">
        <v>40.416943000000003</v>
      </c>
      <c r="V557" s="118">
        <v>41.685206999999998</v>
      </c>
      <c r="W557" s="118">
        <v>42.956462999999999</v>
      </c>
      <c r="X557" s="118">
        <v>44.496001999999997</v>
      </c>
      <c r="Y557" s="118">
        <v>45.705894000000001</v>
      </c>
      <c r="Z557" s="118">
        <v>47.054485</v>
      </c>
      <c r="AA557" s="118">
        <v>48.489876000000002</v>
      </c>
      <c r="AB557" s="118">
        <v>49.839840000000002</v>
      </c>
      <c r="AC557" s="118">
        <v>51.300441999999997</v>
      </c>
      <c r="AD557" s="118">
        <v>53.005634000000001</v>
      </c>
      <c r="AE557" s="118">
        <v>54.50412</v>
      </c>
      <c r="AF557" s="118">
        <v>55.980288999999999</v>
      </c>
      <c r="AG557" s="118">
        <v>57.805847</v>
      </c>
      <c r="AH557" s="118">
        <v>59.261474999999997</v>
      </c>
      <c r="AI557" s="118">
        <v>61.359451</v>
      </c>
      <c r="AJ557" s="118">
        <v>62.926963999999998</v>
      </c>
      <c r="AK557" s="118">
        <v>64.477035999999998</v>
      </c>
      <c r="AL557" s="118">
        <v>66.220741000000004</v>
      </c>
      <c r="AM557" s="119">
        <v>3.2000000000000001E-2</v>
      </c>
    </row>
    <row r="558" spans="1:39" s="118" customFormat="1">
      <c r="A558" s="118" t="s">
        <v>400</v>
      </c>
      <c r="B558" s="118" t="s">
        <v>1505</v>
      </c>
      <c r="C558" s="118" t="s">
        <v>1506</v>
      </c>
      <c r="D558" s="118" t="s">
        <v>1193</v>
      </c>
      <c r="E558" s="118">
        <v>21.106003000000001</v>
      </c>
      <c r="F558" s="118">
        <v>24.066276999999999</v>
      </c>
      <c r="G558" s="118">
        <v>24.645758000000001</v>
      </c>
      <c r="H558" s="118">
        <v>26.407420999999999</v>
      </c>
      <c r="I558" s="118">
        <v>27.157599999999999</v>
      </c>
      <c r="J558" s="118">
        <v>28.579588000000001</v>
      </c>
      <c r="K558" s="118">
        <v>29.994253</v>
      </c>
      <c r="L558" s="118">
        <v>31.671582999999998</v>
      </c>
      <c r="M558" s="118">
        <v>32.935295000000004</v>
      </c>
      <c r="N558" s="118">
        <v>34.047606999999999</v>
      </c>
      <c r="O558" s="118">
        <v>36.121143000000004</v>
      </c>
      <c r="P558" s="118">
        <v>37.641300000000001</v>
      </c>
      <c r="Q558" s="118">
        <v>39.328837999999998</v>
      </c>
      <c r="R558" s="118">
        <v>41.379066000000002</v>
      </c>
      <c r="S558" s="118">
        <v>43.098503000000001</v>
      </c>
      <c r="T558" s="118">
        <v>44.942096999999997</v>
      </c>
      <c r="U558" s="118">
        <v>46.995643999999999</v>
      </c>
      <c r="V558" s="118">
        <v>48.743792999999997</v>
      </c>
      <c r="W558" s="118">
        <v>50.777690999999997</v>
      </c>
      <c r="X558" s="118">
        <v>53.155738999999997</v>
      </c>
      <c r="Y558" s="118">
        <v>55.183684999999997</v>
      </c>
      <c r="Z558" s="118">
        <v>57.403702000000003</v>
      </c>
      <c r="AA558" s="118">
        <v>59.634070999999999</v>
      </c>
      <c r="AB558" s="118">
        <v>62.036797</v>
      </c>
      <c r="AC558" s="118">
        <v>64.299492000000001</v>
      </c>
      <c r="AD558" s="118">
        <v>66.905769000000006</v>
      </c>
      <c r="AE558" s="118">
        <v>69.322495000000004</v>
      </c>
      <c r="AF558" s="118">
        <v>71.693916000000002</v>
      </c>
      <c r="AG558" s="118">
        <v>74.375183000000007</v>
      </c>
      <c r="AH558" s="118">
        <v>76.900695999999996</v>
      </c>
      <c r="AI558" s="118">
        <v>79.587265000000002</v>
      </c>
      <c r="AJ558" s="118">
        <v>82.359909000000002</v>
      </c>
      <c r="AK558" s="118">
        <v>85.215346999999994</v>
      </c>
      <c r="AL558" s="118">
        <v>87.856933999999995</v>
      </c>
      <c r="AM558" s="119">
        <v>4.1000000000000002E-2</v>
      </c>
    </row>
    <row r="559" spans="1:39" s="118" customFormat="1">
      <c r="A559" s="118" t="s">
        <v>403</v>
      </c>
      <c r="B559" s="118" t="s">
        <v>1507</v>
      </c>
      <c r="C559" s="118" t="s">
        <v>1508</v>
      </c>
      <c r="D559" s="118" t="s">
        <v>1193</v>
      </c>
      <c r="E559" s="118">
        <v>21.106005</v>
      </c>
      <c r="F559" s="118">
        <v>24.064646</v>
      </c>
      <c r="G559" s="118">
        <v>31.926352000000001</v>
      </c>
      <c r="H559" s="118">
        <v>36.115532000000002</v>
      </c>
      <c r="I559" s="118">
        <v>40.546233999999998</v>
      </c>
      <c r="J559" s="118">
        <v>44.228115000000003</v>
      </c>
      <c r="K559" s="118">
        <v>47.755153999999997</v>
      </c>
      <c r="L559" s="118">
        <v>50.899661999999999</v>
      </c>
      <c r="M559" s="118">
        <v>54.120255</v>
      </c>
      <c r="N559" s="118">
        <v>57.107483000000002</v>
      </c>
      <c r="O559" s="118">
        <v>59.512923999999998</v>
      </c>
      <c r="P559" s="118">
        <v>62.066440999999998</v>
      </c>
      <c r="Q559" s="118">
        <v>65.753822</v>
      </c>
      <c r="R559" s="118">
        <v>68.582733000000005</v>
      </c>
      <c r="S559" s="118">
        <v>70.964637999999994</v>
      </c>
      <c r="T559" s="118">
        <v>73.233765000000005</v>
      </c>
      <c r="U559" s="118">
        <v>75.251571999999996</v>
      </c>
      <c r="V559" s="118">
        <v>77.053780000000003</v>
      </c>
      <c r="W559" s="118">
        <v>79.235161000000005</v>
      </c>
      <c r="X559" s="118">
        <v>81.222603000000007</v>
      </c>
      <c r="Y559" s="118">
        <v>82.811165000000003</v>
      </c>
      <c r="Z559" s="118">
        <v>84.918587000000002</v>
      </c>
      <c r="AA559" s="118">
        <v>86.928298999999996</v>
      </c>
      <c r="AB559" s="118">
        <v>89.046806000000004</v>
      </c>
      <c r="AC559" s="118">
        <v>91.391197000000005</v>
      </c>
      <c r="AD559" s="118">
        <v>93.276534999999996</v>
      </c>
      <c r="AE559" s="118">
        <v>95.350250000000003</v>
      </c>
      <c r="AF559" s="118">
        <v>97.661895999999999</v>
      </c>
      <c r="AG559" s="118">
        <v>100.154961</v>
      </c>
      <c r="AH559" s="118">
        <v>101.80983000000001</v>
      </c>
      <c r="AI559" s="118">
        <v>103.400307</v>
      </c>
      <c r="AJ559" s="118">
        <v>105.51675400000001</v>
      </c>
      <c r="AK559" s="118">
        <v>107.966087</v>
      </c>
      <c r="AL559" s="118">
        <v>110.869423</v>
      </c>
      <c r="AM559" s="119">
        <v>4.9000000000000002E-2</v>
      </c>
    </row>
    <row r="560" spans="1:39" s="118" customFormat="1">
      <c r="A560" s="118" t="s">
        <v>406</v>
      </c>
      <c r="B560" s="118" t="s">
        <v>1509</v>
      </c>
      <c r="C560" s="118" t="s">
        <v>1510</v>
      </c>
      <c r="D560" s="118" t="s">
        <v>1193</v>
      </c>
      <c r="E560" s="118">
        <v>21.105996999999999</v>
      </c>
      <c r="F560" s="118">
        <v>24.064644000000001</v>
      </c>
      <c r="G560" s="118">
        <v>22.668264000000001</v>
      </c>
      <c r="H560" s="118">
        <v>21.084233999999999</v>
      </c>
      <c r="I560" s="118">
        <v>21.636972</v>
      </c>
      <c r="J560" s="118">
        <v>22.025236</v>
      </c>
      <c r="K560" s="118">
        <v>22.506779000000002</v>
      </c>
      <c r="L560" s="118">
        <v>22.886963000000002</v>
      </c>
      <c r="M560" s="118">
        <v>23.030805999999998</v>
      </c>
      <c r="N560" s="118">
        <v>22.991354000000001</v>
      </c>
      <c r="O560" s="118">
        <v>23.383185999999998</v>
      </c>
      <c r="P560" s="118">
        <v>23.733402000000002</v>
      </c>
      <c r="Q560" s="118">
        <v>24.456095000000001</v>
      </c>
      <c r="R560" s="118">
        <v>24.788761000000001</v>
      </c>
      <c r="S560" s="118">
        <v>25.148609</v>
      </c>
      <c r="T560" s="118">
        <v>25.702862</v>
      </c>
      <c r="U560" s="118">
        <v>26.160039999999999</v>
      </c>
      <c r="V560" s="118">
        <v>26.539389</v>
      </c>
      <c r="W560" s="118">
        <v>27.096104</v>
      </c>
      <c r="X560" s="118">
        <v>27.715605</v>
      </c>
      <c r="Y560" s="118">
        <v>28.460944999999999</v>
      </c>
      <c r="Z560" s="118">
        <v>28.839701000000002</v>
      </c>
      <c r="AA560" s="118">
        <v>29.571852</v>
      </c>
      <c r="AB560" s="118">
        <v>30.124533</v>
      </c>
      <c r="AC560" s="118">
        <v>30.820532</v>
      </c>
      <c r="AD560" s="118">
        <v>31.568467999999999</v>
      </c>
      <c r="AE560" s="118">
        <v>32.432288999999997</v>
      </c>
      <c r="AF560" s="118">
        <v>33.326946</v>
      </c>
      <c r="AG560" s="118">
        <v>34.530445</v>
      </c>
      <c r="AH560" s="118">
        <v>35.506737000000001</v>
      </c>
      <c r="AI560" s="118">
        <v>36.659275000000001</v>
      </c>
      <c r="AJ560" s="118">
        <v>37.807766000000001</v>
      </c>
      <c r="AK560" s="118">
        <v>39.019103999999999</v>
      </c>
      <c r="AL560" s="118">
        <v>40.137256999999998</v>
      </c>
      <c r="AM560" s="119">
        <v>1.6E-2</v>
      </c>
    </row>
    <row r="561" spans="1:39" s="118" customFormat="1">
      <c r="A561" s="118" t="s">
        <v>409</v>
      </c>
      <c r="B561" s="118" t="s">
        <v>1511</v>
      </c>
      <c r="C561" s="118" t="s">
        <v>1512</v>
      </c>
      <c r="D561" s="118" t="s">
        <v>1193</v>
      </c>
      <c r="E561" s="118">
        <v>21.106003000000001</v>
      </c>
      <c r="F561" s="118">
        <v>24.064651000000001</v>
      </c>
      <c r="G561" s="118">
        <v>24.283228000000001</v>
      </c>
      <c r="H561" s="118">
        <v>25.701059000000001</v>
      </c>
      <c r="I561" s="118">
        <v>26.075597999999999</v>
      </c>
      <c r="J561" s="118">
        <v>27.126211000000001</v>
      </c>
      <c r="K561" s="118">
        <v>28.19294</v>
      </c>
      <c r="L561" s="118">
        <v>29.332547999999999</v>
      </c>
      <c r="M561" s="118">
        <v>30.107234999999999</v>
      </c>
      <c r="N561" s="118">
        <v>30.888905999999999</v>
      </c>
      <c r="O561" s="118">
        <v>31.945663</v>
      </c>
      <c r="P561" s="118">
        <v>32.435020000000002</v>
      </c>
      <c r="Q561" s="118">
        <v>33.921574</v>
      </c>
      <c r="R561" s="118">
        <v>34.967841999999997</v>
      </c>
      <c r="S561" s="118">
        <v>36.021037999999997</v>
      </c>
      <c r="T561" s="118">
        <v>36.832653000000001</v>
      </c>
      <c r="U561" s="118">
        <v>38.226871000000003</v>
      </c>
      <c r="V561" s="118">
        <v>39.202567999999999</v>
      </c>
      <c r="W561" s="118">
        <v>39.922977000000003</v>
      </c>
      <c r="X561" s="118">
        <v>41.023758000000001</v>
      </c>
      <c r="Y561" s="118">
        <v>42.266005999999997</v>
      </c>
      <c r="Z561" s="118">
        <v>43.391162999999999</v>
      </c>
      <c r="AA561" s="118">
        <v>44.491965999999998</v>
      </c>
      <c r="AB561" s="118">
        <v>45.434544000000002</v>
      </c>
      <c r="AC561" s="118">
        <v>46.472560999999999</v>
      </c>
      <c r="AD561" s="118">
        <v>47.490555000000001</v>
      </c>
      <c r="AE561" s="118">
        <v>48.795048000000001</v>
      </c>
      <c r="AF561" s="118">
        <v>50.014476999999999</v>
      </c>
      <c r="AG561" s="118">
        <v>51.500304999999997</v>
      </c>
      <c r="AH561" s="118">
        <v>52.848526</v>
      </c>
      <c r="AI561" s="118">
        <v>54.475997999999997</v>
      </c>
      <c r="AJ561" s="118">
        <v>55.966853999999998</v>
      </c>
      <c r="AK561" s="118">
        <v>57.587916999999997</v>
      </c>
      <c r="AL561" s="118">
        <v>59.469849000000004</v>
      </c>
      <c r="AM561" s="119">
        <v>2.9000000000000001E-2</v>
      </c>
    </row>
    <row r="562" spans="1:39" s="118" customFormat="1">
      <c r="A562" s="118" t="s">
        <v>412</v>
      </c>
      <c r="B562" s="118" t="s">
        <v>1513</v>
      </c>
      <c r="C562" s="118" t="s">
        <v>1514</v>
      </c>
      <c r="D562" s="118" t="s">
        <v>1193</v>
      </c>
      <c r="E562" s="118">
        <v>21.106003000000001</v>
      </c>
      <c r="F562" s="118">
        <v>24.064654999999998</v>
      </c>
      <c r="G562" s="118">
        <v>24.912375999999998</v>
      </c>
      <c r="H562" s="118">
        <v>26.668520000000001</v>
      </c>
      <c r="I562" s="118">
        <v>27.660658000000002</v>
      </c>
      <c r="J562" s="118">
        <v>28.889655999999999</v>
      </c>
      <c r="K562" s="118">
        <v>30.228055999999999</v>
      </c>
      <c r="L562" s="118">
        <v>31.295551</v>
      </c>
      <c r="M562" s="118">
        <v>32.317810000000001</v>
      </c>
      <c r="N562" s="118">
        <v>33.195255000000003</v>
      </c>
      <c r="O562" s="118">
        <v>34.422882000000001</v>
      </c>
      <c r="P562" s="118">
        <v>35.66386</v>
      </c>
      <c r="Q562" s="118">
        <v>37.454300000000003</v>
      </c>
      <c r="R562" s="118">
        <v>38.485401000000003</v>
      </c>
      <c r="S562" s="118">
        <v>39.819870000000002</v>
      </c>
      <c r="T562" s="118">
        <v>40.867874</v>
      </c>
      <c r="U562" s="118">
        <v>42.301113000000001</v>
      </c>
      <c r="V562" s="118">
        <v>43.432110000000002</v>
      </c>
      <c r="W562" s="118">
        <v>44.643650000000001</v>
      </c>
      <c r="X562" s="118">
        <v>46.023032999999998</v>
      </c>
      <c r="Y562" s="118">
        <v>47.187283000000001</v>
      </c>
      <c r="Z562" s="118">
        <v>48.686264000000001</v>
      </c>
      <c r="AA562" s="118">
        <v>50.185004999999997</v>
      </c>
      <c r="AB562" s="118">
        <v>51.767605000000003</v>
      </c>
      <c r="AC562" s="118">
        <v>53.244362000000002</v>
      </c>
      <c r="AD562" s="118">
        <v>54.802719000000003</v>
      </c>
      <c r="AE562" s="118">
        <v>56.236820000000002</v>
      </c>
      <c r="AF562" s="118">
        <v>57.634884</v>
      </c>
      <c r="AG562" s="118">
        <v>59.285397000000003</v>
      </c>
      <c r="AH562" s="118">
        <v>60.653666999999999</v>
      </c>
      <c r="AI562" s="118">
        <v>62.277557000000002</v>
      </c>
      <c r="AJ562" s="118">
        <v>63.967716000000003</v>
      </c>
      <c r="AK562" s="118">
        <v>65.549926999999997</v>
      </c>
      <c r="AL562" s="118">
        <v>67.295958999999996</v>
      </c>
      <c r="AM562" s="119">
        <v>3.3000000000000002E-2</v>
      </c>
    </row>
    <row r="563" spans="1:39" s="118" customFormat="1">
      <c r="A563" s="118" t="s">
        <v>726</v>
      </c>
      <c r="B563" s="118" t="s">
        <v>1515</v>
      </c>
      <c r="C563" s="118" t="s">
        <v>1516</v>
      </c>
      <c r="D563" s="118" t="s">
        <v>1193</v>
      </c>
    </row>
    <row r="564" spans="1:39" s="118" customFormat="1">
      <c r="A564" s="118" t="s">
        <v>263</v>
      </c>
      <c r="B564" s="118" t="s">
        <v>1517</v>
      </c>
      <c r="C564" s="118" t="s">
        <v>1518</v>
      </c>
      <c r="D564" s="118" t="s">
        <v>1193</v>
      </c>
      <c r="E564" s="118">
        <v>12.124298</v>
      </c>
      <c r="F564" s="118">
        <v>16.156372000000001</v>
      </c>
      <c r="G564" s="118">
        <v>16.620868999999999</v>
      </c>
      <c r="H564" s="118">
        <v>18.313101</v>
      </c>
      <c r="I564" s="118">
        <v>18.593015999999999</v>
      </c>
      <c r="J564" s="118">
        <v>18.807867000000002</v>
      </c>
      <c r="K564" s="118">
        <v>19.561724000000002</v>
      </c>
      <c r="L564" s="118">
        <v>20.351047999999999</v>
      </c>
      <c r="M564" s="118">
        <v>21.153175000000001</v>
      </c>
      <c r="N564" s="118">
        <v>22.103016</v>
      </c>
      <c r="O564" s="118">
        <v>23.231895000000002</v>
      </c>
      <c r="P564" s="118">
        <v>24.239923000000001</v>
      </c>
      <c r="Q564" s="118">
        <v>25.698830000000001</v>
      </c>
      <c r="R564" s="118">
        <v>26.415628000000002</v>
      </c>
      <c r="S564" s="118">
        <v>27.342039</v>
      </c>
      <c r="T564" s="118">
        <v>28.491802</v>
      </c>
      <c r="U564" s="118">
        <v>29.430499999999999</v>
      </c>
      <c r="V564" s="118">
        <v>30.305695</v>
      </c>
      <c r="W564" s="118">
        <v>31.389648000000001</v>
      </c>
      <c r="X564" s="118">
        <v>32.592571</v>
      </c>
      <c r="Y564" s="118">
        <v>33.388401000000002</v>
      </c>
      <c r="Z564" s="118">
        <v>34.461044000000001</v>
      </c>
      <c r="AA564" s="118">
        <v>35.543506999999998</v>
      </c>
      <c r="AB564" s="118">
        <v>36.545707999999998</v>
      </c>
      <c r="AC564" s="118">
        <v>37.576270999999998</v>
      </c>
      <c r="AD564" s="118">
        <v>38.845142000000003</v>
      </c>
      <c r="AE564" s="118">
        <v>39.943061999999998</v>
      </c>
      <c r="AF564" s="118">
        <v>40.807957000000002</v>
      </c>
      <c r="AG564" s="118">
        <v>42.076374000000001</v>
      </c>
      <c r="AH564" s="118">
        <v>43.050224</v>
      </c>
      <c r="AI564" s="118">
        <v>44.199173000000002</v>
      </c>
      <c r="AJ564" s="118">
        <v>45.561484999999998</v>
      </c>
      <c r="AK564" s="118">
        <v>46.610537999999998</v>
      </c>
      <c r="AL564" s="118">
        <v>47.752560000000003</v>
      </c>
      <c r="AM564" s="119">
        <v>3.4000000000000002E-2</v>
      </c>
    </row>
    <row r="565" spans="1:39" s="118" customFormat="1">
      <c r="A565" s="118" t="s">
        <v>397</v>
      </c>
      <c r="B565" s="118" t="s">
        <v>1519</v>
      </c>
      <c r="C565" s="118" t="s">
        <v>1520</v>
      </c>
      <c r="D565" s="118" t="s">
        <v>1193</v>
      </c>
      <c r="E565" s="118">
        <v>12.124298</v>
      </c>
      <c r="F565" s="118">
        <v>16.157463</v>
      </c>
      <c r="G565" s="118">
        <v>16.257238000000001</v>
      </c>
      <c r="H565" s="118">
        <v>18.193366999999999</v>
      </c>
      <c r="I565" s="118">
        <v>18.360448999999999</v>
      </c>
      <c r="J565" s="118">
        <v>18.720882</v>
      </c>
      <c r="K565" s="118">
        <v>19.383205</v>
      </c>
      <c r="L565" s="118">
        <v>20.288975000000001</v>
      </c>
      <c r="M565" s="118">
        <v>21.143958999999999</v>
      </c>
      <c r="N565" s="118">
        <v>21.760922999999998</v>
      </c>
      <c r="O565" s="118">
        <v>22.989657999999999</v>
      </c>
      <c r="P565" s="118">
        <v>24.096298000000001</v>
      </c>
      <c r="Q565" s="118">
        <v>25.574389</v>
      </c>
      <c r="R565" s="118">
        <v>26.443957999999999</v>
      </c>
      <c r="S565" s="118">
        <v>27.473573999999999</v>
      </c>
      <c r="T565" s="118">
        <v>28.574417</v>
      </c>
      <c r="U565" s="118">
        <v>29.571306</v>
      </c>
      <c r="V565" s="118">
        <v>30.432257</v>
      </c>
      <c r="W565" s="118">
        <v>31.580400000000001</v>
      </c>
      <c r="X565" s="118">
        <v>32.869461000000001</v>
      </c>
      <c r="Y565" s="118">
        <v>33.735004000000004</v>
      </c>
      <c r="Z565" s="118">
        <v>34.867058</v>
      </c>
      <c r="AA565" s="118">
        <v>36.149971000000001</v>
      </c>
      <c r="AB565" s="118">
        <v>37.051174000000003</v>
      </c>
      <c r="AC565" s="118">
        <v>38.226475000000001</v>
      </c>
      <c r="AD565" s="118">
        <v>39.533695000000002</v>
      </c>
      <c r="AE565" s="118">
        <v>40.738135999999997</v>
      </c>
      <c r="AF565" s="118">
        <v>41.824375000000003</v>
      </c>
      <c r="AG565" s="118">
        <v>43.241852000000002</v>
      </c>
      <c r="AH565" s="118">
        <v>44.359417000000001</v>
      </c>
      <c r="AI565" s="118">
        <v>45.738621000000002</v>
      </c>
      <c r="AJ565" s="118">
        <v>46.919570999999998</v>
      </c>
      <c r="AK565" s="118">
        <v>47.826855000000002</v>
      </c>
      <c r="AL565" s="118">
        <v>49.040225999999997</v>
      </c>
      <c r="AM565" s="119">
        <v>3.5000000000000003E-2</v>
      </c>
    </row>
    <row r="566" spans="1:39" s="118" customFormat="1">
      <c r="A566" s="118" t="s">
        <v>400</v>
      </c>
      <c r="B566" s="118" t="s">
        <v>1521</v>
      </c>
      <c r="C566" s="118" t="s">
        <v>1522</v>
      </c>
      <c r="D566" s="118" t="s">
        <v>1193</v>
      </c>
      <c r="E566" s="118">
        <v>12.124298</v>
      </c>
      <c r="F566" s="118">
        <v>16.157463</v>
      </c>
      <c r="G566" s="118">
        <v>16.313438000000001</v>
      </c>
      <c r="H566" s="118">
        <v>18.274754999999999</v>
      </c>
      <c r="I566" s="118">
        <v>18.368549000000002</v>
      </c>
      <c r="J566" s="118">
        <v>19.190332000000001</v>
      </c>
      <c r="K566" s="118">
        <v>20.12846</v>
      </c>
      <c r="L566" s="118">
        <v>21.328050999999999</v>
      </c>
      <c r="M566" s="118">
        <v>22.360410999999999</v>
      </c>
      <c r="N566" s="118">
        <v>23.377973999999998</v>
      </c>
      <c r="O566" s="118">
        <v>24.900599</v>
      </c>
      <c r="P566" s="118">
        <v>26.30114</v>
      </c>
      <c r="Q566" s="118">
        <v>27.861788000000001</v>
      </c>
      <c r="R566" s="118">
        <v>29.334318</v>
      </c>
      <c r="S566" s="118">
        <v>30.703534999999999</v>
      </c>
      <c r="T566" s="118">
        <v>32.321308000000002</v>
      </c>
      <c r="U566" s="118">
        <v>34.014034000000002</v>
      </c>
      <c r="V566" s="118">
        <v>35.226340999999998</v>
      </c>
      <c r="W566" s="118">
        <v>36.952095</v>
      </c>
      <c r="X566" s="118">
        <v>39.018528000000003</v>
      </c>
      <c r="Y566" s="118">
        <v>40.513900999999997</v>
      </c>
      <c r="Z566" s="118">
        <v>42.301425999999999</v>
      </c>
      <c r="AA566" s="118">
        <v>44.121841000000003</v>
      </c>
      <c r="AB566" s="118">
        <v>45.980862000000002</v>
      </c>
      <c r="AC566" s="118">
        <v>47.857036999999998</v>
      </c>
      <c r="AD566" s="118">
        <v>50.087265000000002</v>
      </c>
      <c r="AE566" s="118">
        <v>52.060794999999999</v>
      </c>
      <c r="AF566" s="118">
        <v>53.780780999999998</v>
      </c>
      <c r="AG566" s="118">
        <v>55.859904999999998</v>
      </c>
      <c r="AH566" s="118">
        <v>57.974102000000002</v>
      </c>
      <c r="AI566" s="118">
        <v>60.181632999999998</v>
      </c>
      <c r="AJ566" s="118">
        <v>62.403095</v>
      </c>
      <c r="AK566" s="118">
        <v>64.712761</v>
      </c>
      <c r="AL566" s="118">
        <v>67.032454999999999</v>
      </c>
      <c r="AM566" s="119">
        <v>4.4999999999999998E-2</v>
      </c>
    </row>
    <row r="567" spans="1:39" s="118" customFormat="1">
      <c r="A567" s="118" t="s">
        <v>403</v>
      </c>
      <c r="B567" s="118" t="s">
        <v>1523</v>
      </c>
      <c r="C567" s="118" t="s">
        <v>1524</v>
      </c>
      <c r="D567" s="118" t="s">
        <v>1193</v>
      </c>
      <c r="E567" s="118">
        <v>12.124298</v>
      </c>
      <c r="F567" s="118">
        <v>16.156372000000001</v>
      </c>
      <c r="G567" s="118">
        <v>23.277822</v>
      </c>
      <c r="H567" s="118">
        <v>27.507311000000001</v>
      </c>
      <c r="I567" s="118">
        <v>31.274929</v>
      </c>
      <c r="J567" s="118">
        <v>34.581322</v>
      </c>
      <c r="K567" s="118">
        <v>37.884079</v>
      </c>
      <c r="L567" s="118">
        <v>40.545161999999998</v>
      </c>
      <c r="M567" s="118">
        <v>43.355021999999998</v>
      </c>
      <c r="N567" s="118">
        <v>46.099823000000001</v>
      </c>
      <c r="O567" s="118">
        <v>48.201991999999997</v>
      </c>
      <c r="P567" s="118">
        <v>50.416514999999997</v>
      </c>
      <c r="Q567" s="118">
        <v>53.628956000000002</v>
      </c>
      <c r="R567" s="118">
        <v>56.352936</v>
      </c>
      <c r="S567" s="118">
        <v>58.555359000000003</v>
      </c>
      <c r="T567" s="118">
        <v>60.768711000000003</v>
      </c>
      <c r="U567" s="118">
        <v>63.007697999999998</v>
      </c>
      <c r="V567" s="118">
        <v>65.395599000000004</v>
      </c>
      <c r="W567" s="118">
        <v>67.883994999999999</v>
      </c>
      <c r="X567" s="118">
        <v>69.915710000000004</v>
      </c>
      <c r="Y567" s="118">
        <v>71.508353999999997</v>
      </c>
      <c r="Z567" s="118">
        <v>73.56559</v>
      </c>
      <c r="AA567" s="118">
        <v>75.498383000000004</v>
      </c>
      <c r="AB567" s="118">
        <v>77.517639000000003</v>
      </c>
      <c r="AC567" s="118">
        <v>79.665908999999999</v>
      </c>
      <c r="AD567" s="118">
        <v>81.534881999999996</v>
      </c>
      <c r="AE567" s="118">
        <v>83.475845000000007</v>
      </c>
      <c r="AF567" s="118">
        <v>85.775336999999993</v>
      </c>
      <c r="AG567" s="118">
        <v>88.032982000000004</v>
      </c>
      <c r="AH567" s="118">
        <v>90.132225000000005</v>
      </c>
      <c r="AI567" s="118">
        <v>92.195198000000005</v>
      </c>
      <c r="AJ567" s="118">
        <v>94.556931000000006</v>
      </c>
      <c r="AK567" s="118">
        <v>97.016166999999996</v>
      </c>
      <c r="AL567" s="118">
        <v>99.676010000000005</v>
      </c>
      <c r="AM567" s="119">
        <v>5.8999999999999997E-2</v>
      </c>
    </row>
    <row r="568" spans="1:39" s="118" customFormat="1">
      <c r="A568" s="118" t="s">
        <v>406</v>
      </c>
      <c r="B568" s="118" t="s">
        <v>1525</v>
      </c>
      <c r="C568" s="118" t="s">
        <v>1526</v>
      </c>
      <c r="D568" s="118" t="s">
        <v>1193</v>
      </c>
      <c r="E568" s="118">
        <v>12.124298</v>
      </c>
      <c r="F568" s="118">
        <v>16.156372000000001</v>
      </c>
      <c r="G568" s="118">
        <v>14.237700999999999</v>
      </c>
      <c r="H568" s="118">
        <v>12.120181000000001</v>
      </c>
      <c r="I568" s="118">
        <v>12.317461</v>
      </c>
      <c r="J568" s="118">
        <v>12.351921000000001</v>
      </c>
      <c r="K568" s="118">
        <v>12.590780000000001</v>
      </c>
      <c r="L568" s="118">
        <v>12.597009999999999</v>
      </c>
      <c r="M568" s="118">
        <v>12.666587</v>
      </c>
      <c r="N568" s="118">
        <v>12.539951</v>
      </c>
      <c r="O568" s="118">
        <v>12.869078</v>
      </c>
      <c r="P568" s="118">
        <v>13.294055</v>
      </c>
      <c r="Q568" s="118">
        <v>13.633998999999999</v>
      </c>
      <c r="R568" s="118">
        <v>13.848844</v>
      </c>
      <c r="S568" s="118">
        <v>14.047454999999999</v>
      </c>
      <c r="T568" s="118">
        <v>14.509430999999999</v>
      </c>
      <c r="U568" s="118">
        <v>14.868134</v>
      </c>
      <c r="V568" s="118">
        <v>15.109844000000001</v>
      </c>
      <c r="W568" s="118">
        <v>15.482725</v>
      </c>
      <c r="X568" s="118">
        <v>15.881524000000001</v>
      </c>
      <c r="Y568" s="118">
        <v>16.382051000000001</v>
      </c>
      <c r="Z568" s="118">
        <v>16.551221999999999</v>
      </c>
      <c r="AA568" s="118">
        <v>17.088944999999999</v>
      </c>
      <c r="AB568" s="118">
        <v>17.452475</v>
      </c>
      <c r="AC568" s="118">
        <v>17.879608000000001</v>
      </c>
      <c r="AD568" s="118">
        <v>18.345441999999998</v>
      </c>
      <c r="AE568" s="118">
        <v>18.902512000000002</v>
      </c>
      <c r="AF568" s="118">
        <v>19.432465000000001</v>
      </c>
      <c r="AG568" s="118">
        <v>20.069689</v>
      </c>
      <c r="AH568" s="118">
        <v>20.574057</v>
      </c>
      <c r="AI568" s="118">
        <v>21.272777999999999</v>
      </c>
      <c r="AJ568" s="118">
        <v>22.018656</v>
      </c>
      <c r="AK568" s="118">
        <v>22.746061000000001</v>
      </c>
      <c r="AL568" s="118">
        <v>23.502255999999999</v>
      </c>
      <c r="AM568" s="119">
        <v>1.2E-2</v>
      </c>
    </row>
    <row r="569" spans="1:39" s="118" customFormat="1">
      <c r="A569" s="118" t="s">
        <v>409</v>
      </c>
      <c r="B569" s="118" t="s">
        <v>1527</v>
      </c>
      <c r="C569" s="118" t="s">
        <v>1528</v>
      </c>
      <c r="D569" s="118" t="s">
        <v>1193</v>
      </c>
      <c r="E569" s="118">
        <v>12.124298</v>
      </c>
      <c r="F569" s="118">
        <v>16.156372000000001</v>
      </c>
      <c r="G569" s="118">
        <v>15.984737000000001</v>
      </c>
      <c r="H569" s="118">
        <v>17.381325</v>
      </c>
      <c r="I569" s="118">
        <v>17.421484</v>
      </c>
      <c r="J569" s="118">
        <v>17.980263000000001</v>
      </c>
      <c r="K569" s="118">
        <v>18.647955</v>
      </c>
      <c r="L569" s="118">
        <v>19.466636999999999</v>
      </c>
      <c r="M569" s="118">
        <v>20.148537000000001</v>
      </c>
      <c r="N569" s="118">
        <v>20.846951000000001</v>
      </c>
      <c r="O569" s="118">
        <v>21.695578000000001</v>
      </c>
      <c r="P569" s="118">
        <v>22.226887000000001</v>
      </c>
      <c r="Q569" s="118">
        <v>23.303070000000002</v>
      </c>
      <c r="R569" s="118">
        <v>24.147869</v>
      </c>
      <c r="S569" s="118">
        <v>25.024678999999999</v>
      </c>
      <c r="T569" s="118">
        <v>25.842821000000001</v>
      </c>
      <c r="U569" s="118">
        <v>27.1693</v>
      </c>
      <c r="V569" s="118">
        <v>28.050097000000001</v>
      </c>
      <c r="W569" s="118">
        <v>28.668564</v>
      </c>
      <c r="X569" s="118">
        <v>29.676283000000002</v>
      </c>
      <c r="Y569" s="118">
        <v>30.360824999999998</v>
      </c>
      <c r="Z569" s="118">
        <v>31.374652999999999</v>
      </c>
      <c r="AA569" s="118">
        <v>32.226292000000001</v>
      </c>
      <c r="AB569" s="118">
        <v>33.042580000000001</v>
      </c>
      <c r="AC569" s="118">
        <v>33.894634000000003</v>
      </c>
      <c r="AD569" s="118">
        <v>34.447097999999997</v>
      </c>
      <c r="AE569" s="118">
        <v>35.628833999999998</v>
      </c>
      <c r="AF569" s="118">
        <v>36.540962</v>
      </c>
      <c r="AG569" s="118">
        <v>37.639809</v>
      </c>
      <c r="AH569" s="118">
        <v>38.682442000000002</v>
      </c>
      <c r="AI569" s="118">
        <v>39.777228999999998</v>
      </c>
      <c r="AJ569" s="118">
        <v>40.579388000000002</v>
      </c>
      <c r="AK569" s="118">
        <v>41.367226000000002</v>
      </c>
      <c r="AL569" s="118">
        <v>42.664593000000004</v>
      </c>
      <c r="AM569" s="119">
        <v>3.1E-2</v>
      </c>
    </row>
    <row r="570" spans="1:39" s="118" customFormat="1">
      <c r="A570" s="118" t="s">
        <v>412</v>
      </c>
      <c r="B570" s="118" t="s">
        <v>1529</v>
      </c>
      <c r="C570" s="118" t="s">
        <v>1530</v>
      </c>
      <c r="D570" s="118" t="s">
        <v>1193</v>
      </c>
      <c r="E570" s="118">
        <v>12.124298</v>
      </c>
      <c r="F570" s="118">
        <v>16.156372000000001</v>
      </c>
      <c r="G570" s="118">
        <v>16.543628999999999</v>
      </c>
      <c r="H570" s="118">
        <v>18.538799000000001</v>
      </c>
      <c r="I570" s="118">
        <v>18.957003</v>
      </c>
      <c r="J570" s="118">
        <v>19.638113000000001</v>
      </c>
      <c r="K570" s="118">
        <v>20.634730999999999</v>
      </c>
      <c r="L570" s="118">
        <v>21.449265</v>
      </c>
      <c r="M570" s="118">
        <v>22.399494000000001</v>
      </c>
      <c r="N570" s="118">
        <v>23.387087000000001</v>
      </c>
      <c r="O570" s="118">
        <v>24.300827000000002</v>
      </c>
      <c r="P570" s="118">
        <v>25.552873999999999</v>
      </c>
      <c r="Q570" s="118">
        <v>27.155083000000001</v>
      </c>
      <c r="R570" s="118">
        <v>28.080062999999999</v>
      </c>
      <c r="S570" s="118">
        <v>29.087685</v>
      </c>
      <c r="T570" s="118">
        <v>30.035055</v>
      </c>
      <c r="U570" s="118">
        <v>31.117737000000002</v>
      </c>
      <c r="V570" s="118">
        <v>32.252274</v>
      </c>
      <c r="W570" s="118">
        <v>33.256537999999999</v>
      </c>
      <c r="X570" s="118">
        <v>34.452724000000003</v>
      </c>
      <c r="Y570" s="118">
        <v>35.363112999999998</v>
      </c>
      <c r="Z570" s="118">
        <v>36.686076999999997</v>
      </c>
      <c r="AA570" s="118">
        <v>37.967002999999998</v>
      </c>
      <c r="AB570" s="118">
        <v>39.264149000000003</v>
      </c>
      <c r="AC570" s="118">
        <v>40.380324999999999</v>
      </c>
      <c r="AD570" s="118">
        <v>41.720275999999998</v>
      </c>
      <c r="AE570" s="118">
        <v>42.798904</v>
      </c>
      <c r="AF570" s="118">
        <v>43.797001000000002</v>
      </c>
      <c r="AG570" s="118">
        <v>45.231934000000003</v>
      </c>
      <c r="AH570" s="118">
        <v>46.234631</v>
      </c>
      <c r="AI570" s="118">
        <v>47.533459000000001</v>
      </c>
      <c r="AJ570" s="118">
        <v>48.726058999999999</v>
      </c>
      <c r="AK570" s="118">
        <v>49.758625000000002</v>
      </c>
      <c r="AL570" s="118">
        <v>51.199997000000003</v>
      </c>
      <c r="AM570" s="119">
        <v>3.6999999999999998E-2</v>
      </c>
    </row>
    <row r="571" spans="1:39" s="118" customFormat="1">
      <c r="A571" s="118" t="s">
        <v>743</v>
      </c>
      <c r="B571" s="118" t="s">
        <v>1531</v>
      </c>
      <c r="C571" s="118" t="s">
        <v>1532</v>
      </c>
      <c r="D571" s="118" t="s">
        <v>1193</v>
      </c>
    </row>
    <row r="572" spans="1:39" s="118" customFormat="1">
      <c r="A572" s="118" t="s">
        <v>263</v>
      </c>
      <c r="B572" s="118" t="s">
        <v>1533</v>
      </c>
      <c r="C572" s="118" t="s">
        <v>1534</v>
      </c>
      <c r="D572" s="118" t="s">
        <v>1193</v>
      </c>
      <c r="E572" s="118">
        <v>19.208932999999998</v>
      </c>
      <c r="F572" s="118">
        <v>23.159742000000001</v>
      </c>
      <c r="G572" s="118">
        <v>23.279947</v>
      </c>
      <c r="H572" s="118">
        <v>25.483034</v>
      </c>
      <c r="I572" s="118">
        <v>26.248508000000001</v>
      </c>
      <c r="J572" s="118">
        <v>26.688186999999999</v>
      </c>
      <c r="K572" s="118">
        <v>27.644843999999999</v>
      </c>
      <c r="L572" s="118">
        <v>28.879657999999999</v>
      </c>
      <c r="M572" s="118">
        <v>30.002300000000002</v>
      </c>
      <c r="N572" s="118">
        <v>30.906182999999999</v>
      </c>
      <c r="O572" s="118">
        <v>32.476261000000001</v>
      </c>
      <c r="P572" s="118">
        <v>33.501251000000003</v>
      </c>
      <c r="Q572" s="118">
        <v>35.338073999999999</v>
      </c>
      <c r="R572" s="118">
        <v>36.382503999999997</v>
      </c>
      <c r="S572" s="118">
        <v>37.565562999999997</v>
      </c>
      <c r="T572" s="118">
        <v>38.820521999999997</v>
      </c>
      <c r="U572" s="118">
        <v>40.060768000000003</v>
      </c>
      <c r="V572" s="118">
        <v>41.070549</v>
      </c>
      <c r="W572" s="118">
        <v>42.382255999999998</v>
      </c>
      <c r="X572" s="118">
        <v>43.833286000000001</v>
      </c>
      <c r="Y572" s="118">
        <v>44.718440999999999</v>
      </c>
      <c r="Z572" s="118">
        <v>46.002712000000002</v>
      </c>
      <c r="AA572" s="118">
        <v>47.291981</v>
      </c>
      <c r="AB572" s="118">
        <v>48.589995999999999</v>
      </c>
      <c r="AC572" s="118">
        <v>49.737079999999999</v>
      </c>
      <c r="AD572" s="118">
        <v>51.167628999999998</v>
      </c>
      <c r="AE572" s="118">
        <v>52.356994999999998</v>
      </c>
      <c r="AF572" s="118">
        <v>53.360512</v>
      </c>
      <c r="AG572" s="118">
        <v>54.697947999999997</v>
      </c>
      <c r="AH572" s="118">
        <v>55.732162000000002</v>
      </c>
      <c r="AI572" s="118">
        <v>56.779640000000001</v>
      </c>
      <c r="AJ572" s="118">
        <v>58.210182000000003</v>
      </c>
      <c r="AK572" s="118">
        <v>59.515408000000001</v>
      </c>
      <c r="AL572" s="118">
        <v>60.97401</v>
      </c>
      <c r="AM572" s="119">
        <v>3.1E-2</v>
      </c>
    </row>
    <row r="573" spans="1:39" s="118" customFormat="1">
      <c r="A573" s="118" t="s">
        <v>397</v>
      </c>
      <c r="B573" s="118" t="s">
        <v>1535</v>
      </c>
      <c r="C573" s="118" t="s">
        <v>1536</v>
      </c>
      <c r="D573" s="118" t="s">
        <v>1193</v>
      </c>
      <c r="E573" s="118">
        <v>19.208932999999998</v>
      </c>
      <c r="F573" s="118">
        <v>23.161306</v>
      </c>
      <c r="G573" s="118">
        <v>23.143153999999999</v>
      </c>
      <c r="H573" s="118">
        <v>25.455147</v>
      </c>
      <c r="I573" s="118">
        <v>26.130918999999999</v>
      </c>
      <c r="J573" s="118">
        <v>26.585083000000001</v>
      </c>
      <c r="K573" s="118">
        <v>27.498007000000001</v>
      </c>
      <c r="L573" s="118">
        <v>28.654108000000001</v>
      </c>
      <c r="M573" s="118">
        <v>29.903419</v>
      </c>
      <c r="N573" s="118">
        <v>30.642901999999999</v>
      </c>
      <c r="O573" s="118">
        <v>32.230587</v>
      </c>
      <c r="P573" s="118">
        <v>33.295577999999999</v>
      </c>
      <c r="Q573" s="118">
        <v>35.163226999999999</v>
      </c>
      <c r="R573" s="118">
        <v>36.349196999999997</v>
      </c>
      <c r="S573" s="118">
        <v>37.615344999999998</v>
      </c>
      <c r="T573" s="118">
        <v>38.892798999999997</v>
      </c>
      <c r="U573" s="118">
        <v>40.114666</v>
      </c>
      <c r="V573" s="118">
        <v>41.235290999999997</v>
      </c>
      <c r="W573" s="118">
        <v>42.579922000000003</v>
      </c>
      <c r="X573" s="118">
        <v>44.108406000000002</v>
      </c>
      <c r="Y573" s="118">
        <v>45.132938000000003</v>
      </c>
      <c r="Z573" s="118">
        <v>46.387855999999999</v>
      </c>
      <c r="AA573" s="118">
        <v>47.789295000000003</v>
      </c>
      <c r="AB573" s="118">
        <v>48.778736000000002</v>
      </c>
      <c r="AC573" s="118">
        <v>49.982452000000002</v>
      </c>
      <c r="AD573" s="118">
        <v>51.218604999999997</v>
      </c>
      <c r="AE573" s="118">
        <v>52.505572999999998</v>
      </c>
      <c r="AF573" s="118">
        <v>53.797485000000002</v>
      </c>
      <c r="AG573" s="118">
        <v>55.302643000000003</v>
      </c>
      <c r="AH573" s="118">
        <v>56.723312</v>
      </c>
      <c r="AI573" s="118">
        <v>58.320914999999999</v>
      </c>
      <c r="AJ573" s="118">
        <v>59.795096999999998</v>
      </c>
      <c r="AK573" s="118">
        <v>61.277473000000001</v>
      </c>
      <c r="AL573" s="118">
        <v>62.685707000000001</v>
      </c>
      <c r="AM573" s="119">
        <v>3.2000000000000001E-2</v>
      </c>
    </row>
    <row r="574" spans="1:39" s="118" customFormat="1">
      <c r="A574" s="118" t="s">
        <v>400</v>
      </c>
      <c r="B574" s="118" t="s">
        <v>1537</v>
      </c>
      <c r="C574" s="118" t="s">
        <v>1538</v>
      </c>
      <c r="D574" s="118" t="s">
        <v>1193</v>
      </c>
      <c r="E574" s="118">
        <v>19.208932999999998</v>
      </c>
      <c r="F574" s="118">
        <v>23.161303</v>
      </c>
      <c r="G574" s="118">
        <v>23.227613000000002</v>
      </c>
      <c r="H574" s="118">
        <v>25.648743</v>
      </c>
      <c r="I574" s="118">
        <v>26.042325999999999</v>
      </c>
      <c r="J574" s="118">
        <v>27.463638</v>
      </c>
      <c r="K574" s="118">
        <v>28.818557999999999</v>
      </c>
      <c r="L574" s="118">
        <v>30.526471999999998</v>
      </c>
      <c r="M574" s="118">
        <v>32.088752999999997</v>
      </c>
      <c r="N574" s="118">
        <v>33.350990000000003</v>
      </c>
      <c r="O574" s="118">
        <v>35.423732999999999</v>
      </c>
      <c r="P574" s="118">
        <v>36.958331999999999</v>
      </c>
      <c r="Q574" s="118">
        <v>38.83466</v>
      </c>
      <c r="R574" s="118">
        <v>41.036549000000001</v>
      </c>
      <c r="S574" s="118">
        <v>42.858832999999997</v>
      </c>
      <c r="T574" s="118">
        <v>44.710438000000003</v>
      </c>
      <c r="U574" s="118">
        <v>47.00412</v>
      </c>
      <c r="V574" s="118">
        <v>48.330531999999998</v>
      </c>
      <c r="W574" s="118">
        <v>50.500587000000003</v>
      </c>
      <c r="X574" s="118">
        <v>53.046097000000003</v>
      </c>
      <c r="Y574" s="118">
        <v>54.779228000000003</v>
      </c>
      <c r="Z574" s="118">
        <v>57.021678999999999</v>
      </c>
      <c r="AA574" s="118">
        <v>59.358372000000003</v>
      </c>
      <c r="AB574" s="118">
        <v>61.708514999999998</v>
      </c>
      <c r="AC574" s="118">
        <v>64.084320000000005</v>
      </c>
      <c r="AD574" s="118">
        <v>66.777466000000004</v>
      </c>
      <c r="AE574" s="118">
        <v>69.221680000000006</v>
      </c>
      <c r="AF574" s="118">
        <v>71.638465999999994</v>
      </c>
      <c r="AG574" s="118">
        <v>74.192413000000002</v>
      </c>
      <c r="AH574" s="118">
        <v>76.817627000000002</v>
      </c>
      <c r="AI574" s="118">
        <v>79.586333999999994</v>
      </c>
      <c r="AJ574" s="118">
        <v>82.299926999999997</v>
      </c>
      <c r="AK574" s="118">
        <v>84.965339999999998</v>
      </c>
      <c r="AL574" s="118">
        <v>87.996848999999997</v>
      </c>
      <c r="AM574" s="119">
        <v>4.2999999999999997E-2</v>
      </c>
    </row>
    <row r="575" spans="1:39" s="118" customFormat="1">
      <c r="A575" s="118" t="s">
        <v>403</v>
      </c>
      <c r="B575" s="118" t="s">
        <v>1539</v>
      </c>
      <c r="C575" s="118" t="s">
        <v>1540</v>
      </c>
      <c r="D575" s="118" t="s">
        <v>1193</v>
      </c>
      <c r="E575" s="118">
        <v>19.208932999999998</v>
      </c>
      <c r="F575" s="118">
        <v>23.159744</v>
      </c>
      <c r="G575" s="118">
        <v>30.036045000000001</v>
      </c>
      <c r="H575" s="118">
        <v>35.001376999999998</v>
      </c>
      <c r="I575" s="118">
        <v>39.344189</v>
      </c>
      <c r="J575" s="118">
        <v>43.201881</v>
      </c>
      <c r="K575" s="118">
        <v>46.946990999999997</v>
      </c>
      <c r="L575" s="118">
        <v>49.964638000000001</v>
      </c>
      <c r="M575" s="118">
        <v>53.119858000000001</v>
      </c>
      <c r="N575" s="118">
        <v>56.108016999999997</v>
      </c>
      <c r="O575" s="118">
        <v>58.629601000000001</v>
      </c>
      <c r="P575" s="118">
        <v>61.103065000000001</v>
      </c>
      <c r="Q575" s="118">
        <v>64.958518999999995</v>
      </c>
      <c r="R575" s="118">
        <v>67.941078000000005</v>
      </c>
      <c r="S575" s="118">
        <v>70.255577000000002</v>
      </c>
      <c r="T575" s="118">
        <v>72.774169999999998</v>
      </c>
      <c r="U575" s="118">
        <v>75.109215000000006</v>
      </c>
      <c r="V575" s="118">
        <v>77.524994000000007</v>
      </c>
      <c r="W575" s="118">
        <v>80.065940999999995</v>
      </c>
      <c r="X575" s="118">
        <v>82.271370000000005</v>
      </c>
      <c r="Y575" s="118">
        <v>84.045638999999994</v>
      </c>
      <c r="Z575" s="118">
        <v>86.189194000000001</v>
      </c>
      <c r="AA575" s="118">
        <v>88.258087000000003</v>
      </c>
      <c r="AB575" s="118">
        <v>90.375243999999995</v>
      </c>
      <c r="AC575" s="118">
        <v>92.577301000000006</v>
      </c>
      <c r="AD575" s="118">
        <v>94.528998999999999</v>
      </c>
      <c r="AE575" s="118">
        <v>96.694007999999997</v>
      </c>
      <c r="AF575" s="118">
        <v>99.033966000000007</v>
      </c>
      <c r="AG575" s="118">
        <v>101.477699</v>
      </c>
      <c r="AH575" s="118">
        <v>103.83266399999999</v>
      </c>
      <c r="AI575" s="118">
        <v>106.110123</v>
      </c>
      <c r="AJ575" s="118">
        <v>108.33354199999999</v>
      </c>
      <c r="AK575" s="118">
        <v>111.194817</v>
      </c>
      <c r="AL575" s="118">
        <v>114.11541699999999</v>
      </c>
      <c r="AM575" s="119">
        <v>5.0999999999999997E-2</v>
      </c>
    </row>
    <row r="576" spans="1:39" s="118" customFormat="1">
      <c r="A576" s="118" t="s">
        <v>406</v>
      </c>
      <c r="B576" s="118" t="s">
        <v>1541</v>
      </c>
      <c r="C576" s="118" t="s">
        <v>1542</v>
      </c>
      <c r="D576" s="118" t="s">
        <v>1193</v>
      </c>
      <c r="E576" s="118">
        <v>19.208932999999998</v>
      </c>
      <c r="F576" s="118">
        <v>23.159742000000001</v>
      </c>
      <c r="G576" s="118">
        <v>21.133585</v>
      </c>
      <c r="H576" s="118">
        <v>19.433813000000001</v>
      </c>
      <c r="I576" s="118">
        <v>19.904142</v>
      </c>
      <c r="J576" s="118">
        <v>20.371988000000002</v>
      </c>
      <c r="K576" s="118">
        <v>20.816078000000001</v>
      </c>
      <c r="L576" s="118">
        <v>20.957083000000001</v>
      </c>
      <c r="M576" s="118">
        <v>21.113506000000001</v>
      </c>
      <c r="N576" s="118">
        <v>21.019030000000001</v>
      </c>
      <c r="O576" s="118">
        <v>21.437526999999999</v>
      </c>
      <c r="P576" s="118">
        <v>21.972555</v>
      </c>
      <c r="Q576" s="118">
        <v>22.707277000000001</v>
      </c>
      <c r="R576" s="118">
        <v>23.020465999999999</v>
      </c>
      <c r="S576" s="118">
        <v>23.371417999999998</v>
      </c>
      <c r="T576" s="118">
        <v>23.920755</v>
      </c>
      <c r="U576" s="118">
        <v>24.352962000000002</v>
      </c>
      <c r="V576" s="118">
        <v>24.751484000000001</v>
      </c>
      <c r="W576" s="118">
        <v>25.271929</v>
      </c>
      <c r="X576" s="118">
        <v>25.824204999999999</v>
      </c>
      <c r="Y576" s="118">
        <v>26.461877999999999</v>
      </c>
      <c r="Z576" s="118">
        <v>26.764339</v>
      </c>
      <c r="AA576" s="118">
        <v>27.495417</v>
      </c>
      <c r="AB576" s="118">
        <v>28.063192000000001</v>
      </c>
      <c r="AC576" s="118">
        <v>28.662023999999999</v>
      </c>
      <c r="AD576" s="118">
        <v>29.340095999999999</v>
      </c>
      <c r="AE576" s="118">
        <v>30.10783</v>
      </c>
      <c r="AF576" s="118">
        <v>30.859825000000001</v>
      </c>
      <c r="AG576" s="118">
        <v>31.512160999999999</v>
      </c>
      <c r="AH576" s="118">
        <v>32.049919000000003</v>
      </c>
      <c r="AI576" s="118">
        <v>32.981605999999999</v>
      </c>
      <c r="AJ576" s="118">
        <v>34.036468999999997</v>
      </c>
      <c r="AK576" s="118">
        <v>35.053691999999998</v>
      </c>
      <c r="AL576" s="118">
        <v>36.110100000000003</v>
      </c>
      <c r="AM576" s="119">
        <v>1.4E-2</v>
      </c>
    </row>
    <row r="577" spans="1:39" s="118" customFormat="1">
      <c r="A577" s="118" t="s">
        <v>409</v>
      </c>
      <c r="B577" s="118" t="s">
        <v>1543</v>
      </c>
      <c r="C577" s="118" t="s">
        <v>1544</v>
      </c>
      <c r="D577" s="118" t="s">
        <v>1193</v>
      </c>
      <c r="E577" s="118">
        <v>19.208932999999998</v>
      </c>
      <c r="F577" s="118">
        <v>23.159742000000001</v>
      </c>
      <c r="G577" s="118">
        <v>22.92708</v>
      </c>
      <c r="H577" s="118">
        <v>24.796537000000001</v>
      </c>
      <c r="I577" s="118">
        <v>25.235749999999999</v>
      </c>
      <c r="J577" s="118">
        <v>26.202629000000002</v>
      </c>
      <c r="K577" s="118">
        <v>27.186872000000001</v>
      </c>
      <c r="L577" s="118">
        <v>28.257826000000001</v>
      </c>
      <c r="M577" s="118">
        <v>29.355336999999999</v>
      </c>
      <c r="N577" s="118">
        <v>30.202767999999999</v>
      </c>
      <c r="O577" s="118">
        <v>31.320785999999998</v>
      </c>
      <c r="P577" s="118">
        <v>32.012191999999999</v>
      </c>
      <c r="Q577" s="118">
        <v>33.599293000000003</v>
      </c>
      <c r="R577" s="118">
        <v>34.743423</v>
      </c>
      <c r="S577" s="118">
        <v>35.978454999999997</v>
      </c>
      <c r="T577" s="118">
        <v>36.880794999999999</v>
      </c>
      <c r="U577" s="118">
        <v>38.681849999999997</v>
      </c>
      <c r="V577" s="118">
        <v>39.820641000000002</v>
      </c>
      <c r="W577" s="118">
        <v>40.811390000000003</v>
      </c>
      <c r="X577" s="118">
        <v>41.903602999999997</v>
      </c>
      <c r="Y577" s="118">
        <v>42.667479999999998</v>
      </c>
      <c r="Z577" s="118">
        <v>43.951507999999997</v>
      </c>
      <c r="AA577" s="118">
        <v>44.909306000000001</v>
      </c>
      <c r="AB577" s="118">
        <v>46.286396000000003</v>
      </c>
      <c r="AC577" s="118">
        <v>47.069836000000002</v>
      </c>
      <c r="AD577" s="118">
        <v>47.931590999999997</v>
      </c>
      <c r="AE577" s="118">
        <v>49.082298000000002</v>
      </c>
      <c r="AF577" s="118">
        <v>49.795223</v>
      </c>
      <c r="AG577" s="118">
        <v>51.037951999999997</v>
      </c>
      <c r="AH577" s="118">
        <v>51.928916999999998</v>
      </c>
      <c r="AI577" s="118">
        <v>53.377121000000002</v>
      </c>
      <c r="AJ577" s="118">
        <v>54.353935</v>
      </c>
      <c r="AK577" s="118">
        <v>55.349266</v>
      </c>
      <c r="AL577" s="118">
        <v>57.104934999999998</v>
      </c>
      <c r="AM577" s="119">
        <v>2.9000000000000001E-2</v>
      </c>
    </row>
    <row r="578" spans="1:39" s="118" customFormat="1">
      <c r="A578" s="118" t="s">
        <v>412</v>
      </c>
      <c r="B578" s="118" t="s">
        <v>1545</v>
      </c>
      <c r="C578" s="118" t="s">
        <v>1546</v>
      </c>
      <c r="D578" s="118" t="s">
        <v>1193</v>
      </c>
      <c r="E578" s="118">
        <v>19.208932999999998</v>
      </c>
      <c r="F578" s="118">
        <v>23.159744</v>
      </c>
      <c r="G578" s="118">
        <v>23.394452999999999</v>
      </c>
      <c r="H578" s="118">
        <v>25.835329000000002</v>
      </c>
      <c r="I578" s="118">
        <v>26.597207999999998</v>
      </c>
      <c r="J578" s="118">
        <v>27.647836999999999</v>
      </c>
      <c r="K578" s="118">
        <v>28.887219999999999</v>
      </c>
      <c r="L578" s="118">
        <v>30.081817999999998</v>
      </c>
      <c r="M578" s="118">
        <v>31.412247000000001</v>
      </c>
      <c r="N578" s="118">
        <v>32.320694000000003</v>
      </c>
      <c r="O578" s="118">
        <v>33.543804000000002</v>
      </c>
      <c r="P578" s="118">
        <v>34.912315</v>
      </c>
      <c r="Q578" s="118">
        <v>36.876658999999997</v>
      </c>
      <c r="R578" s="118">
        <v>38.052422</v>
      </c>
      <c r="S578" s="118">
        <v>39.253807000000002</v>
      </c>
      <c r="T578" s="118">
        <v>40.312652999999997</v>
      </c>
      <c r="U578" s="118">
        <v>41.625565000000002</v>
      </c>
      <c r="V578" s="118">
        <v>42.876209000000003</v>
      </c>
      <c r="W578" s="118">
        <v>44.170822000000001</v>
      </c>
      <c r="X578" s="118">
        <v>45.592120999999999</v>
      </c>
      <c r="Y578" s="118">
        <v>46.617550000000001</v>
      </c>
      <c r="Z578" s="118">
        <v>48.086212000000003</v>
      </c>
      <c r="AA578" s="118">
        <v>49.508316000000001</v>
      </c>
      <c r="AB578" s="118">
        <v>51.025440000000003</v>
      </c>
      <c r="AC578" s="118">
        <v>52.289710999999997</v>
      </c>
      <c r="AD578" s="118">
        <v>53.749099999999999</v>
      </c>
      <c r="AE578" s="118">
        <v>54.994636999999997</v>
      </c>
      <c r="AF578" s="118">
        <v>56.021853999999998</v>
      </c>
      <c r="AG578" s="118">
        <v>57.604011999999997</v>
      </c>
      <c r="AH578" s="118">
        <v>58.915877999999999</v>
      </c>
      <c r="AI578" s="118">
        <v>60.267524999999999</v>
      </c>
      <c r="AJ578" s="118">
        <v>61.442486000000002</v>
      </c>
      <c r="AK578" s="118">
        <v>62.675128999999998</v>
      </c>
      <c r="AL578" s="118">
        <v>64.293105999999995</v>
      </c>
      <c r="AM578" s="119">
        <v>3.2000000000000001E-2</v>
      </c>
    </row>
    <row r="579" spans="1:39" s="118" customFormat="1">
      <c r="A579" s="118" t="s">
        <v>497</v>
      </c>
      <c r="B579" s="118" t="s">
        <v>1547</v>
      </c>
      <c r="C579" s="118" t="s">
        <v>1548</v>
      </c>
      <c r="D579" s="118" t="s">
        <v>1193</v>
      </c>
    </row>
    <row r="580" spans="1:39" s="118" customFormat="1">
      <c r="A580" s="118" t="s">
        <v>263</v>
      </c>
      <c r="B580" s="118" t="s">
        <v>1549</v>
      </c>
      <c r="C580" s="118" t="s">
        <v>1550</v>
      </c>
      <c r="D580" s="118" t="s">
        <v>1193</v>
      </c>
      <c r="E580" s="118">
        <v>8.4763780000000004</v>
      </c>
      <c r="F580" s="118">
        <v>10.938333999999999</v>
      </c>
      <c r="G580" s="118">
        <v>11.404419000000001</v>
      </c>
      <c r="H580" s="118">
        <v>12.370260999999999</v>
      </c>
      <c r="I580" s="118">
        <v>12.712895</v>
      </c>
      <c r="J580" s="118">
        <v>11.558486</v>
      </c>
      <c r="K580" s="118">
        <v>12.2516</v>
      </c>
      <c r="L580" s="118">
        <v>13.102289000000001</v>
      </c>
      <c r="M580" s="118">
        <v>13.769024999999999</v>
      </c>
      <c r="N580" s="118">
        <v>14.514442000000001</v>
      </c>
      <c r="O580" s="118">
        <v>15.365705</v>
      </c>
      <c r="P580" s="118">
        <v>15.943873</v>
      </c>
      <c r="Q580" s="118">
        <v>16.689201000000001</v>
      </c>
      <c r="R580" s="118">
        <v>17.784604999999999</v>
      </c>
      <c r="S580" s="118">
        <v>18.374607000000001</v>
      </c>
      <c r="T580" s="118">
        <v>18.944063</v>
      </c>
      <c r="U580" s="118">
        <v>19.592278</v>
      </c>
      <c r="V580" s="118">
        <v>20.951547999999999</v>
      </c>
      <c r="W580" s="118">
        <v>21.895810999999998</v>
      </c>
      <c r="X580" s="118">
        <v>22.611854999999998</v>
      </c>
      <c r="Y580" s="118">
        <v>23.869430999999999</v>
      </c>
      <c r="Z580" s="118">
        <v>24.499603</v>
      </c>
      <c r="AA580" s="118">
        <v>25.186313999999999</v>
      </c>
      <c r="AB580" s="118">
        <v>25.915956000000001</v>
      </c>
      <c r="AC580" s="118">
        <v>26.624389999999998</v>
      </c>
      <c r="AD580" s="118">
        <v>27.532281999999999</v>
      </c>
      <c r="AE580" s="118">
        <v>28.22514</v>
      </c>
      <c r="AF580" s="118">
        <v>28.515276</v>
      </c>
      <c r="AG580" s="118">
        <v>29.24823</v>
      </c>
      <c r="AH580" s="118">
        <v>30.947132</v>
      </c>
      <c r="AI580" s="118">
        <v>32.401618999999997</v>
      </c>
      <c r="AJ580" s="118">
        <v>32.147208999999997</v>
      </c>
      <c r="AK580" s="118">
        <v>32.922226000000002</v>
      </c>
      <c r="AL580" s="118">
        <v>34.523738999999999</v>
      </c>
      <c r="AM580" s="119">
        <v>3.6999999999999998E-2</v>
      </c>
    </row>
    <row r="581" spans="1:39" s="118" customFormat="1">
      <c r="A581" s="118" t="s">
        <v>397</v>
      </c>
      <c r="B581" s="118" t="s">
        <v>1551</v>
      </c>
      <c r="C581" s="118" t="s">
        <v>1552</v>
      </c>
      <c r="D581" s="118" t="s">
        <v>1193</v>
      </c>
      <c r="E581" s="118">
        <v>8.4763780000000004</v>
      </c>
      <c r="F581" s="118">
        <v>10.939073</v>
      </c>
      <c r="G581" s="118">
        <v>12.151365999999999</v>
      </c>
      <c r="H581" s="118">
        <v>12.277044999999999</v>
      </c>
      <c r="I581" s="118">
        <v>12.712655</v>
      </c>
      <c r="J581" s="118">
        <v>11.252481</v>
      </c>
      <c r="K581" s="118">
        <v>11.94631</v>
      </c>
      <c r="L581" s="118">
        <v>12.897193</v>
      </c>
      <c r="M581" s="118">
        <v>13.560886999999999</v>
      </c>
      <c r="N581" s="118">
        <v>14.109107</v>
      </c>
      <c r="O581" s="118">
        <v>16.033203</v>
      </c>
      <c r="P581" s="118">
        <v>16.127344000000001</v>
      </c>
      <c r="Q581" s="118">
        <v>16.783868999999999</v>
      </c>
      <c r="R581" s="118">
        <v>18.796811999999999</v>
      </c>
      <c r="S581" s="118">
        <v>18.558449</v>
      </c>
      <c r="T581" s="118">
        <v>19.145886999999998</v>
      </c>
      <c r="U581" s="118">
        <v>20.260985999999999</v>
      </c>
      <c r="V581" s="118">
        <v>21.303774000000001</v>
      </c>
      <c r="W581" s="118">
        <v>21.973557</v>
      </c>
      <c r="X581" s="118">
        <v>23.303719000000001</v>
      </c>
      <c r="Y581" s="118">
        <v>22.836324999999999</v>
      </c>
      <c r="Z581" s="118">
        <v>24.273572999999999</v>
      </c>
      <c r="AA581" s="118">
        <v>24.829191000000002</v>
      </c>
      <c r="AB581" s="118">
        <v>25.509094000000001</v>
      </c>
      <c r="AC581" s="118">
        <v>26.94631</v>
      </c>
      <c r="AD581" s="118">
        <v>27.556775999999999</v>
      </c>
      <c r="AE581" s="118">
        <v>28.252538999999999</v>
      </c>
      <c r="AF581" s="118">
        <v>29.317785000000001</v>
      </c>
      <c r="AG581" s="118">
        <v>29.795776</v>
      </c>
      <c r="AH581" s="118">
        <v>31.452335000000001</v>
      </c>
      <c r="AI581" s="118">
        <v>33.142749999999999</v>
      </c>
      <c r="AJ581" s="118">
        <v>33.553165</v>
      </c>
      <c r="AK581" s="118">
        <v>33.377941</v>
      </c>
      <c r="AL581" s="118">
        <v>35.364055999999998</v>
      </c>
      <c r="AM581" s="119">
        <v>3.6999999999999998E-2</v>
      </c>
    </row>
    <row r="582" spans="1:39" s="118" customFormat="1">
      <c r="A582" s="118" t="s">
        <v>400</v>
      </c>
      <c r="B582" s="118" t="s">
        <v>1553</v>
      </c>
      <c r="C582" s="118" t="s">
        <v>1554</v>
      </c>
      <c r="D582" s="118" t="s">
        <v>1193</v>
      </c>
      <c r="E582" s="118">
        <v>8.4763780000000004</v>
      </c>
      <c r="F582" s="118">
        <v>10.939073</v>
      </c>
      <c r="G582" s="118">
        <v>12.199468</v>
      </c>
      <c r="H582" s="118">
        <v>12.320494</v>
      </c>
      <c r="I582" s="118">
        <v>12.734045</v>
      </c>
      <c r="J582" s="118">
        <v>11.534673</v>
      </c>
      <c r="K582" s="118">
        <v>12.340809</v>
      </c>
      <c r="L582" s="118">
        <v>13.528167</v>
      </c>
      <c r="M582" s="118">
        <v>14.340142</v>
      </c>
      <c r="N582" s="118">
        <v>15.626264000000001</v>
      </c>
      <c r="O582" s="118">
        <v>17.210584999999998</v>
      </c>
      <c r="P582" s="118">
        <v>18.807898999999999</v>
      </c>
      <c r="Q582" s="118">
        <v>19.733288000000002</v>
      </c>
      <c r="R582" s="118">
        <v>20.18535</v>
      </c>
      <c r="S582" s="118">
        <v>20.543596000000001</v>
      </c>
      <c r="T582" s="118">
        <v>22.237238000000001</v>
      </c>
      <c r="U582" s="118">
        <v>23.796215</v>
      </c>
      <c r="V582" s="118">
        <v>24.558046000000001</v>
      </c>
      <c r="W582" s="118">
        <v>26.295635000000001</v>
      </c>
      <c r="X582" s="118">
        <v>27.205214000000002</v>
      </c>
      <c r="Y582" s="118">
        <v>28.240739999999999</v>
      </c>
      <c r="Z582" s="118">
        <v>29.319058999999999</v>
      </c>
      <c r="AA582" s="118">
        <v>31.403210000000001</v>
      </c>
      <c r="AB582" s="118">
        <v>32.327281999999997</v>
      </c>
      <c r="AC582" s="118">
        <v>33.369804000000002</v>
      </c>
      <c r="AD582" s="118">
        <v>34.786549000000001</v>
      </c>
      <c r="AE582" s="118">
        <v>36.543022000000001</v>
      </c>
      <c r="AF582" s="118">
        <v>37.613422</v>
      </c>
      <c r="AG582" s="118">
        <v>38.886482000000001</v>
      </c>
      <c r="AH582" s="118">
        <v>41.573791999999997</v>
      </c>
      <c r="AI582" s="118">
        <v>43.917717000000003</v>
      </c>
      <c r="AJ582" s="118">
        <v>44.967613</v>
      </c>
      <c r="AK582" s="118">
        <v>46.592388</v>
      </c>
      <c r="AL582" s="118">
        <v>48.936923999999998</v>
      </c>
      <c r="AM582" s="119">
        <v>4.8000000000000001E-2</v>
      </c>
    </row>
    <row r="583" spans="1:39" s="118" customFormat="1">
      <c r="A583" s="118" t="s">
        <v>403</v>
      </c>
      <c r="B583" s="118" t="s">
        <v>1555</v>
      </c>
      <c r="C583" s="118" t="s">
        <v>1556</v>
      </c>
      <c r="D583" s="118" t="s">
        <v>1193</v>
      </c>
      <c r="E583" s="118">
        <v>8.4763780000000004</v>
      </c>
      <c r="F583" s="118">
        <v>10.938333999999999</v>
      </c>
      <c r="G583" s="118">
        <v>17.272034000000001</v>
      </c>
      <c r="H583" s="118">
        <v>20.553864999999998</v>
      </c>
      <c r="I583" s="118">
        <v>23.739160999999999</v>
      </c>
      <c r="J583" s="118">
        <v>26.455228999999999</v>
      </c>
      <c r="K583" s="118">
        <v>29.088630999999999</v>
      </c>
      <c r="L583" s="118">
        <v>31.429877999999999</v>
      </c>
      <c r="M583" s="118">
        <v>33.827987999999998</v>
      </c>
      <c r="N583" s="118">
        <v>36.633857999999996</v>
      </c>
      <c r="O583" s="118">
        <v>38.360484999999997</v>
      </c>
      <c r="P583" s="118">
        <v>40.361007999999998</v>
      </c>
      <c r="Q583" s="118">
        <v>42.654854</v>
      </c>
      <c r="R583" s="118">
        <v>44.547260000000001</v>
      </c>
      <c r="S583" s="118">
        <v>46.370612999999999</v>
      </c>
      <c r="T583" s="118">
        <v>47.934536000000001</v>
      </c>
      <c r="U583" s="118">
        <v>49.642772999999998</v>
      </c>
      <c r="V583" s="118">
        <v>50.955143</v>
      </c>
      <c r="W583" s="118">
        <v>52.529285000000002</v>
      </c>
      <c r="X583" s="118">
        <v>53.915035000000003</v>
      </c>
      <c r="Y583" s="118">
        <v>55.353518999999999</v>
      </c>
      <c r="Z583" s="118">
        <v>56.639282000000001</v>
      </c>
      <c r="AA583" s="118">
        <v>58.059044</v>
      </c>
      <c r="AB583" s="118">
        <v>59.563164</v>
      </c>
      <c r="AC583" s="118">
        <v>61.098548999999998</v>
      </c>
      <c r="AD583" s="118">
        <v>62.324973999999997</v>
      </c>
      <c r="AE583" s="118">
        <v>63.723827</v>
      </c>
      <c r="AF583" s="118">
        <v>65.462378999999999</v>
      </c>
      <c r="AG583" s="118">
        <v>67.007462000000004</v>
      </c>
      <c r="AH583" s="118">
        <v>68.611205999999996</v>
      </c>
      <c r="AI583" s="118">
        <v>69.957358999999997</v>
      </c>
      <c r="AJ583" s="118">
        <v>71.651711000000006</v>
      </c>
      <c r="AK583" s="118">
        <v>73.595534999999998</v>
      </c>
      <c r="AL583" s="118">
        <v>75.578232</v>
      </c>
      <c r="AM583" s="119">
        <v>6.2E-2</v>
      </c>
    </row>
    <row r="584" spans="1:39" s="118" customFormat="1">
      <c r="A584" s="118" t="s">
        <v>406</v>
      </c>
      <c r="B584" s="118" t="s">
        <v>1557</v>
      </c>
      <c r="C584" s="118" t="s">
        <v>1558</v>
      </c>
      <c r="D584" s="118" t="s">
        <v>1193</v>
      </c>
      <c r="E584" s="118">
        <v>8.4763780000000004</v>
      </c>
      <c r="F584" s="118">
        <v>10.938333999999999</v>
      </c>
      <c r="G584" s="118">
        <v>10.822661999999999</v>
      </c>
      <c r="H584" s="118">
        <v>8.5133189999999992</v>
      </c>
      <c r="I584" s="118">
        <v>8.7682479999999998</v>
      </c>
      <c r="J584" s="118">
        <v>8.7361749999999994</v>
      </c>
      <c r="K584" s="118">
        <v>8.9980100000000007</v>
      </c>
      <c r="L584" s="118">
        <v>9.2275779999999994</v>
      </c>
      <c r="M584" s="118">
        <v>9.4663749999999993</v>
      </c>
      <c r="N584" s="118">
        <v>9.4740920000000006</v>
      </c>
      <c r="O584" s="118">
        <v>9.8956189999999999</v>
      </c>
      <c r="P584" s="118">
        <v>9.9451450000000001</v>
      </c>
      <c r="Q584" s="118">
        <v>10.067368999999999</v>
      </c>
      <c r="R584" s="118">
        <v>10.170431000000001</v>
      </c>
      <c r="S584" s="118">
        <v>10.355332000000001</v>
      </c>
      <c r="T584" s="118">
        <v>10.643742</v>
      </c>
      <c r="U584" s="118">
        <v>10.852461999999999</v>
      </c>
      <c r="V584" s="118">
        <v>11.015732</v>
      </c>
      <c r="W584" s="118">
        <v>11.256728000000001</v>
      </c>
      <c r="X584" s="118">
        <v>11.025586000000001</v>
      </c>
      <c r="Y584" s="118">
        <v>11.349347</v>
      </c>
      <c r="Z584" s="118">
        <v>11.215793</v>
      </c>
      <c r="AA584" s="118">
        <v>11.525407</v>
      </c>
      <c r="AB584" s="118">
        <v>11.747998000000001</v>
      </c>
      <c r="AC584" s="118">
        <v>12.33822</v>
      </c>
      <c r="AD584" s="118">
        <v>12.281653</v>
      </c>
      <c r="AE584" s="118">
        <v>12.55621</v>
      </c>
      <c r="AF584" s="118">
        <v>13.054553</v>
      </c>
      <c r="AG584" s="118">
        <v>11.920026999999999</v>
      </c>
      <c r="AH584" s="118">
        <v>12.246675</v>
      </c>
      <c r="AI584" s="118">
        <v>12.922525</v>
      </c>
      <c r="AJ584" s="118">
        <v>14.311375999999999</v>
      </c>
      <c r="AK584" s="118">
        <v>14.788937000000001</v>
      </c>
      <c r="AL584" s="118">
        <v>13.006857999999999</v>
      </c>
      <c r="AM584" s="119">
        <v>5.0000000000000001E-3</v>
      </c>
    </row>
    <row r="585" spans="1:39" s="118" customFormat="1">
      <c r="A585" s="118" t="s">
        <v>409</v>
      </c>
      <c r="B585" s="118" t="s">
        <v>1559</v>
      </c>
      <c r="C585" s="118" t="s">
        <v>1560</v>
      </c>
      <c r="D585" s="118" t="s">
        <v>1193</v>
      </c>
      <c r="E585" s="118">
        <v>8.4763780000000004</v>
      </c>
      <c r="F585" s="118">
        <v>10.938333999999999</v>
      </c>
      <c r="G585" s="118">
        <v>11.98025</v>
      </c>
      <c r="H585" s="118">
        <v>11.839406</v>
      </c>
      <c r="I585" s="118">
        <v>12.079128000000001</v>
      </c>
      <c r="J585" s="118">
        <v>10.823649</v>
      </c>
      <c r="K585" s="118">
        <v>11.456322</v>
      </c>
      <c r="L585" s="118">
        <v>12.279858000000001</v>
      </c>
      <c r="M585" s="118">
        <v>12.868086</v>
      </c>
      <c r="N585" s="118">
        <v>14.403306000000001</v>
      </c>
      <c r="O585" s="118">
        <v>15.305574</v>
      </c>
      <c r="P585" s="118">
        <v>16.058665999999999</v>
      </c>
      <c r="Q585" s="118">
        <v>16.705421000000001</v>
      </c>
      <c r="R585" s="118">
        <v>17.67848</v>
      </c>
      <c r="S585" s="118">
        <v>18.117853</v>
      </c>
      <c r="T585" s="118">
        <v>18.587834999999998</v>
      </c>
      <c r="U585" s="118">
        <v>20.34844</v>
      </c>
      <c r="V585" s="118">
        <v>20.739902000000001</v>
      </c>
      <c r="W585" s="118">
        <v>21.483515000000001</v>
      </c>
      <c r="X585" s="118">
        <v>22.176285</v>
      </c>
      <c r="Y585" s="118">
        <v>22.853370999999999</v>
      </c>
      <c r="Z585" s="118">
        <v>23.662226</v>
      </c>
      <c r="AA585" s="118">
        <v>24.312778000000002</v>
      </c>
      <c r="AB585" s="118">
        <v>24.951668000000002</v>
      </c>
      <c r="AC585" s="118">
        <v>25.694382000000001</v>
      </c>
      <c r="AD585" s="118">
        <v>26.10708</v>
      </c>
      <c r="AE585" s="118">
        <v>27.078548000000001</v>
      </c>
      <c r="AF585" s="118">
        <v>27.906153</v>
      </c>
      <c r="AG585" s="118">
        <v>28.489988</v>
      </c>
      <c r="AH585" s="118">
        <v>29.540592</v>
      </c>
      <c r="AI585" s="118">
        <v>30.362317999999998</v>
      </c>
      <c r="AJ585" s="118">
        <v>31.284714000000001</v>
      </c>
      <c r="AK585" s="118">
        <v>31.983753</v>
      </c>
      <c r="AL585" s="118">
        <v>32.924736000000003</v>
      </c>
      <c r="AM585" s="119">
        <v>3.5000000000000003E-2</v>
      </c>
    </row>
    <row r="586" spans="1:39" s="118" customFormat="1">
      <c r="A586" s="118" t="s">
        <v>412</v>
      </c>
      <c r="B586" s="118" t="s">
        <v>1561</v>
      </c>
      <c r="C586" s="118" t="s">
        <v>1562</v>
      </c>
      <c r="D586" s="118" t="s">
        <v>1193</v>
      </c>
      <c r="E586" s="118">
        <v>8.4763780000000004</v>
      </c>
      <c r="F586" s="118">
        <v>10.938333999999999</v>
      </c>
      <c r="G586" s="118">
        <v>12.360071</v>
      </c>
      <c r="H586" s="118">
        <v>12.328894999999999</v>
      </c>
      <c r="I586" s="118">
        <v>13.084498999999999</v>
      </c>
      <c r="J586" s="118">
        <v>11.818581999999999</v>
      </c>
      <c r="K586" s="118">
        <v>12.737828</v>
      </c>
      <c r="L586" s="118">
        <v>13.624528</v>
      </c>
      <c r="M586" s="118">
        <v>14.378674999999999</v>
      </c>
      <c r="N586" s="118">
        <v>15.076967</v>
      </c>
      <c r="O586" s="118">
        <v>15.980706</v>
      </c>
      <c r="P586" s="118">
        <v>16.716761000000002</v>
      </c>
      <c r="Q586" s="118">
        <v>17.661093000000001</v>
      </c>
      <c r="R586" s="118">
        <v>18.237835</v>
      </c>
      <c r="S586" s="118">
        <v>19.005281</v>
      </c>
      <c r="T586" s="118">
        <v>19.561852999999999</v>
      </c>
      <c r="U586" s="118">
        <v>20.212063000000001</v>
      </c>
      <c r="V586" s="118">
        <v>21.016037000000001</v>
      </c>
      <c r="W586" s="118">
        <v>23.417899999999999</v>
      </c>
      <c r="X586" s="118">
        <v>23.18948</v>
      </c>
      <c r="Y586" s="118">
        <v>23.896270999999999</v>
      </c>
      <c r="Z586" s="118">
        <v>25.151617000000002</v>
      </c>
      <c r="AA586" s="118">
        <v>26.133253</v>
      </c>
      <c r="AB586" s="118">
        <v>26.947613</v>
      </c>
      <c r="AC586" s="118">
        <v>28.218246000000001</v>
      </c>
      <c r="AD586" s="118">
        <v>28.049185000000001</v>
      </c>
      <c r="AE586" s="118">
        <v>29.914431</v>
      </c>
      <c r="AF586" s="118">
        <v>30.349907000000002</v>
      </c>
      <c r="AG586" s="118">
        <v>31.215902</v>
      </c>
      <c r="AH586" s="118">
        <v>32.357509999999998</v>
      </c>
      <c r="AI586" s="118">
        <v>32.947937000000003</v>
      </c>
      <c r="AJ586" s="118">
        <v>33.911163000000002</v>
      </c>
      <c r="AK586" s="118">
        <v>35.250069000000003</v>
      </c>
      <c r="AL586" s="118">
        <v>35.800060000000002</v>
      </c>
      <c r="AM586" s="119">
        <v>3.7999999999999999E-2</v>
      </c>
    </row>
    <row r="587" spans="1:39" s="118" customFormat="1">
      <c r="A587" s="118" t="s">
        <v>123</v>
      </c>
      <c r="B587" s="118" t="s">
        <v>1563</v>
      </c>
      <c r="C587" s="118" t="s">
        <v>1564</v>
      </c>
      <c r="D587" s="118" t="s">
        <v>1193</v>
      </c>
    </row>
    <row r="588" spans="1:39" s="118" customFormat="1">
      <c r="A588" s="118" t="s">
        <v>263</v>
      </c>
      <c r="B588" s="118" t="s">
        <v>1565</v>
      </c>
      <c r="C588" s="118" t="s">
        <v>1566</v>
      </c>
      <c r="D588" s="118" t="s">
        <v>1193</v>
      </c>
      <c r="E588" s="118">
        <v>14.460276</v>
      </c>
      <c r="F588" s="118">
        <v>14.392683999999999</v>
      </c>
      <c r="G588" s="118">
        <v>14.47261</v>
      </c>
      <c r="H588" s="118">
        <v>14.742255999999999</v>
      </c>
      <c r="I588" s="118">
        <v>14.279502000000001</v>
      </c>
      <c r="J588" s="118">
        <v>14.721894000000001</v>
      </c>
      <c r="K588" s="118">
        <v>15.078810000000001</v>
      </c>
      <c r="L588" s="118">
        <v>15.445606</v>
      </c>
      <c r="M588" s="118">
        <v>15.898394</v>
      </c>
      <c r="N588" s="118">
        <v>16.108136999999999</v>
      </c>
      <c r="O588" s="118">
        <v>16.187760999999998</v>
      </c>
      <c r="P588" s="118">
        <v>16.356731</v>
      </c>
      <c r="Q588" s="118">
        <v>17.311312000000001</v>
      </c>
      <c r="R588" s="118">
        <v>17.421500999999999</v>
      </c>
      <c r="S588" s="118">
        <v>17.666487</v>
      </c>
      <c r="T588" s="118">
        <v>17.999475</v>
      </c>
      <c r="U588" s="118">
        <v>18.285080000000001</v>
      </c>
      <c r="V588" s="118">
        <v>18.579295999999999</v>
      </c>
      <c r="W588" s="118">
        <v>18.903396999999998</v>
      </c>
      <c r="X588" s="118">
        <v>19.282226999999999</v>
      </c>
      <c r="Y588" s="118">
        <v>19.641335999999999</v>
      </c>
      <c r="Z588" s="118">
        <v>19.970379000000001</v>
      </c>
      <c r="AA588" s="118">
        <v>20.345237999999998</v>
      </c>
      <c r="AB588" s="118">
        <v>20.805427999999999</v>
      </c>
      <c r="AC588" s="118">
        <v>21.191203999999999</v>
      </c>
      <c r="AD588" s="118">
        <v>21.680872000000001</v>
      </c>
      <c r="AE588" s="118">
        <v>22.216795000000001</v>
      </c>
      <c r="AF588" s="118">
        <v>22.828543</v>
      </c>
      <c r="AG588" s="118">
        <v>23.466792999999999</v>
      </c>
      <c r="AH588" s="118">
        <v>24.104016999999999</v>
      </c>
      <c r="AI588" s="118">
        <v>24.79513</v>
      </c>
      <c r="AJ588" s="118">
        <v>25.614820000000002</v>
      </c>
      <c r="AK588" s="118">
        <v>26.436444999999999</v>
      </c>
      <c r="AL588" s="118">
        <v>27.243462000000001</v>
      </c>
      <c r="AM588" s="119">
        <v>0.02</v>
      </c>
    </row>
    <row r="589" spans="1:39" s="118" customFormat="1">
      <c r="A589" s="118" t="s">
        <v>397</v>
      </c>
      <c r="B589" s="118" t="s">
        <v>1567</v>
      </c>
      <c r="C589" s="118" t="s">
        <v>1568</v>
      </c>
      <c r="D589" s="118" t="s">
        <v>1193</v>
      </c>
      <c r="E589" s="118">
        <v>14.460490999999999</v>
      </c>
      <c r="F589" s="118">
        <v>14.421675</v>
      </c>
      <c r="G589" s="118">
        <v>14.44566</v>
      </c>
      <c r="H589" s="118">
        <v>14.710265</v>
      </c>
      <c r="I589" s="118">
        <v>14.238682000000001</v>
      </c>
      <c r="J589" s="118">
        <v>14.703706</v>
      </c>
      <c r="K589" s="118">
        <v>15.040891999999999</v>
      </c>
      <c r="L589" s="118">
        <v>15.45421</v>
      </c>
      <c r="M589" s="118">
        <v>15.871373999999999</v>
      </c>
      <c r="N589" s="118">
        <v>16.114708</v>
      </c>
      <c r="O589" s="118">
        <v>16.214613</v>
      </c>
      <c r="P589" s="118">
        <v>16.410938000000002</v>
      </c>
      <c r="Q589" s="118">
        <v>17.399954000000001</v>
      </c>
      <c r="R589" s="118">
        <v>17.50798</v>
      </c>
      <c r="S589" s="118">
        <v>17.749697000000001</v>
      </c>
      <c r="T589" s="118">
        <v>18.053595000000001</v>
      </c>
      <c r="U589" s="118">
        <v>18.378798</v>
      </c>
      <c r="V589" s="118">
        <v>18.688002000000001</v>
      </c>
      <c r="W589" s="118">
        <v>19.042007000000002</v>
      </c>
      <c r="X589" s="118">
        <v>19.485769000000001</v>
      </c>
      <c r="Y589" s="118">
        <v>19.851479999999999</v>
      </c>
      <c r="Z589" s="118">
        <v>20.229379999999999</v>
      </c>
      <c r="AA589" s="118">
        <v>20.700928000000001</v>
      </c>
      <c r="AB589" s="118">
        <v>21.146833000000001</v>
      </c>
      <c r="AC589" s="118">
        <v>21.590408</v>
      </c>
      <c r="AD589" s="118">
        <v>22.083919999999999</v>
      </c>
      <c r="AE589" s="118">
        <v>22.630409</v>
      </c>
      <c r="AF589" s="118">
        <v>23.271118000000001</v>
      </c>
      <c r="AG589" s="118">
        <v>23.958364</v>
      </c>
      <c r="AH589" s="118">
        <v>24.669252</v>
      </c>
      <c r="AI589" s="118">
        <v>25.419407</v>
      </c>
      <c r="AJ589" s="118">
        <v>26.285150999999999</v>
      </c>
      <c r="AK589" s="118">
        <v>27.050609999999999</v>
      </c>
      <c r="AL589" s="118">
        <v>27.931591000000001</v>
      </c>
      <c r="AM589" s="119">
        <v>2.1000000000000001E-2</v>
      </c>
    </row>
    <row r="590" spans="1:39" s="118" customFormat="1">
      <c r="A590" s="118" t="s">
        <v>400</v>
      </c>
      <c r="B590" s="118" t="s">
        <v>1569</v>
      </c>
      <c r="C590" s="118" t="s">
        <v>1570</v>
      </c>
      <c r="D590" s="118" t="s">
        <v>1193</v>
      </c>
      <c r="E590" s="118">
        <v>14.460547999999999</v>
      </c>
      <c r="F590" s="118">
        <v>14.422725</v>
      </c>
      <c r="G590" s="118">
        <v>14.511862000000001</v>
      </c>
      <c r="H590" s="118">
        <v>14.850721</v>
      </c>
      <c r="I590" s="118">
        <v>14.490738</v>
      </c>
      <c r="J590" s="118">
        <v>15.112144000000001</v>
      </c>
      <c r="K590" s="118">
        <v>15.591732</v>
      </c>
      <c r="L590" s="118">
        <v>16.145592000000001</v>
      </c>
      <c r="M590" s="118">
        <v>16.731570999999999</v>
      </c>
      <c r="N590" s="118">
        <v>17.198376</v>
      </c>
      <c r="O590" s="118">
        <v>17.541283</v>
      </c>
      <c r="P590" s="118">
        <v>17.871859000000001</v>
      </c>
      <c r="Q590" s="118">
        <v>18.202044999999998</v>
      </c>
      <c r="R590" s="118">
        <v>19.578984999999999</v>
      </c>
      <c r="S590" s="118">
        <v>19.962008999999998</v>
      </c>
      <c r="T590" s="118">
        <v>20.554243</v>
      </c>
      <c r="U590" s="118">
        <v>21.275100999999999</v>
      </c>
      <c r="V590" s="118">
        <v>21.871286000000001</v>
      </c>
      <c r="W590" s="118">
        <v>22.522907</v>
      </c>
      <c r="X590" s="118">
        <v>23.251787</v>
      </c>
      <c r="Y590" s="118">
        <v>24.025084</v>
      </c>
      <c r="Z590" s="118">
        <v>24.734451</v>
      </c>
      <c r="AA590" s="118">
        <v>25.514887000000002</v>
      </c>
      <c r="AB590" s="118">
        <v>26.327656000000001</v>
      </c>
      <c r="AC590" s="118">
        <v>27.143156000000001</v>
      </c>
      <c r="AD590" s="118">
        <v>27.948626999999998</v>
      </c>
      <c r="AE590" s="118">
        <v>28.882155999999998</v>
      </c>
      <c r="AF590" s="118">
        <v>30.060555999999998</v>
      </c>
      <c r="AG590" s="118">
        <v>31.162970999999999</v>
      </c>
      <c r="AH590" s="118">
        <v>32.328907000000001</v>
      </c>
      <c r="AI590" s="118">
        <v>33.633243999999998</v>
      </c>
      <c r="AJ590" s="118">
        <v>35.027934999999999</v>
      </c>
      <c r="AK590" s="118">
        <v>36.508845999999998</v>
      </c>
      <c r="AL590" s="118">
        <v>38.076084000000002</v>
      </c>
      <c r="AM590" s="119">
        <v>3.1E-2</v>
      </c>
    </row>
    <row r="591" spans="1:39" s="118" customFormat="1">
      <c r="A591" s="118" t="s">
        <v>403</v>
      </c>
      <c r="B591" s="118" t="s">
        <v>1571</v>
      </c>
      <c r="C591" s="118" t="s">
        <v>1572</v>
      </c>
      <c r="D591" s="118" t="s">
        <v>1193</v>
      </c>
      <c r="E591" s="118">
        <v>14.460409</v>
      </c>
      <c r="F591" s="118">
        <v>14.40161</v>
      </c>
      <c r="G591" s="118">
        <v>14.57757</v>
      </c>
      <c r="H591" s="118">
        <v>14.934372</v>
      </c>
      <c r="I591" s="118">
        <v>13.266947999999999</v>
      </c>
      <c r="J591" s="118">
        <v>13.576047000000001</v>
      </c>
      <c r="K591" s="118">
        <v>14.070459</v>
      </c>
      <c r="L591" s="118">
        <v>14.782495000000001</v>
      </c>
      <c r="M591" s="118">
        <v>15.723285000000001</v>
      </c>
      <c r="N591" s="118">
        <v>16.595859999999998</v>
      </c>
      <c r="O591" s="118">
        <v>17.495035000000001</v>
      </c>
      <c r="P591" s="118">
        <v>18.205152999999999</v>
      </c>
      <c r="Q591" s="118">
        <v>20.318892999999999</v>
      </c>
      <c r="R591" s="118">
        <v>20.983599000000002</v>
      </c>
      <c r="S591" s="118">
        <v>21.902752</v>
      </c>
      <c r="T591" s="118">
        <v>22.497803000000001</v>
      </c>
      <c r="U591" s="118">
        <v>23.071583</v>
      </c>
      <c r="V591" s="118">
        <v>23.533379</v>
      </c>
      <c r="W591" s="118">
        <v>24.015692000000001</v>
      </c>
      <c r="X591" s="118">
        <v>24.460728</v>
      </c>
      <c r="Y591" s="118">
        <v>24.908787</v>
      </c>
      <c r="Z591" s="118">
        <v>25.356667999999999</v>
      </c>
      <c r="AA591" s="118">
        <v>25.784306999999998</v>
      </c>
      <c r="AB591" s="118">
        <v>26.517433</v>
      </c>
      <c r="AC591" s="118">
        <v>27.211749999999999</v>
      </c>
      <c r="AD591" s="118">
        <v>27.752511999999999</v>
      </c>
      <c r="AE591" s="118">
        <v>28.290061999999999</v>
      </c>
      <c r="AF591" s="118">
        <v>28.967611000000002</v>
      </c>
      <c r="AG591" s="118">
        <v>29.645786000000001</v>
      </c>
      <c r="AH591" s="118">
        <v>30.295186999999999</v>
      </c>
      <c r="AI591" s="118">
        <v>30.900438000000001</v>
      </c>
      <c r="AJ591" s="118">
        <v>31.683643</v>
      </c>
      <c r="AK591" s="118">
        <v>32.453293000000002</v>
      </c>
      <c r="AL591" s="118">
        <v>33.236946000000003</v>
      </c>
      <c r="AM591" s="119">
        <v>2.5999999999999999E-2</v>
      </c>
    </row>
    <row r="592" spans="1:39" s="118" customFormat="1">
      <c r="A592" s="118" t="s">
        <v>406</v>
      </c>
      <c r="B592" s="118" t="s">
        <v>1573</v>
      </c>
      <c r="C592" s="118" t="s">
        <v>1574</v>
      </c>
      <c r="D592" s="118" t="s">
        <v>1193</v>
      </c>
      <c r="E592" s="118">
        <v>14.460364</v>
      </c>
      <c r="F592" s="118">
        <v>14.406331</v>
      </c>
      <c r="G592" s="118">
        <v>14.443910000000001</v>
      </c>
      <c r="H592" s="118">
        <v>14.652396</v>
      </c>
      <c r="I592" s="118">
        <v>14.596793999999999</v>
      </c>
      <c r="J592" s="118">
        <v>15.303126000000001</v>
      </c>
      <c r="K592" s="118">
        <v>15.669522000000001</v>
      </c>
      <c r="L592" s="118">
        <v>16.127872</v>
      </c>
      <c r="M592" s="118">
        <v>16.563801000000002</v>
      </c>
      <c r="N592" s="118">
        <v>16.927305</v>
      </c>
      <c r="O592" s="118">
        <v>17.178267000000002</v>
      </c>
      <c r="P592" s="118">
        <v>17.436892</v>
      </c>
      <c r="Q592" s="118">
        <v>18.636917</v>
      </c>
      <c r="R592" s="118">
        <v>18.905411000000001</v>
      </c>
      <c r="S592" s="118">
        <v>19.361563</v>
      </c>
      <c r="T592" s="118">
        <v>19.749521000000001</v>
      </c>
      <c r="U592" s="118">
        <v>20.092876</v>
      </c>
      <c r="V592" s="118">
        <v>20.462368000000001</v>
      </c>
      <c r="W592" s="118">
        <v>20.906659999999999</v>
      </c>
      <c r="X592" s="118">
        <v>21.361257999999999</v>
      </c>
      <c r="Y592" s="118">
        <v>21.840890999999999</v>
      </c>
      <c r="Z592" s="118">
        <v>22.325355999999999</v>
      </c>
      <c r="AA592" s="118">
        <v>22.797488999999999</v>
      </c>
      <c r="AB592" s="118">
        <v>23.320229999999999</v>
      </c>
      <c r="AC592" s="118">
        <v>23.894390000000001</v>
      </c>
      <c r="AD592" s="118">
        <v>24.546852000000001</v>
      </c>
      <c r="AE592" s="118">
        <v>25.161814</v>
      </c>
      <c r="AF592" s="118">
        <v>25.890476</v>
      </c>
      <c r="AG592" s="118">
        <v>26.670217999999998</v>
      </c>
      <c r="AH592" s="118">
        <v>27.447189000000002</v>
      </c>
      <c r="AI592" s="118">
        <v>28.300529000000001</v>
      </c>
      <c r="AJ592" s="118">
        <v>29.026727999999999</v>
      </c>
      <c r="AK592" s="118">
        <v>29.887587</v>
      </c>
      <c r="AL592" s="118">
        <v>30.947803</v>
      </c>
      <c r="AM592" s="119">
        <v>2.4E-2</v>
      </c>
    </row>
    <row r="593" spans="1:39" s="118" customFormat="1">
      <c r="A593" s="118" t="s">
        <v>409</v>
      </c>
      <c r="B593" s="118" t="s">
        <v>1575</v>
      </c>
      <c r="C593" s="118" t="s">
        <v>1576</v>
      </c>
      <c r="D593" s="118" t="s">
        <v>1193</v>
      </c>
      <c r="E593" s="118">
        <v>14.460209000000001</v>
      </c>
      <c r="F593" s="118">
        <v>14.401395000000001</v>
      </c>
      <c r="G593" s="118">
        <v>14.262165</v>
      </c>
      <c r="H593" s="118">
        <v>14.39255</v>
      </c>
      <c r="I593" s="118">
        <v>13.869384</v>
      </c>
      <c r="J593" s="118">
        <v>14.277953999999999</v>
      </c>
      <c r="K593" s="118">
        <v>14.539115000000001</v>
      </c>
      <c r="L593" s="118">
        <v>14.838479</v>
      </c>
      <c r="M593" s="118">
        <v>15.192919</v>
      </c>
      <c r="N593" s="118">
        <v>15.392714</v>
      </c>
      <c r="O593" s="118">
        <v>15.537216000000001</v>
      </c>
      <c r="P593" s="118">
        <v>15.597</v>
      </c>
      <c r="Q593" s="118">
        <v>16.591328000000001</v>
      </c>
      <c r="R593" s="118">
        <v>16.639765000000001</v>
      </c>
      <c r="S593" s="118">
        <v>16.879469</v>
      </c>
      <c r="T593" s="118">
        <v>17.050090999999998</v>
      </c>
      <c r="U593" s="118">
        <v>17.312180000000001</v>
      </c>
      <c r="V593" s="118">
        <v>17.540037000000002</v>
      </c>
      <c r="W593" s="118">
        <v>17.825151000000002</v>
      </c>
      <c r="X593" s="118">
        <v>18.092583000000001</v>
      </c>
      <c r="Y593" s="118">
        <v>18.404876999999999</v>
      </c>
      <c r="Z593" s="118">
        <v>18.745674000000001</v>
      </c>
      <c r="AA593" s="118">
        <v>19.094004000000002</v>
      </c>
      <c r="AB593" s="118">
        <v>19.429386000000001</v>
      </c>
      <c r="AC593" s="118">
        <v>19.795221000000002</v>
      </c>
      <c r="AD593" s="118">
        <v>20.165811999999999</v>
      </c>
      <c r="AE593" s="118">
        <v>20.577206</v>
      </c>
      <c r="AF593" s="118">
        <v>21.064423000000001</v>
      </c>
      <c r="AG593" s="118">
        <v>21.53791</v>
      </c>
      <c r="AH593" s="118">
        <v>22.026394</v>
      </c>
      <c r="AI593" s="118">
        <v>22.575289000000001</v>
      </c>
      <c r="AJ593" s="118">
        <v>23.142302000000001</v>
      </c>
      <c r="AK593" s="118">
        <v>23.693736999999999</v>
      </c>
      <c r="AL593" s="118">
        <v>24.321306</v>
      </c>
      <c r="AM593" s="119">
        <v>1.7000000000000001E-2</v>
      </c>
    </row>
    <row r="594" spans="1:39" s="118" customFormat="1">
      <c r="A594" s="118" t="s">
        <v>412</v>
      </c>
      <c r="B594" s="118" t="s">
        <v>1577</v>
      </c>
      <c r="C594" s="118" t="s">
        <v>1578</v>
      </c>
      <c r="D594" s="118" t="s">
        <v>1193</v>
      </c>
      <c r="E594" s="118">
        <v>14.46055</v>
      </c>
      <c r="F594" s="118">
        <v>14.400071000000001</v>
      </c>
      <c r="G594" s="118">
        <v>14.834695</v>
      </c>
      <c r="H594" s="118">
        <v>15.367267999999999</v>
      </c>
      <c r="I594" s="118">
        <v>15.19955</v>
      </c>
      <c r="J594" s="118">
        <v>15.705372000000001</v>
      </c>
      <c r="K594" s="118">
        <v>16.142727000000001</v>
      </c>
      <c r="L594" s="118">
        <v>16.656624000000001</v>
      </c>
      <c r="M594" s="118">
        <v>17.177271000000001</v>
      </c>
      <c r="N594" s="118">
        <v>17.738907000000001</v>
      </c>
      <c r="O594" s="118">
        <v>18.001449999999998</v>
      </c>
      <c r="P594" s="118">
        <v>18.394365000000001</v>
      </c>
      <c r="Q594" s="118">
        <v>19.416703999999999</v>
      </c>
      <c r="R594" s="118">
        <v>19.574835</v>
      </c>
      <c r="S594" s="118">
        <v>19.749248999999999</v>
      </c>
      <c r="T594" s="118">
        <v>20.201205999999999</v>
      </c>
      <c r="U594" s="118">
        <v>20.503630000000001</v>
      </c>
      <c r="V594" s="118">
        <v>20.966699999999999</v>
      </c>
      <c r="W594" s="118">
        <v>21.400148000000002</v>
      </c>
      <c r="X594" s="118">
        <v>21.846862999999999</v>
      </c>
      <c r="Y594" s="118">
        <v>22.348310000000001</v>
      </c>
      <c r="Z594" s="118">
        <v>22.865538000000001</v>
      </c>
      <c r="AA594" s="118">
        <v>23.312929</v>
      </c>
      <c r="AB594" s="118">
        <v>24.068988999999998</v>
      </c>
      <c r="AC594" s="118">
        <v>24.659761</v>
      </c>
      <c r="AD594" s="118">
        <v>25.363302000000001</v>
      </c>
      <c r="AE594" s="118">
        <v>26.205763000000001</v>
      </c>
      <c r="AF594" s="118">
        <v>26.764165999999999</v>
      </c>
      <c r="AG594" s="118">
        <v>27.574580999999998</v>
      </c>
      <c r="AH594" s="118">
        <v>28.554535000000001</v>
      </c>
      <c r="AI594" s="118">
        <v>29.770095999999999</v>
      </c>
      <c r="AJ594" s="118">
        <v>31.014187</v>
      </c>
      <c r="AK594" s="118">
        <v>32.160151999999997</v>
      </c>
      <c r="AL594" s="118">
        <v>33.507263000000002</v>
      </c>
      <c r="AM594" s="119">
        <v>2.7E-2</v>
      </c>
    </row>
    <row r="595" spans="1:39" s="118" customFormat="1">
      <c r="A595" s="118" t="s">
        <v>92</v>
      </c>
      <c r="B595" s="118" t="s">
        <v>1579</v>
      </c>
      <c r="C595" s="118" t="s">
        <v>1580</v>
      </c>
      <c r="D595" s="118" t="s">
        <v>1193</v>
      </c>
    </row>
    <row r="596" spans="1:39" s="118" customFormat="1">
      <c r="A596" s="118" t="s">
        <v>263</v>
      </c>
      <c r="B596" s="118" t="s">
        <v>1581</v>
      </c>
      <c r="C596" s="118" t="s">
        <v>1582</v>
      </c>
      <c r="D596" s="118" t="s">
        <v>1193</v>
      </c>
      <c r="E596" s="118">
        <v>28.54092</v>
      </c>
      <c r="F596" s="118">
        <v>33.287472000000001</v>
      </c>
      <c r="G596" s="118">
        <v>36.171764000000003</v>
      </c>
      <c r="H596" s="118">
        <v>37.545284000000002</v>
      </c>
      <c r="I596" s="118">
        <v>39.066142999999997</v>
      </c>
      <c r="J596" s="118">
        <v>40.868771000000002</v>
      </c>
      <c r="K596" s="118">
        <v>42.598697999999999</v>
      </c>
      <c r="L596" s="118">
        <v>44.092574999999997</v>
      </c>
      <c r="M596" s="118">
        <v>45.713847999999999</v>
      </c>
      <c r="N596" s="118">
        <v>47.289760999999999</v>
      </c>
      <c r="O596" s="118">
        <v>48.446219999999997</v>
      </c>
      <c r="P596" s="118">
        <v>49.571182</v>
      </c>
      <c r="Q596" s="118">
        <v>50.660431000000003</v>
      </c>
      <c r="R596" s="118">
        <v>51.811793999999999</v>
      </c>
      <c r="S596" s="118">
        <v>52.931984</v>
      </c>
      <c r="T596" s="118">
        <v>54.319938999999998</v>
      </c>
      <c r="U596" s="118">
        <v>55.623409000000002</v>
      </c>
      <c r="V596" s="118">
        <v>56.658192</v>
      </c>
      <c r="W596" s="118">
        <v>57.667136999999997</v>
      </c>
      <c r="X596" s="118">
        <v>58.850718999999998</v>
      </c>
      <c r="Y596" s="118">
        <v>60.063381</v>
      </c>
      <c r="Z596" s="118">
        <v>61.021393000000003</v>
      </c>
      <c r="AA596" s="118">
        <v>62.008602000000003</v>
      </c>
      <c r="AB596" s="118">
        <v>63.035873000000002</v>
      </c>
      <c r="AC596" s="118">
        <v>64.128540000000001</v>
      </c>
      <c r="AD596" s="118">
        <v>65.214134000000001</v>
      </c>
      <c r="AE596" s="118">
        <v>66.196724000000003</v>
      </c>
      <c r="AF596" s="118">
        <v>67.392570000000006</v>
      </c>
      <c r="AG596" s="118">
        <v>68.763489000000007</v>
      </c>
      <c r="AH596" s="118">
        <v>70.211678000000006</v>
      </c>
      <c r="AI596" s="118">
        <v>71.618088</v>
      </c>
      <c r="AJ596" s="118">
        <v>73.098099000000005</v>
      </c>
      <c r="AK596" s="118">
        <v>74.613495</v>
      </c>
      <c r="AL596" s="118">
        <v>76.029242999999994</v>
      </c>
      <c r="AM596" s="119">
        <v>2.5999999999999999E-2</v>
      </c>
    </row>
    <row r="597" spans="1:39" s="118" customFormat="1">
      <c r="A597" s="118" t="s">
        <v>397</v>
      </c>
      <c r="B597" s="118" t="s">
        <v>1583</v>
      </c>
      <c r="C597" s="118" t="s">
        <v>1584</v>
      </c>
      <c r="D597" s="118" t="s">
        <v>1193</v>
      </c>
      <c r="E597" s="118">
        <v>28.540928000000001</v>
      </c>
      <c r="F597" s="118">
        <v>33.288086</v>
      </c>
      <c r="G597" s="118">
        <v>36.178741000000002</v>
      </c>
      <c r="H597" s="118">
        <v>37.654350000000001</v>
      </c>
      <c r="I597" s="118">
        <v>39.195456999999998</v>
      </c>
      <c r="J597" s="118">
        <v>41.030101999999999</v>
      </c>
      <c r="K597" s="118">
        <v>42.858620000000002</v>
      </c>
      <c r="L597" s="118">
        <v>44.318202999999997</v>
      </c>
      <c r="M597" s="118">
        <v>45.965587999999997</v>
      </c>
      <c r="N597" s="118">
        <v>47.534247999999998</v>
      </c>
      <c r="O597" s="118">
        <v>48.747374999999998</v>
      </c>
      <c r="P597" s="118">
        <v>49.811317000000003</v>
      </c>
      <c r="Q597" s="118">
        <v>50.993248000000001</v>
      </c>
      <c r="R597" s="118">
        <v>52.149628</v>
      </c>
      <c r="S597" s="118">
        <v>53.306488000000002</v>
      </c>
      <c r="T597" s="118">
        <v>54.685329000000003</v>
      </c>
      <c r="U597" s="118">
        <v>56.100273000000001</v>
      </c>
      <c r="V597" s="118">
        <v>57.203533</v>
      </c>
      <c r="W597" s="118">
        <v>58.241570000000003</v>
      </c>
      <c r="X597" s="118">
        <v>59.538257999999999</v>
      </c>
      <c r="Y597" s="118">
        <v>60.760845000000003</v>
      </c>
      <c r="Z597" s="118">
        <v>61.806736000000001</v>
      </c>
      <c r="AA597" s="118">
        <v>62.811863000000002</v>
      </c>
      <c r="AB597" s="118">
        <v>63.998722000000001</v>
      </c>
      <c r="AC597" s="118">
        <v>65.231682000000006</v>
      </c>
      <c r="AD597" s="118">
        <v>66.373360000000005</v>
      </c>
      <c r="AE597" s="118">
        <v>67.417373999999995</v>
      </c>
      <c r="AF597" s="118">
        <v>68.71508</v>
      </c>
      <c r="AG597" s="118">
        <v>70.182097999999996</v>
      </c>
      <c r="AH597" s="118">
        <v>71.694503999999995</v>
      </c>
      <c r="AI597" s="118">
        <v>73.259238999999994</v>
      </c>
      <c r="AJ597" s="118">
        <v>74.840812999999997</v>
      </c>
      <c r="AK597" s="118">
        <v>76.308372000000006</v>
      </c>
      <c r="AL597" s="118">
        <v>77.758285999999998</v>
      </c>
      <c r="AM597" s="119">
        <v>2.7E-2</v>
      </c>
    </row>
    <row r="598" spans="1:39" s="118" customFormat="1">
      <c r="A598" s="118" t="s">
        <v>400</v>
      </c>
      <c r="B598" s="118" t="s">
        <v>1585</v>
      </c>
      <c r="C598" s="118" t="s">
        <v>1586</v>
      </c>
      <c r="D598" s="118" t="s">
        <v>1193</v>
      </c>
      <c r="E598" s="118">
        <v>28.540928000000001</v>
      </c>
      <c r="F598" s="118">
        <v>33.287247000000001</v>
      </c>
      <c r="G598" s="118">
        <v>36.296658000000001</v>
      </c>
      <c r="H598" s="118">
        <v>37.787616999999997</v>
      </c>
      <c r="I598" s="118">
        <v>39.506214</v>
      </c>
      <c r="J598" s="118">
        <v>41.928341000000003</v>
      </c>
      <c r="K598" s="118">
        <v>44.091754999999999</v>
      </c>
      <c r="L598" s="118">
        <v>46.360359000000003</v>
      </c>
      <c r="M598" s="118">
        <v>48.603661000000002</v>
      </c>
      <c r="N598" s="118">
        <v>51.055424000000002</v>
      </c>
      <c r="O598" s="118">
        <v>52.900364000000003</v>
      </c>
      <c r="P598" s="118">
        <v>54.605465000000002</v>
      </c>
      <c r="Q598" s="118">
        <v>56.317405999999998</v>
      </c>
      <c r="R598" s="118">
        <v>58.168106000000002</v>
      </c>
      <c r="S598" s="118">
        <v>60.120517999999997</v>
      </c>
      <c r="T598" s="118">
        <v>62.264876999999998</v>
      </c>
      <c r="U598" s="118">
        <v>64.685265000000001</v>
      </c>
      <c r="V598" s="118">
        <v>66.623833000000005</v>
      </c>
      <c r="W598" s="118">
        <v>68.545952</v>
      </c>
      <c r="X598" s="118">
        <v>70.679717999999994</v>
      </c>
      <c r="Y598" s="118">
        <v>73.080803000000003</v>
      </c>
      <c r="Z598" s="118">
        <v>75.061347999999995</v>
      </c>
      <c r="AA598" s="118">
        <v>77.092033000000001</v>
      </c>
      <c r="AB598" s="118">
        <v>79.356055999999995</v>
      </c>
      <c r="AC598" s="118">
        <v>81.636634999999998</v>
      </c>
      <c r="AD598" s="118">
        <v>83.797072999999997</v>
      </c>
      <c r="AE598" s="118">
        <v>85.976546999999997</v>
      </c>
      <c r="AF598" s="118">
        <v>88.656677000000002</v>
      </c>
      <c r="AG598" s="118">
        <v>91.532996999999995</v>
      </c>
      <c r="AH598" s="118">
        <v>94.431731999999997</v>
      </c>
      <c r="AI598" s="118">
        <v>97.416008000000005</v>
      </c>
      <c r="AJ598" s="118">
        <v>100.492805</v>
      </c>
      <c r="AK598" s="118">
        <v>103.651993</v>
      </c>
      <c r="AL598" s="118">
        <v>106.901764</v>
      </c>
      <c r="AM598" s="119">
        <v>3.6999999999999998E-2</v>
      </c>
    </row>
    <row r="599" spans="1:39" s="118" customFormat="1">
      <c r="A599" s="118" t="s">
        <v>403</v>
      </c>
      <c r="B599" s="118" t="s">
        <v>1587</v>
      </c>
      <c r="C599" s="118" t="s">
        <v>1588</v>
      </c>
      <c r="D599" s="118" t="s">
        <v>1193</v>
      </c>
      <c r="E599" s="118">
        <v>28.540924</v>
      </c>
      <c r="F599" s="118">
        <v>33.283923999999999</v>
      </c>
      <c r="G599" s="118">
        <v>36.587978</v>
      </c>
      <c r="H599" s="118">
        <v>38.793216999999999</v>
      </c>
      <c r="I599" s="118">
        <v>41.206738000000001</v>
      </c>
      <c r="J599" s="118">
        <v>43.52037</v>
      </c>
      <c r="K599" s="118">
        <v>45.69455</v>
      </c>
      <c r="L599" s="118">
        <v>47.422775000000001</v>
      </c>
      <c r="M599" s="118">
        <v>49.605473000000003</v>
      </c>
      <c r="N599" s="118">
        <v>51.885356999999999</v>
      </c>
      <c r="O599" s="118">
        <v>53.949005</v>
      </c>
      <c r="P599" s="118">
        <v>55.978538999999998</v>
      </c>
      <c r="Q599" s="118">
        <v>58.097423999999997</v>
      </c>
      <c r="R599" s="118">
        <v>60.177052000000003</v>
      </c>
      <c r="S599" s="118">
        <v>62.035805000000003</v>
      </c>
      <c r="T599" s="118">
        <v>64.089789999999994</v>
      </c>
      <c r="U599" s="118">
        <v>65.890488000000005</v>
      </c>
      <c r="V599" s="118">
        <v>67.284049999999993</v>
      </c>
      <c r="W599" s="118">
        <v>68.437850999999995</v>
      </c>
      <c r="X599" s="118">
        <v>69.700942999999995</v>
      </c>
      <c r="Y599" s="118">
        <v>71.095184000000003</v>
      </c>
      <c r="Z599" s="118">
        <v>72.328177999999994</v>
      </c>
      <c r="AA599" s="118">
        <v>73.567229999999995</v>
      </c>
      <c r="AB599" s="118">
        <v>74.952263000000002</v>
      </c>
      <c r="AC599" s="118">
        <v>76.341369999999998</v>
      </c>
      <c r="AD599" s="118">
        <v>77.628760999999997</v>
      </c>
      <c r="AE599" s="118">
        <v>78.718947999999997</v>
      </c>
      <c r="AF599" s="118">
        <v>80.075400999999999</v>
      </c>
      <c r="AG599" s="118">
        <v>81.631798000000003</v>
      </c>
      <c r="AH599" s="118">
        <v>83.133369000000002</v>
      </c>
      <c r="AI599" s="118">
        <v>84.632171999999997</v>
      </c>
      <c r="AJ599" s="118">
        <v>86.065856999999994</v>
      </c>
      <c r="AK599" s="118">
        <v>87.513549999999995</v>
      </c>
      <c r="AL599" s="118">
        <v>89.167739999999995</v>
      </c>
      <c r="AM599" s="119">
        <v>3.1E-2</v>
      </c>
    </row>
    <row r="600" spans="1:39" s="118" customFormat="1">
      <c r="A600" s="118" t="s">
        <v>406</v>
      </c>
      <c r="B600" s="118" t="s">
        <v>1589</v>
      </c>
      <c r="C600" s="118" t="s">
        <v>1590</v>
      </c>
      <c r="D600" s="118" t="s">
        <v>1193</v>
      </c>
      <c r="E600" s="118">
        <v>28.540918000000001</v>
      </c>
      <c r="F600" s="118">
        <v>33.284843000000002</v>
      </c>
      <c r="G600" s="118">
        <v>36.042468999999997</v>
      </c>
      <c r="H600" s="118">
        <v>36.985886000000001</v>
      </c>
      <c r="I600" s="118">
        <v>38.209575999999998</v>
      </c>
      <c r="J600" s="118">
        <v>39.888083999999999</v>
      </c>
      <c r="K600" s="118">
        <v>41.632404000000001</v>
      </c>
      <c r="L600" s="118">
        <v>42.929248999999999</v>
      </c>
      <c r="M600" s="118">
        <v>44.270912000000003</v>
      </c>
      <c r="N600" s="118">
        <v>45.551352999999999</v>
      </c>
      <c r="O600" s="118">
        <v>46.429927999999997</v>
      </c>
      <c r="P600" s="118">
        <v>47.159739999999999</v>
      </c>
      <c r="Q600" s="118">
        <v>47.978816999999999</v>
      </c>
      <c r="R600" s="118">
        <v>48.757187000000002</v>
      </c>
      <c r="S600" s="118">
        <v>49.657978</v>
      </c>
      <c r="T600" s="118">
        <v>50.733657999999998</v>
      </c>
      <c r="U600" s="118">
        <v>51.716704999999997</v>
      </c>
      <c r="V600" s="118">
        <v>52.497146999999998</v>
      </c>
      <c r="W600" s="118">
        <v>53.224719999999998</v>
      </c>
      <c r="X600" s="118">
        <v>54.059016999999997</v>
      </c>
      <c r="Y600" s="118">
        <v>55.078277999999997</v>
      </c>
      <c r="Z600" s="118">
        <v>55.862777999999999</v>
      </c>
      <c r="AA600" s="118">
        <v>56.732998000000002</v>
      </c>
      <c r="AB600" s="118">
        <v>57.580502000000003</v>
      </c>
      <c r="AC600" s="118">
        <v>58.564342000000003</v>
      </c>
      <c r="AD600" s="118">
        <v>59.554732999999999</v>
      </c>
      <c r="AE600" s="118">
        <v>60.474018000000001</v>
      </c>
      <c r="AF600" s="118">
        <v>61.636947999999997</v>
      </c>
      <c r="AG600" s="118">
        <v>63.081985000000003</v>
      </c>
      <c r="AH600" s="118">
        <v>64.495773</v>
      </c>
      <c r="AI600" s="118">
        <v>65.855712999999994</v>
      </c>
      <c r="AJ600" s="118">
        <v>67.270331999999996</v>
      </c>
      <c r="AK600" s="118">
        <v>68.598427000000001</v>
      </c>
      <c r="AL600" s="118">
        <v>69.824814000000003</v>
      </c>
      <c r="AM600" s="119">
        <v>2.3E-2</v>
      </c>
    </row>
    <row r="601" spans="1:39" s="118" customFormat="1">
      <c r="A601" s="118" t="s">
        <v>409</v>
      </c>
      <c r="B601" s="118" t="s">
        <v>1591</v>
      </c>
      <c r="C601" s="118" t="s">
        <v>1592</v>
      </c>
      <c r="D601" s="118" t="s">
        <v>1193</v>
      </c>
      <c r="E601" s="118">
        <v>28.54092</v>
      </c>
      <c r="F601" s="118">
        <v>33.294651000000002</v>
      </c>
      <c r="G601" s="118">
        <v>36.096336000000001</v>
      </c>
      <c r="H601" s="118">
        <v>37.237304999999999</v>
      </c>
      <c r="I601" s="118">
        <v>38.471218</v>
      </c>
      <c r="J601" s="118">
        <v>40.109070000000003</v>
      </c>
      <c r="K601" s="118">
        <v>41.734676</v>
      </c>
      <c r="L601" s="118">
        <v>43.081104000000003</v>
      </c>
      <c r="M601" s="118">
        <v>44.592018000000003</v>
      </c>
      <c r="N601" s="118">
        <v>46.098309</v>
      </c>
      <c r="O601" s="118">
        <v>47.274135999999999</v>
      </c>
      <c r="P601" s="118">
        <v>48.259982999999998</v>
      </c>
      <c r="Q601" s="118">
        <v>49.277599000000002</v>
      </c>
      <c r="R601" s="118">
        <v>50.413871999999998</v>
      </c>
      <c r="S601" s="118">
        <v>51.658645999999997</v>
      </c>
      <c r="T601" s="118">
        <v>52.911369000000001</v>
      </c>
      <c r="U601" s="118">
        <v>54.143985999999998</v>
      </c>
      <c r="V601" s="118">
        <v>55.024498000000001</v>
      </c>
      <c r="W601" s="118">
        <v>56.012366999999998</v>
      </c>
      <c r="X601" s="118">
        <v>57.017722999999997</v>
      </c>
      <c r="Y601" s="118">
        <v>58.021194000000001</v>
      </c>
      <c r="Z601" s="118">
        <v>58.879218999999999</v>
      </c>
      <c r="AA601" s="118">
        <v>59.804119</v>
      </c>
      <c r="AB601" s="118">
        <v>60.800266000000001</v>
      </c>
      <c r="AC601" s="118">
        <v>61.835869000000002</v>
      </c>
      <c r="AD601" s="118">
        <v>62.734439999999999</v>
      </c>
      <c r="AE601" s="118">
        <v>63.658360000000002</v>
      </c>
      <c r="AF601" s="118">
        <v>64.782409999999999</v>
      </c>
      <c r="AG601" s="118">
        <v>66.008262999999999</v>
      </c>
      <c r="AH601" s="118">
        <v>67.286986999999996</v>
      </c>
      <c r="AI601" s="118">
        <v>68.549484000000007</v>
      </c>
      <c r="AJ601" s="118">
        <v>69.713843999999995</v>
      </c>
      <c r="AK601" s="118">
        <v>70.799469000000002</v>
      </c>
      <c r="AL601" s="118">
        <v>72.044692999999995</v>
      </c>
      <c r="AM601" s="119">
        <v>2.4E-2</v>
      </c>
    </row>
    <row r="602" spans="1:39" s="118" customFormat="1">
      <c r="A602" s="118" t="s">
        <v>412</v>
      </c>
      <c r="B602" s="118" t="s">
        <v>1593</v>
      </c>
      <c r="C602" s="118" t="s">
        <v>1594</v>
      </c>
      <c r="D602" s="118" t="s">
        <v>1193</v>
      </c>
      <c r="E602" s="118">
        <v>28.540914999999998</v>
      </c>
      <c r="F602" s="118">
        <v>33.299273999999997</v>
      </c>
      <c r="G602" s="118">
        <v>36.162064000000001</v>
      </c>
      <c r="H602" s="118">
        <v>38.128498</v>
      </c>
      <c r="I602" s="118">
        <v>40.137352</v>
      </c>
      <c r="J602" s="118">
        <v>42.138691000000001</v>
      </c>
      <c r="K602" s="118">
        <v>44.106937000000002</v>
      </c>
      <c r="L602" s="118">
        <v>45.768127</v>
      </c>
      <c r="M602" s="118">
        <v>47.538944000000001</v>
      </c>
      <c r="N602" s="118">
        <v>49.312995999999998</v>
      </c>
      <c r="O602" s="118">
        <v>50.783203</v>
      </c>
      <c r="P602" s="118">
        <v>52.049590999999999</v>
      </c>
      <c r="Q602" s="118">
        <v>53.400539000000002</v>
      </c>
      <c r="R602" s="118">
        <v>54.688949999999998</v>
      </c>
      <c r="S602" s="118">
        <v>55.877357000000003</v>
      </c>
      <c r="T602" s="118">
        <v>57.097675000000002</v>
      </c>
      <c r="U602" s="118">
        <v>58.467503000000001</v>
      </c>
      <c r="V602" s="118">
        <v>59.625866000000002</v>
      </c>
      <c r="W602" s="118">
        <v>60.771427000000003</v>
      </c>
      <c r="X602" s="118">
        <v>61.899380000000001</v>
      </c>
      <c r="Y602" s="118">
        <v>63.096477999999998</v>
      </c>
      <c r="Z602" s="118">
        <v>64.520972999999998</v>
      </c>
      <c r="AA602" s="118">
        <v>65.747687999999997</v>
      </c>
      <c r="AB602" s="118">
        <v>67.007805000000005</v>
      </c>
      <c r="AC602" s="118">
        <v>68.269660999999999</v>
      </c>
      <c r="AD602" s="118">
        <v>69.580177000000006</v>
      </c>
      <c r="AE602" s="118">
        <v>70.682479999999998</v>
      </c>
      <c r="AF602" s="118">
        <v>71.969307000000001</v>
      </c>
      <c r="AG602" s="118">
        <v>73.597320999999994</v>
      </c>
      <c r="AH602" s="118">
        <v>75.299873000000005</v>
      </c>
      <c r="AI602" s="118">
        <v>77.132423000000003</v>
      </c>
      <c r="AJ602" s="118">
        <v>79.189177999999998</v>
      </c>
      <c r="AK602" s="118">
        <v>80.869063999999995</v>
      </c>
      <c r="AL602" s="118">
        <v>82.577171000000007</v>
      </c>
      <c r="AM602" s="119">
        <v>2.9000000000000001E-2</v>
      </c>
    </row>
    <row r="603" spans="1:39" s="118" customFormat="1">
      <c r="A603" s="118" t="s">
        <v>808</v>
      </c>
      <c r="C603" s="118" t="s">
        <v>1595</v>
      </c>
    </row>
    <row r="604" spans="1:39" s="118" customFormat="1">
      <c r="A604" s="118" t="s">
        <v>415</v>
      </c>
      <c r="B604" s="118" t="s">
        <v>1596</v>
      </c>
      <c r="C604" s="118" t="s">
        <v>1597</v>
      </c>
      <c r="D604" s="118" t="s">
        <v>1193</v>
      </c>
    </row>
    <row r="605" spans="1:39" s="118" customFormat="1">
      <c r="A605" s="118" t="s">
        <v>263</v>
      </c>
      <c r="B605" s="118" t="s">
        <v>1598</v>
      </c>
      <c r="C605" s="118" t="s">
        <v>1599</v>
      </c>
      <c r="D605" s="118" t="s">
        <v>1193</v>
      </c>
      <c r="E605" s="118">
        <v>18.334174999999998</v>
      </c>
      <c r="F605" s="118">
        <v>22.239955999999999</v>
      </c>
      <c r="G605" s="118">
        <v>23.196081</v>
      </c>
      <c r="H605" s="118">
        <v>23.339624000000001</v>
      </c>
      <c r="I605" s="118">
        <v>23.134888</v>
      </c>
      <c r="J605" s="118">
        <v>22.649619999999999</v>
      </c>
      <c r="K605" s="118">
        <v>22.62726</v>
      </c>
      <c r="L605" s="118">
        <v>22.968745999999999</v>
      </c>
      <c r="M605" s="118">
        <v>23.914152000000001</v>
      </c>
      <c r="N605" s="118">
        <v>24.935444</v>
      </c>
      <c r="O605" s="118">
        <v>26.274536000000001</v>
      </c>
      <c r="P605" s="118">
        <v>26.974316000000002</v>
      </c>
      <c r="Q605" s="118">
        <v>28.245131000000001</v>
      </c>
      <c r="R605" s="118">
        <v>29.013866</v>
      </c>
      <c r="S605" s="118">
        <v>29.732491</v>
      </c>
      <c r="T605" s="118">
        <v>30.746939000000001</v>
      </c>
      <c r="U605" s="118">
        <v>31.878958000000001</v>
      </c>
      <c r="V605" s="118">
        <v>32.630263999999997</v>
      </c>
      <c r="W605" s="118">
        <v>33.686169</v>
      </c>
      <c r="X605" s="118">
        <v>35.004879000000003</v>
      </c>
      <c r="Y605" s="118">
        <v>35.684593</v>
      </c>
      <c r="Z605" s="118">
        <v>36.658867000000001</v>
      </c>
      <c r="AA605" s="118">
        <v>37.76173</v>
      </c>
      <c r="AB605" s="118">
        <v>38.917149000000002</v>
      </c>
      <c r="AC605" s="118">
        <v>39.949511999999999</v>
      </c>
      <c r="AD605" s="118">
        <v>41.258738999999998</v>
      </c>
      <c r="AE605" s="118">
        <v>42.291359</v>
      </c>
      <c r="AF605" s="118">
        <v>43.242302000000002</v>
      </c>
      <c r="AG605" s="118">
        <v>44.381526999999998</v>
      </c>
      <c r="AH605" s="118">
        <v>45.453102000000001</v>
      </c>
      <c r="AI605" s="118">
        <v>46.598109999999998</v>
      </c>
      <c r="AJ605" s="118">
        <v>47.876685999999999</v>
      </c>
      <c r="AK605" s="118">
        <v>48.931128999999999</v>
      </c>
      <c r="AL605" s="118">
        <v>50.093327000000002</v>
      </c>
      <c r="AM605" s="119">
        <v>2.5999999999999999E-2</v>
      </c>
    </row>
    <row r="606" spans="1:39" s="118" customFormat="1">
      <c r="A606" s="118" t="s">
        <v>397</v>
      </c>
      <c r="B606" s="118" t="s">
        <v>1600</v>
      </c>
      <c r="C606" s="118" t="s">
        <v>1601</v>
      </c>
      <c r="D606" s="118" t="s">
        <v>1193</v>
      </c>
      <c r="E606" s="118">
        <v>18.334174999999998</v>
      </c>
      <c r="F606" s="118">
        <v>22.241014</v>
      </c>
      <c r="G606" s="118">
        <v>22.854876000000001</v>
      </c>
      <c r="H606" s="118">
        <v>23.189969999999999</v>
      </c>
      <c r="I606" s="118">
        <v>22.870491000000001</v>
      </c>
      <c r="J606" s="118">
        <v>22.490829000000002</v>
      </c>
      <c r="K606" s="118">
        <v>22.391314999999999</v>
      </c>
      <c r="L606" s="118">
        <v>22.837112000000001</v>
      </c>
      <c r="M606" s="118">
        <v>23.915126999999998</v>
      </c>
      <c r="N606" s="118">
        <v>24.536719999999999</v>
      </c>
      <c r="O606" s="118">
        <v>25.945264999999999</v>
      </c>
      <c r="P606" s="118">
        <v>26.756561000000001</v>
      </c>
      <c r="Q606" s="118">
        <v>28.040168999999999</v>
      </c>
      <c r="R606" s="118">
        <v>28.941196000000001</v>
      </c>
      <c r="S606" s="118">
        <v>29.769123</v>
      </c>
      <c r="T606" s="118">
        <v>30.824867000000001</v>
      </c>
      <c r="U606" s="118">
        <v>31.925885999999998</v>
      </c>
      <c r="V606" s="118">
        <v>32.789005000000003</v>
      </c>
      <c r="W606" s="118">
        <v>33.913989999999998</v>
      </c>
      <c r="X606" s="118">
        <v>35.308582000000001</v>
      </c>
      <c r="Y606" s="118">
        <v>36.190018000000002</v>
      </c>
      <c r="Z606" s="118">
        <v>37.242027</v>
      </c>
      <c r="AA606" s="118">
        <v>38.515858000000001</v>
      </c>
      <c r="AB606" s="118">
        <v>39.460338999999998</v>
      </c>
      <c r="AC606" s="118">
        <v>40.640220999999997</v>
      </c>
      <c r="AD606" s="118">
        <v>41.912979</v>
      </c>
      <c r="AE606" s="118">
        <v>43.135402999999997</v>
      </c>
      <c r="AF606" s="118">
        <v>44.249744</v>
      </c>
      <c r="AG606" s="118">
        <v>45.600555</v>
      </c>
      <c r="AH606" s="118">
        <v>46.681572000000003</v>
      </c>
      <c r="AI606" s="118">
        <v>48.215839000000003</v>
      </c>
      <c r="AJ606" s="118">
        <v>49.315005999999997</v>
      </c>
      <c r="AK606" s="118">
        <v>50.362316</v>
      </c>
      <c r="AL606" s="118">
        <v>51.572495000000004</v>
      </c>
      <c r="AM606" s="119">
        <v>2.7E-2</v>
      </c>
    </row>
    <row r="607" spans="1:39" s="118" customFormat="1">
      <c r="A607" s="118" t="s">
        <v>400</v>
      </c>
      <c r="B607" s="118" t="s">
        <v>1602</v>
      </c>
      <c r="C607" s="118" t="s">
        <v>1603</v>
      </c>
      <c r="D607" s="118" t="s">
        <v>1193</v>
      </c>
      <c r="E607" s="118">
        <v>18.334174999999998</v>
      </c>
      <c r="F607" s="118">
        <v>22.240870999999999</v>
      </c>
      <c r="G607" s="118">
        <v>22.929435999999999</v>
      </c>
      <c r="H607" s="118">
        <v>23.330300999999999</v>
      </c>
      <c r="I607" s="118">
        <v>22.946639999999999</v>
      </c>
      <c r="J607" s="118">
        <v>23.072937</v>
      </c>
      <c r="K607" s="118">
        <v>23.285509000000001</v>
      </c>
      <c r="L607" s="118">
        <v>23.992795999999998</v>
      </c>
      <c r="M607" s="118">
        <v>25.289961000000002</v>
      </c>
      <c r="N607" s="118">
        <v>26.347463999999999</v>
      </c>
      <c r="O607" s="118">
        <v>28.084641000000001</v>
      </c>
      <c r="P607" s="118">
        <v>29.215858000000001</v>
      </c>
      <c r="Q607" s="118">
        <v>30.76153</v>
      </c>
      <c r="R607" s="118">
        <v>32.095630999999997</v>
      </c>
      <c r="S607" s="118">
        <v>33.330547000000003</v>
      </c>
      <c r="T607" s="118">
        <v>34.83466</v>
      </c>
      <c r="U607" s="118">
        <v>36.688782000000003</v>
      </c>
      <c r="V607" s="118">
        <v>37.770305999999998</v>
      </c>
      <c r="W607" s="118">
        <v>39.522883999999998</v>
      </c>
      <c r="X607" s="118">
        <v>41.765644000000002</v>
      </c>
      <c r="Y607" s="118">
        <v>43.034160999999997</v>
      </c>
      <c r="Z607" s="118">
        <v>44.717674000000002</v>
      </c>
      <c r="AA607" s="118">
        <v>46.617527000000003</v>
      </c>
      <c r="AB607" s="118">
        <v>48.665367000000003</v>
      </c>
      <c r="AC607" s="118">
        <v>50.541221999999998</v>
      </c>
      <c r="AD607" s="118">
        <v>52.763947000000002</v>
      </c>
      <c r="AE607" s="118">
        <v>54.708542000000001</v>
      </c>
      <c r="AF607" s="118">
        <v>56.480473000000003</v>
      </c>
      <c r="AG607" s="118">
        <v>58.525032000000003</v>
      </c>
      <c r="AH607" s="118">
        <v>60.616481999999998</v>
      </c>
      <c r="AI607" s="118">
        <v>62.810490000000001</v>
      </c>
      <c r="AJ607" s="118">
        <v>64.972442999999998</v>
      </c>
      <c r="AK607" s="118">
        <v>67.164597000000001</v>
      </c>
      <c r="AL607" s="118">
        <v>69.458504000000005</v>
      </c>
      <c r="AM607" s="119">
        <v>3.5999999999999997E-2</v>
      </c>
    </row>
    <row r="608" spans="1:39" s="118" customFormat="1">
      <c r="A608" s="118" t="s">
        <v>403</v>
      </c>
      <c r="B608" s="118" t="s">
        <v>1604</v>
      </c>
      <c r="C608" s="118" t="s">
        <v>1605</v>
      </c>
      <c r="D608" s="118" t="s">
        <v>1193</v>
      </c>
      <c r="E608" s="118">
        <v>18.334174999999998</v>
      </c>
      <c r="F608" s="118">
        <v>22.240179000000001</v>
      </c>
      <c r="G608" s="118">
        <v>30.079678000000001</v>
      </c>
      <c r="H608" s="118">
        <v>32.890385000000002</v>
      </c>
      <c r="I608" s="118">
        <v>36.473987999999999</v>
      </c>
      <c r="J608" s="118">
        <v>39.282969999999999</v>
      </c>
      <c r="K608" s="118">
        <v>42.049931000000001</v>
      </c>
      <c r="L608" s="118">
        <v>44.180084000000001</v>
      </c>
      <c r="M608" s="118">
        <v>47.381222000000001</v>
      </c>
      <c r="N608" s="118">
        <v>50.329197000000001</v>
      </c>
      <c r="O608" s="118">
        <v>52.492004000000001</v>
      </c>
      <c r="P608" s="118">
        <v>54.585692999999999</v>
      </c>
      <c r="Q608" s="118">
        <v>57.670887</v>
      </c>
      <c r="R608" s="118">
        <v>60.427467</v>
      </c>
      <c r="S608" s="118">
        <v>62.214447</v>
      </c>
      <c r="T608" s="118">
        <v>64.488158999999996</v>
      </c>
      <c r="U608" s="118">
        <v>66.647368999999998</v>
      </c>
      <c r="V608" s="118">
        <v>68.883185999999995</v>
      </c>
      <c r="W608" s="118">
        <v>71.279007000000007</v>
      </c>
      <c r="X608" s="118">
        <v>73.298530999999997</v>
      </c>
      <c r="Y608" s="118">
        <v>74.814034000000007</v>
      </c>
      <c r="Z608" s="118">
        <v>76.714920000000006</v>
      </c>
      <c r="AA608" s="118">
        <v>78.589821000000001</v>
      </c>
      <c r="AB608" s="118">
        <v>80.542846999999995</v>
      </c>
      <c r="AC608" s="118">
        <v>82.571548000000007</v>
      </c>
      <c r="AD608" s="118">
        <v>84.284760000000006</v>
      </c>
      <c r="AE608" s="118">
        <v>86.219054999999997</v>
      </c>
      <c r="AF608" s="118">
        <v>88.435699</v>
      </c>
      <c r="AG608" s="118">
        <v>90.598517999999999</v>
      </c>
      <c r="AH608" s="118">
        <v>92.660506999999996</v>
      </c>
      <c r="AI608" s="118">
        <v>94.780685000000005</v>
      </c>
      <c r="AJ608" s="118">
        <v>96.960594</v>
      </c>
      <c r="AK608" s="118">
        <v>99.408089000000004</v>
      </c>
      <c r="AL608" s="118">
        <v>102.10030399999999</v>
      </c>
      <c r="AM608" s="119">
        <v>4.9000000000000002E-2</v>
      </c>
    </row>
    <row r="609" spans="1:39" s="118" customFormat="1">
      <c r="A609" s="118" t="s">
        <v>406</v>
      </c>
      <c r="B609" s="118" t="s">
        <v>1606</v>
      </c>
      <c r="C609" s="118" t="s">
        <v>1607</v>
      </c>
      <c r="D609" s="118" t="s">
        <v>1193</v>
      </c>
      <c r="E609" s="118">
        <v>18.334174999999998</v>
      </c>
      <c r="F609" s="118">
        <v>22.240065000000001</v>
      </c>
      <c r="G609" s="118">
        <v>20.907796999999999</v>
      </c>
      <c r="H609" s="118">
        <v>17.177634999999999</v>
      </c>
      <c r="I609" s="118">
        <v>16.695260999999999</v>
      </c>
      <c r="J609" s="118">
        <v>15.997189000000001</v>
      </c>
      <c r="K609" s="118">
        <v>15.494942</v>
      </c>
      <c r="L609" s="118">
        <v>14.935403000000001</v>
      </c>
      <c r="M609" s="118">
        <v>15.185438</v>
      </c>
      <c r="N609" s="118">
        <v>15.211823000000001</v>
      </c>
      <c r="O609" s="118">
        <v>15.487792000000001</v>
      </c>
      <c r="P609" s="118">
        <v>15.874184</v>
      </c>
      <c r="Q609" s="118">
        <v>16.077005</v>
      </c>
      <c r="R609" s="118">
        <v>16.303485999999999</v>
      </c>
      <c r="S609" s="118">
        <v>16.316586000000001</v>
      </c>
      <c r="T609" s="118">
        <v>16.764430999999998</v>
      </c>
      <c r="U609" s="118">
        <v>17.161176999999999</v>
      </c>
      <c r="V609" s="118">
        <v>17.372472999999999</v>
      </c>
      <c r="W609" s="118">
        <v>17.784227000000001</v>
      </c>
      <c r="X609" s="118">
        <v>18.218515</v>
      </c>
      <c r="Y609" s="118">
        <v>18.711124000000002</v>
      </c>
      <c r="Z609" s="118">
        <v>18.805330000000001</v>
      </c>
      <c r="AA609" s="118">
        <v>19.379345000000001</v>
      </c>
      <c r="AB609" s="118">
        <v>19.762432</v>
      </c>
      <c r="AC609" s="118">
        <v>20.235249</v>
      </c>
      <c r="AD609" s="118">
        <v>20.707426000000002</v>
      </c>
      <c r="AE609" s="118">
        <v>21.276465999999999</v>
      </c>
      <c r="AF609" s="118">
        <v>21.829467999999999</v>
      </c>
      <c r="AG609" s="118">
        <v>22.432167</v>
      </c>
      <c r="AH609" s="118">
        <v>22.993770999999999</v>
      </c>
      <c r="AI609" s="118">
        <v>23.724112000000002</v>
      </c>
      <c r="AJ609" s="118">
        <v>24.509789000000001</v>
      </c>
      <c r="AK609" s="118">
        <v>25.262851999999999</v>
      </c>
      <c r="AL609" s="118">
        <v>26.055737000000001</v>
      </c>
      <c r="AM609" s="119">
        <v>5.0000000000000001E-3</v>
      </c>
    </row>
    <row r="610" spans="1:39" s="118" customFormat="1">
      <c r="A610" s="118" t="s">
        <v>409</v>
      </c>
      <c r="B610" s="118" t="s">
        <v>1608</v>
      </c>
      <c r="C610" s="118" t="s">
        <v>1609</v>
      </c>
      <c r="D610" s="118" t="s">
        <v>1193</v>
      </c>
      <c r="E610" s="118">
        <v>18.334174999999998</v>
      </c>
      <c r="F610" s="118">
        <v>22.239462</v>
      </c>
      <c r="G610" s="118">
        <v>22.603429999999999</v>
      </c>
      <c r="H610" s="118">
        <v>22.530857000000001</v>
      </c>
      <c r="I610" s="118">
        <v>21.951429000000001</v>
      </c>
      <c r="J610" s="118">
        <v>21.937467999999999</v>
      </c>
      <c r="K610" s="118">
        <v>21.855328</v>
      </c>
      <c r="L610" s="118">
        <v>22.152305999999999</v>
      </c>
      <c r="M610" s="118">
        <v>23.090302999999999</v>
      </c>
      <c r="N610" s="118">
        <v>23.986177000000001</v>
      </c>
      <c r="O610" s="118">
        <v>24.800632</v>
      </c>
      <c r="P610" s="118">
        <v>25.140284999999999</v>
      </c>
      <c r="Q610" s="118">
        <v>26.047768000000001</v>
      </c>
      <c r="R610" s="118">
        <v>26.947073</v>
      </c>
      <c r="S610" s="118">
        <v>27.691036</v>
      </c>
      <c r="T610" s="118">
        <v>28.360040999999999</v>
      </c>
      <c r="U610" s="118">
        <v>29.830694000000001</v>
      </c>
      <c r="V610" s="118">
        <v>30.698751000000001</v>
      </c>
      <c r="W610" s="118">
        <v>31.369565999999999</v>
      </c>
      <c r="X610" s="118">
        <v>32.379261</v>
      </c>
      <c r="Y610" s="118">
        <v>33.030642999999998</v>
      </c>
      <c r="Z610" s="118">
        <v>33.942172999999997</v>
      </c>
      <c r="AA610" s="118">
        <v>34.816569999999999</v>
      </c>
      <c r="AB610" s="118">
        <v>35.746657999999996</v>
      </c>
      <c r="AC610" s="118">
        <v>36.644374999999997</v>
      </c>
      <c r="AD610" s="118">
        <v>37.180584000000003</v>
      </c>
      <c r="AE610" s="118">
        <v>38.302276999999997</v>
      </c>
      <c r="AF610" s="118">
        <v>39.231411000000001</v>
      </c>
      <c r="AG610" s="118">
        <v>40.303660999999998</v>
      </c>
      <c r="AH610" s="118">
        <v>41.321362000000001</v>
      </c>
      <c r="AI610" s="118">
        <v>42.435946999999999</v>
      </c>
      <c r="AJ610" s="118">
        <v>43.285625000000003</v>
      </c>
      <c r="AK610" s="118">
        <v>44.074047</v>
      </c>
      <c r="AL610" s="118">
        <v>45.395747999999998</v>
      </c>
      <c r="AM610" s="119">
        <v>2.3E-2</v>
      </c>
    </row>
    <row r="611" spans="1:39" s="118" customFormat="1">
      <c r="A611" s="118" t="s">
        <v>412</v>
      </c>
      <c r="B611" s="118" t="s">
        <v>1610</v>
      </c>
      <c r="C611" s="118" t="s">
        <v>1611</v>
      </c>
      <c r="D611" s="118" t="s">
        <v>1193</v>
      </c>
      <c r="E611" s="118">
        <v>18.334174999999998</v>
      </c>
      <c r="F611" s="118">
        <v>22.239452</v>
      </c>
      <c r="G611" s="118">
        <v>23.151976000000001</v>
      </c>
      <c r="H611" s="118">
        <v>23.531534000000001</v>
      </c>
      <c r="I611" s="118">
        <v>23.387453000000001</v>
      </c>
      <c r="J611" s="118">
        <v>23.411348</v>
      </c>
      <c r="K611" s="118">
        <v>23.658812000000001</v>
      </c>
      <c r="L611" s="118">
        <v>23.975933000000001</v>
      </c>
      <c r="M611" s="118">
        <v>25.114782000000002</v>
      </c>
      <c r="N611" s="118">
        <v>26.106649000000001</v>
      </c>
      <c r="O611" s="118">
        <v>27.102654999999999</v>
      </c>
      <c r="P611" s="118">
        <v>28.193611000000001</v>
      </c>
      <c r="Q611" s="118">
        <v>29.474104000000001</v>
      </c>
      <c r="R611" s="118">
        <v>30.40155</v>
      </c>
      <c r="S611" s="118">
        <v>31.375209999999999</v>
      </c>
      <c r="T611" s="118">
        <v>32.256672000000002</v>
      </c>
      <c r="U611" s="118">
        <v>33.591220999999997</v>
      </c>
      <c r="V611" s="118">
        <v>34.570816000000001</v>
      </c>
      <c r="W611" s="118">
        <v>35.608539999999998</v>
      </c>
      <c r="X611" s="118">
        <v>36.901015999999998</v>
      </c>
      <c r="Y611" s="118">
        <v>37.662140000000001</v>
      </c>
      <c r="Z611" s="118">
        <v>38.883392000000001</v>
      </c>
      <c r="AA611" s="118">
        <v>40.12236</v>
      </c>
      <c r="AB611" s="118">
        <v>41.469898000000001</v>
      </c>
      <c r="AC611" s="118">
        <v>42.583495999999997</v>
      </c>
      <c r="AD611" s="118">
        <v>43.973968999999997</v>
      </c>
      <c r="AE611" s="118">
        <v>45.043388</v>
      </c>
      <c r="AF611" s="118">
        <v>45.912475999999998</v>
      </c>
      <c r="AG611" s="118">
        <v>47.280033000000003</v>
      </c>
      <c r="AH611" s="118">
        <v>48.312488999999999</v>
      </c>
      <c r="AI611" s="118">
        <v>49.622352999999997</v>
      </c>
      <c r="AJ611" s="118">
        <v>50.860042999999997</v>
      </c>
      <c r="AK611" s="118">
        <v>51.942131000000003</v>
      </c>
      <c r="AL611" s="118">
        <v>53.299545000000002</v>
      </c>
      <c r="AM611" s="119">
        <v>2.8000000000000001E-2</v>
      </c>
    </row>
    <row r="612" spans="1:39" s="118" customFormat="1">
      <c r="A612" s="118" t="s">
        <v>497</v>
      </c>
      <c r="B612" s="118" t="s">
        <v>1612</v>
      </c>
      <c r="C612" s="118" t="s">
        <v>1613</v>
      </c>
      <c r="D612" s="118" t="s">
        <v>1193</v>
      </c>
    </row>
    <row r="613" spans="1:39" s="118" customFormat="1">
      <c r="A613" s="118" t="s">
        <v>263</v>
      </c>
      <c r="B613" s="118" t="s">
        <v>1614</v>
      </c>
      <c r="C613" s="118" t="s">
        <v>1615</v>
      </c>
      <c r="D613" s="118" t="s">
        <v>1193</v>
      </c>
      <c r="E613" s="118">
        <v>10.613985</v>
      </c>
      <c r="F613" s="118">
        <v>12.712944</v>
      </c>
      <c r="G613" s="118">
        <v>12.502980000000001</v>
      </c>
      <c r="H613" s="118">
        <v>12.74579</v>
      </c>
      <c r="I613" s="118">
        <v>15.125146000000001</v>
      </c>
      <c r="J613" s="118">
        <v>15.333114</v>
      </c>
      <c r="K613" s="118">
        <v>15.930792</v>
      </c>
      <c r="L613" s="118">
        <v>16.766296000000001</v>
      </c>
      <c r="M613" s="118">
        <v>17.512765999999999</v>
      </c>
      <c r="N613" s="118">
        <v>18.419906999999998</v>
      </c>
      <c r="O613" s="118">
        <v>19.512305999999999</v>
      </c>
      <c r="P613" s="118">
        <v>20.236740000000001</v>
      </c>
      <c r="Q613" s="118">
        <v>21.194458000000001</v>
      </c>
      <c r="R613" s="118">
        <v>21.775065999999999</v>
      </c>
      <c r="S613" s="118">
        <v>22.493912000000002</v>
      </c>
      <c r="T613" s="118">
        <v>23.289698000000001</v>
      </c>
      <c r="U613" s="118">
        <v>24.020347999999998</v>
      </c>
      <c r="V613" s="118">
        <v>24.688395</v>
      </c>
      <c r="W613" s="118">
        <v>25.479161999999999</v>
      </c>
      <c r="X613" s="118">
        <v>26.421949000000001</v>
      </c>
      <c r="Y613" s="118">
        <v>27.117739</v>
      </c>
      <c r="Z613" s="118">
        <v>27.816040000000001</v>
      </c>
      <c r="AA613" s="118">
        <v>28.60173</v>
      </c>
      <c r="AB613" s="118">
        <v>29.373787</v>
      </c>
      <c r="AC613" s="118">
        <v>30.017161999999999</v>
      </c>
      <c r="AD613" s="118">
        <v>30.959637000000001</v>
      </c>
      <c r="AE613" s="118">
        <v>31.429220000000001</v>
      </c>
      <c r="AF613" s="118">
        <v>31.702052999999999</v>
      </c>
      <c r="AG613" s="118">
        <v>32.091479999999997</v>
      </c>
      <c r="AH613" s="118">
        <v>32.878943999999997</v>
      </c>
      <c r="AI613" s="118">
        <v>33.740127999999999</v>
      </c>
      <c r="AJ613" s="118">
        <v>34.619278000000001</v>
      </c>
      <c r="AK613" s="118">
        <v>35.429130999999998</v>
      </c>
      <c r="AL613" s="118">
        <v>36.341037999999998</v>
      </c>
      <c r="AM613" s="119">
        <v>3.3000000000000002E-2</v>
      </c>
    </row>
    <row r="614" spans="1:39" s="118" customFormat="1">
      <c r="A614" s="118" t="s">
        <v>397</v>
      </c>
      <c r="B614" s="118" t="s">
        <v>1616</v>
      </c>
      <c r="C614" s="118" t="s">
        <v>1617</v>
      </c>
      <c r="D614" s="118" t="s">
        <v>1193</v>
      </c>
      <c r="E614" s="118">
        <v>10.613985</v>
      </c>
      <c r="F614" s="118">
        <v>12.713786000000001</v>
      </c>
      <c r="G614" s="118">
        <v>12.271094</v>
      </c>
      <c r="H614" s="118">
        <v>12.652696000000001</v>
      </c>
      <c r="I614" s="118">
        <v>14.983428999999999</v>
      </c>
      <c r="J614" s="118">
        <v>15.200920999999999</v>
      </c>
      <c r="K614" s="118">
        <v>15.735742999999999</v>
      </c>
      <c r="L614" s="118">
        <v>16.702293000000001</v>
      </c>
      <c r="M614" s="118">
        <v>17.500937</v>
      </c>
      <c r="N614" s="118">
        <v>18.099340000000002</v>
      </c>
      <c r="O614" s="118">
        <v>19.261194</v>
      </c>
      <c r="P614" s="118">
        <v>20.011949999999999</v>
      </c>
      <c r="Q614" s="118">
        <v>21.039957000000001</v>
      </c>
      <c r="R614" s="118">
        <v>21.665375000000001</v>
      </c>
      <c r="S614" s="118">
        <v>22.445625</v>
      </c>
      <c r="T614" s="118">
        <v>23.282867</v>
      </c>
      <c r="U614" s="118">
        <v>23.896442</v>
      </c>
      <c r="V614" s="118">
        <v>24.805712</v>
      </c>
      <c r="W614" s="118">
        <v>25.659437</v>
      </c>
      <c r="X614" s="118">
        <v>26.550566</v>
      </c>
      <c r="Y614" s="118">
        <v>27.274038000000001</v>
      </c>
      <c r="Z614" s="118">
        <v>28.039784999999998</v>
      </c>
      <c r="AA614" s="118">
        <v>28.993228999999999</v>
      </c>
      <c r="AB614" s="118">
        <v>29.845566000000002</v>
      </c>
      <c r="AC614" s="118">
        <v>30.549022999999998</v>
      </c>
      <c r="AD614" s="118">
        <v>31.436596000000002</v>
      </c>
      <c r="AE614" s="118">
        <v>32.004176999999999</v>
      </c>
      <c r="AF614" s="118">
        <v>32.381554000000001</v>
      </c>
      <c r="AG614" s="118">
        <v>32.805022999999998</v>
      </c>
      <c r="AH614" s="118">
        <v>33.568511999999998</v>
      </c>
      <c r="AI614" s="118">
        <v>34.745586000000003</v>
      </c>
      <c r="AJ614" s="118">
        <v>35.564574999999998</v>
      </c>
      <c r="AK614" s="118">
        <v>36.023518000000003</v>
      </c>
      <c r="AL614" s="118">
        <v>36.839146</v>
      </c>
      <c r="AM614" s="119">
        <v>3.4000000000000002E-2</v>
      </c>
    </row>
    <row r="615" spans="1:39" s="118" customFormat="1">
      <c r="A615" s="118" t="s">
        <v>400</v>
      </c>
      <c r="B615" s="118" t="s">
        <v>1618</v>
      </c>
      <c r="C615" s="118" t="s">
        <v>1619</v>
      </c>
      <c r="D615" s="118" t="s">
        <v>1193</v>
      </c>
      <c r="E615" s="118">
        <v>10.613985</v>
      </c>
      <c r="F615" s="118">
        <v>12.713782</v>
      </c>
      <c r="G615" s="118">
        <v>12.320102</v>
      </c>
      <c r="H615" s="118">
        <v>12.679418</v>
      </c>
      <c r="I615" s="118">
        <v>15.007621</v>
      </c>
      <c r="J615" s="118">
        <v>15.627625999999999</v>
      </c>
      <c r="K615" s="118">
        <v>16.341191999999999</v>
      </c>
      <c r="L615" s="118">
        <v>17.613852000000001</v>
      </c>
      <c r="M615" s="118">
        <v>18.556847000000001</v>
      </c>
      <c r="N615" s="118">
        <v>19.513121000000002</v>
      </c>
      <c r="O615" s="118">
        <v>20.951633000000001</v>
      </c>
      <c r="P615" s="118">
        <v>22.008938000000001</v>
      </c>
      <c r="Q615" s="118">
        <v>23.24633</v>
      </c>
      <c r="R615" s="118">
        <v>24.202663000000001</v>
      </c>
      <c r="S615" s="118">
        <v>25.301318999999999</v>
      </c>
      <c r="T615" s="118">
        <v>26.539902000000001</v>
      </c>
      <c r="U615" s="118">
        <v>27.954226999999999</v>
      </c>
      <c r="V615" s="118">
        <v>28.811637999999999</v>
      </c>
      <c r="W615" s="118">
        <v>30.108082</v>
      </c>
      <c r="X615" s="118">
        <v>31.701221</v>
      </c>
      <c r="Y615" s="118">
        <v>32.986801</v>
      </c>
      <c r="Z615" s="118">
        <v>34.305346999999998</v>
      </c>
      <c r="AA615" s="118">
        <v>35.727592000000001</v>
      </c>
      <c r="AB615" s="118">
        <v>37.062545999999998</v>
      </c>
      <c r="AC615" s="118">
        <v>38.257477000000002</v>
      </c>
      <c r="AD615" s="118">
        <v>39.859478000000003</v>
      </c>
      <c r="AE615" s="118">
        <v>40.794865000000001</v>
      </c>
      <c r="AF615" s="118">
        <v>41.562683</v>
      </c>
      <c r="AG615" s="118">
        <v>42.491112000000001</v>
      </c>
      <c r="AH615" s="118">
        <v>44.061695</v>
      </c>
      <c r="AI615" s="118">
        <v>45.600589999999997</v>
      </c>
      <c r="AJ615" s="118">
        <v>47.232509999999998</v>
      </c>
      <c r="AK615" s="118">
        <v>48.917397000000001</v>
      </c>
      <c r="AL615" s="118">
        <v>50.667389</v>
      </c>
      <c r="AM615" s="119">
        <v>4.3999999999999997E-2</v>
      </c>
    </row>
    <row r="616" spans="1:39" s="118" customFormat="1">
      <c r="A616" s="118" t="s">
        <v>403</v>
      </c>
      <c r="B616" s="118" t="s">
        <v>1620</v>
      </c>
      <c r="C616" s="118" t="s">
        <v>1621</v>
      </c>
      <c r="D616" s="118" t="s">
        <v>1193</v>
      </c>
      <c r="E616" s="118">
        <v>10.613985</v>
      </c>
      <c r="F616" s="118">
        <v>12.712963</v>
      </c>
      <c r="G616" s="118">
        <v>17.767164000000001</v>
      </c>
      <c r="H616" s="118">
        <v>19.935701000000002</v>
      </c>
      <c r="I616" s="118">
        <v>25.108893999999999</v>
      </c>
      <c r="J616" s="118">
        <v>27.772945</v>
      </c>
      <c r="K616" s="118">
        <v>30.348434000000001</v>
      </c>
      <c r="L616" s="118">
        <v>32.647162999999999</v>
      </c>
      <c r="M616" s="118">
        <v>35.211235000000002</v>
      </c>
      <c r="N616" s="118">
        <v>38.399006</v>
      </c>
      <c r="O616" s="118">
        <v>40.176139999999997</v>
      </c>
      <c r="P616" s="118">
        <v>42.222186999999998</v>
      </c>
      <c r="Q616" s="118">
        <v>44.552115999999998</v>
      </c>
      <c r="R616" s="118">
        <v>46.536239999999999</v>
      </c>
      <c r="S616" s="118">
        <v>48.359572999999997</v>
      </c>
      <c r="T616" s="118">
        <v>49.973064000000001</v>
      </c>
      <c r="U616" s="118">
        <v>51.786518000000001</v>
      </c>
      <c r="V616" s="118">
        <v>53.155430000000003</v>
      </c>
      <c r="W616" s="118">
        <v>54.857776999999999</v>
      </c>
      <c r="X616" s="118">
        <v>56.300826999999998</v>
      </c>
      <c r="Y616" s="118">
        <v>57.812626000000002</v>
      </c>
      <c r="Z616" s="118">
        <v>59.177143000000001</v>
      </c>
      <c r="AA616" s="118">
        <v>60.603026999999997</v>
      </c>
      <c r="AB616" s="118">
        <v>62.118800999999998</v>
      </c>
      <c r="AC616" s="118">
        <v>63.448452000000003</v>
      </c>
      <c r="AD616" s="118">
        <v>64.351746000000006</v>
      </c>
      <c r="AE616" s="118">
        <v>65.405631999999997</v>
      </c>
      <c r="AF616" s="118">
        <v>66.769806000000003</v>
      </c>
      <c r="AG616" s="118">
        <v>67.757064999999997</v>
      </c>
      <c r="AH616" s="118">
        <v>69.445976000000002</v>
      </c>
      <c r="AI616" s="118">
        <v>70.800956999999997</v>
      </c>
      <c r="AJ616" s="118">
        <v>72.443625999999995</v>
      </c>
      <c r="AK616" s="118">
        <v>74.450614999999999</v>
      </c>
      <c r="AL616" s="118">
        <v>76.487701000000001</v>
      </c>
      <c r="AM616" s="119">
        <v>5.8000000000000003E-2</v>
      </c>
    </row>
    <row r="617" spans="1:39" s="118" customFormat="1">
      <c r="A617" s="118" t="s">
        <v>406</v>
      </c>
      <c r="B617" s="118" t="s">
        <v>1622</v>
      </c>
      <c r="C617" s="118" t="s">
        <v>1623</v>
      </c>
      <c r="D617" s="118" t="s">
        <v>1193</v>
      </c>
      <c r="E617" s="118">
        <v>10.613985</v>
      </c>
      <c r="F617" s="118">
        <v>12.712975999999999</v>
      </c>
      <c r="G617" s="118">
        <v>10.891189000000001</v>
      </c>
      <c r="H617" s="118">
        <v>8.2184539999999995</v>
      </c>
      <c r="I617" s="118">
        <v>10.327253000000001</v>
      </c>
      <c r="J617" s="118">
        <v>10.333883999999999</v>
      </c>
      <c r="K617" s="118">
        <v>9.4784500000000005</v>
      </c>
      <c r="L617" s="118">
        <v>8.8092810000000004</v>
      </c>
      <c r="M617" s="118">
        <v>8.8853799999999996</v>
      </c>
      <c r="N617" s="118">
        <v>8.9656599999999997</v>
      </c>
      <c r="O617" s="118">
        <v>9.2607619999999997</v>
      </c>
      <c r="P617" s="118">
        <v>9.7115969999999994</v>
      </c>
      <c r="Q617" s="118">
        <v>9.485538</v>
      </c>
      <c r="R617" s="118">
        <v>9.8865160000000003</v>
      </c>
      <c r="S617" s="118">
        <v>10.045484999999999</v>
      </c>
      <c r="T617" s="118">
        <v>10.290777</v>
      </c>
      <c r="U617" s="118">
        <v>10.498941</v>
      </c>
      <c r="V617" s="118">
        <v>10.626396</v>
      </c>
      <c r="W617" s="118">
        <v>10.820884</v>
      </c>
      <c r="X617" s="118">
        <v>11.010942</v>
      </c>
      <c r="Y617" s="118">
        <v>11.34033</v>
      </c>
      <c r="Z617" s="118">
        <v>11.329936999999999</v>
      </c>
      <c r="AA617" s="118">
        <v>11.638978</v>
      </c>
      <c r="AB617" s="118">
        <v>11.788643</v>
      </c>
      <c r="AC617" s="118">
        <v>11.797783000000001</v>
      </c>
      <c r="AD617" s="118">
        <v>11.887606999999999</v>
      </c>
      <c r="AE617" s="118">
        <v>11.900238999999999</v>
      </c>
      <c r="AF617" s="118">
        <v>12.503921999999999</v>
      </c>
      <c r="AG617" s="118">
        <v>12.575358</v>
      </c>
      <c r="AH617" s="118">
        <v>12.896350999999999</v>
      </c>
      <c r="AI617" s="118">
        <v>13.387342</v>
      </c>
      <c r="AJ617" s="118">
        <v>13.998168</v>
      </c>
      <c r="AK617" s="118">
        <v>14.548143</v>
      </c>
      <c r="AL617" s="118">
        <v>15.019518</v>
      </c>
      <c r="AM617" s="119">
        <v>5.0000000000000001E-3</v>
      </c>
    </row>
    <row r="618" spans="1:39" s="118" customFormat="1">
      <c r="A618" s="118" t="s">
        <v>409</v>
      </c>
      <c r="B618" s="118" t="s">
        <v>1624</v>
      </c>
      <c r="C618" s="118" t="s">
        <v>1625</v>
      </c>
      <c r="D618" s="118" t="s">
        <v>1193</v>
      </c>
      <c r="E618" s="118">
        <v>10.613985</v>
      </c>
      <c r="F618" s="118">
        <v>12.71294</v>
      </c>
      <c r="G618" s="118">
        <v>12.082034999999999</v>
      </c>
      <c r="H618" s="118">
        <v>12.153807</v>
      </c>
      <c r="I618" s="118">
        <v>14.216167</v>
      </c>
      <c r="J618" s="118">
        <v>14.738466000000001</v>
      </c>
      <c r="K618" s="118">
        <v>15.288703999999999</v>
      </c>
      <c r="L618" s="118">
        <v>16.147863000000001</v>
      </c>
      <c r="M618" s="118">
        <v>16.848499</v>
      </c>
      <c r="N618" s="118">
        <v>17.574121000000002</v>
      </c>
      <c r="O618" s="118">
        <v>18.336324999999999</v>
      </c>
      <c r="P618" s="118">
        <v>18.719961000000001</v>
      </c>
      <c r="Q618" s="118">
        <v>19.446705000000001</v>
      </c>
      <c r="R618" s="118">
        <v>20.140485999999999</v>
      </c>
      <c r="S618" s="118">
        <v>20.803539000000001</v>
      </c>
      <c r="T618" s="118">
        <v>21.380651</v>
      </c>
      <c r="U618" s="118">
        <v>22.422758000000002</v>
      </c>
      <c r="V618" s="118">
        <v>23.120806000000002</v>
      </c>
      <c r="W618" s="118">
        <v>23.555046000000001</v>
      </c>
      <c r="X618" s="118">
        <v>24.264309000000001</v>
      </c>
      <c r="Y618" s="118">
        <v>24.925501000000001</v>
      </c>
      <c r="Z618" s="118">
        <v>25.706855999999998</v>
      </c>
      <c r="AA618" s="118">
        <v>26.368948</v>
      </c>
      <c r="AB618" s="118">
        <v>27.027108999999999</v>
      </c>
      <c r="AC618" s="118">
        <v>27.519010999999999</v>
      </c>
      <c r="AD618" s="118">
        <v>27.757694000000001</v>
      </c>
      <c r="AE618" s="118">
        <v>28.306536000000001</v>
      </c>
      <c r="AF618" s="118">
        <v>28.742667999999998</v>
      </c>
      <c r="AG618" s="118">
        <v>29.095383000000002</v>
      </c>
      <c r="AH618" s="118">
        <v>29.865486000000001</v>
      </c>
      <c r="AI618" s="118">
        <v>30.696795000000002</v>
      </c>
      <c r="AJ618" s="118">
        <v>31.525883</v>
      </c>
      <c r="AK618" s="118">
        <v>32.224635999999997</v>
      </c>
      <c r="AL618" s="118">
        <v>33.130710999999998</v>
      </c>
      <c r="AM618" s="119">
        <v>0.03</v>
      </c>
    </row>
    <row r="619" spans="1:39" s="118" customFormat="1">
      <c r="A619" s="118" t="s">
        <v>412</v>
      </c>
      <c r="B619" s="118" t="s">
        <v>1626</v>
      </c>
      <c r="C619" s="118" t="s">
        <v>1627</v>
      </c>
      <c r="D619" s="118" t="s">
        <v>1193</v>
      </c>
      <c r="E619" s="118">
        <v>10.613985</v>
      </c>
      <c r="F619" s="118">
        <v>12.712934000000001</v>
      </c>
      <c r="G619" s="118">
        <v>12.506918000000001</v>
      </c>
      <c r="H619" s="118">
        <v>12.694513000000001</v>
      </c>
      <c r="I619" s="118">
        <v>15.44012</v>
      </c>
      <c r="J619" s="118">
        <v>15.909341</v>
      </c>
      <c r="K619" s="118">
        <v>16.596304</v>
      </c>
      <c r="L619" s="118">
        <v>17.439049000000001</v>
      </c>
      <c r="M619" s="118">
        <v>18.436218</v>
      </c>
      <c r="N619" s="118">
        <v>19.147435999999999</v>
      </c>
      <c r="O619" s="118">
        <v>20.127316</v>
      </c>
      <c r="P619" s="118">
        <v>20.848918999999999</v>
      </c>
      <c r="Q619" s="118">
        <v>21.770689000000001</v>
      </c>
      <c r="R619" s="118">
        <v>22.415700999999999</v>
      </c>
      <c r="S619" s="118">
        <v>23.310745000000001</v>
      </c>
      <c r="T619" s="118">
        <v>23.871058000000001</v>
      </c>
      <c r="U619" s="118">
        <v>24.712713000000001</v>
      </c>
      <c r="V619" s="118">
        <v>25.698067000000002</v>
      </c>
      <c r="W619" s="118">
        <v>26.479102999999999</v>
      </c>
      <c r="X619" s="118">
        <v>27.091868999999999</v>
      </c>
      <c r="Y619" s="118">
        <v>27.920663999999999</v>
      </c>
      <c r="Z619" s="118">
        <v>28.808274999999998</v>
      </c>
      <c r="AA619" s="118">
        <v>29.572375999999998</v>
      </c>
      <c r="AB619" s="118">
        <v>30.578793999999998</v>
      </c>
      <c r="AC619" s="118">
        <v>31.261600000000001</v>
      </c>
      <c r="AD619" s="118">
        <v>32.076199000000003</v>
      </c>
      <c r="AE619" s="118">
        <v>32.588200000000001</v>
      </c>
      <c r="AF619" s="118">
        <v>32.980494999999998</v>
      </c>
      <c r="AG619" s="118">
        <v>33.483372000000003</v>
      </c>
      <c r="AH619" s="118">
        <v>34.310065999999999</v>
      </c>
      <c r="AI619" s="118">
        <v>35.226421000000002</v>
      </c>
      <c r="AJ619" s="118">
        <v>36.256252000000003</v>
      </c>
      <c r="AK619" s="118">
        <v>37.30545</v>
      </c>
      <c r="AL619" s="118">
        <v>38.187569000000003</v>
      </c>
      <c r="AM619" s="119">
        <v>3.5000000000000003E-2</v>
      </c>
    </row>
    <row r="620" spans="1:39" s="118" customFormat="1">
      <c r="A620" s="118" t="s">
        <v>123</v>
      </c>
      <c r="B620" s="118" t="s">
        <v>1628</v>
      </c>
      <c r="C620" s="118" t="s">
        <v>1629</v>
      </c>
      <c r="D620" s="118" t="s">
        <v>1193</v>
      </c>
    </row>
    <row r="621" spans="1:39" s="118" customFormat="1">
      <c r="A621" s="118" t="s">
        <v>263</v>
      </c>
      <c r="B621" s="118" t="s">
        <v>1630</v>
      </c>
      <c r="C621" s="118" t="s">
        <v>1631</v>
      </c>
      <c r="D621" s="118" t="s">
        <v>1193</v>
      </c>
      <c r="E621" s="118">
        <v>3.3997850000000001</v>
      </c>
      <c r="F621" s="118">
        <v>3.4226549999999998</v>
      </c>
      <c r="G621" s="118">
        <v>3.3620899999999998</v>
      </c>
      <c r="H621" s="118">
        <v>3.5886779999999998</v>
      </c>
      <c r="I621" s="118">
        <v>3.6256400000000002</v>
      </c>
      <c r="J621" s="118">
        <v>3.77982</v>
      </c>
      <c r="K621" s="118">
        <v>4.0644539999999996</v>
      </c>
      <c r="L621" s="118">
        <v>4.4210940000000001</v>
      </c>
      <c r="M621" s="118">
        <v>4.7908390000000001</v>
      </c>
      <c r="N621" s="118">
        <v>4.9814379999999998</v>
      </c>
      <c r="O621" s="118">
        <v>5.1045939999999996</v>
      </c>
      <c r="P621" s="118">
        <v>5.3180079999999998</v>
      </c>
      <c r="Q621" s="118">
        <v>5.4285730000000001</v>
      </c>
      <c r="R621" s="118">
        <v>5.5963010000000004</v>
      </c>
      <c r="S621" s="118">
        <v>5.7035729999999996</v>
      </c>
      <c r="T621" s="118">
        <v>6.0376799999999999</v>
      </c>
      <c r="U621" s="118">
        <v>6.2480729999999998</v>
      </c>
      <c r="V621" s="118">
        <v>6.4442269999999997</v>
      </c>
      <c r="W621" s="118">
        <v>6.6420360000000001</v>
      </c>
      <c r="X621" s="118">
        <v>6.9032450000000001</v>
      </c>
      <c r="Y621" s="118">
        <v>7.0737350000000001</v>
      </c>
      <c r="Z621" s="118">
        <v>7.231096</v>
      </c>
      <c r="AA621" s="118">
        <v>7.4234159999999996</v>
      </c>
      <c r="AB621" s="118">
        <v>7.7068989999999999</v>
      </c>
      <c r="AC621" s="118">
        <v>7.8497469999999998</v>
      </c>
      <c r="AD621" s="118">
        <v>8.1045259999999999</v>
      </c>
      <c r="AE621" s="118">
        <v>8.4027229999999999</v>
      </c>
      <c r="AF621" s="118">
        <v>8.7626000000000008</v>
      </c>
      <c r="AG621" s="118">
        <v>9.1032670000000007</v>
      </c>
      <c r="AH621" s="118">
        <v>9.4228210000000008</v>
      </c>
      <c r="AI621" s="118">
        <v>9.7942520000000002</v>
      </c>
      <c r="AJ621" s="118">
        <v>10.319222999999999</v>
      </c>
      <c r="AK621" s="118">
        <v>10.761327</v>
      </c>
      <c r="AL621" s="118">
        <v>11.213918</v>
      </c>
      <c r="AM621" s="119">
        <v>3.7999999999999999E-2</v>
      </c>
    </row>
    <row r="622" spans="1:39" s="118" customFormat="1">
      <c r="A622" s="118" t="s">
        <v>397</v>
      </c>
      <c r="B622" s="118" t="s">
        <v>1632</v>
      </c>
      <c r="C622" s="118" t="s">
        <v>1633</v>
      </c>
      <c r="D622" s="118" t="s">
        <v>1193</v>
      </c>
      <c r="E622" s="118">
        <v>3.3997860000000002</v>
      </c>
      <c r="F622" s="118">
        <v>3.422917</v>
      </c>
      <c r="G622" s="118">
        <v>3.3288069999999998</v>
      </c>
      <c r="H622" s="118">
        <v>3.5658750000000001</v>
      </c>
      <c r="I622" s="118">
        <v>3.6165310000000002</v>
      </c>
      <c r="J622" s="118">
        <v>3.7715990000000001</v>
      </c>
      <c r="K622" s="118">
        <v>4.0458119999999997</v>
      </c>
      <c r="L622" s="118">
        <v>4.4495979999999999</v>
      </c>
      <c r="M622" s="118">
        <v>4.8005800000000001</v>
      </c>
      <c r="N622" s="118">
        <v>5.0037539999999998</v>
      </c>
      <c r="O622" s="118">
        <v>5.1645279999999998</v>
      </c>
      <c r="P622" s="118">
        <v>5.3968109999999996</v>
      </c>
      <c r="Q622" s="118">
        <v>5.5331849999999996</v>
      </c>
      <c r="R622" s="118">
        <v>5.6765679999999996</v>
      </c>
      <c r="S622" s="118">
        <v>5.7915710000000002</v>
      </c>
      <c r="T622" s="118">
        <v>6.0761419999999999</v>
      </c>
      <c r="U622" s="118">
        <v>6.3314199999999996</v>
      </c>
      <c r="V622" s="118">
        <v>6.5164140000000002</v>
      </c>
      <c r="W622" s="118">
        <v>6.7518719999999997</v>
      </c>
      <c r="X622" s="118">
        <v>7.0546600000000002</v>
      </c>
      <c r="Y622" s="118">
        <v>7.2726100000000002</v>
      </c>
      <c r="Z622" s="118">
        <v>7.4916029999999996</v>
      </c>
      <c r="AA622" s="118">
        <v>7.785901</v>
      </c>
      <c r="AB622" s="118">
        <v>8.0317229999999995</v>
      </c>
      <c r="AC622" s="118">
        <v>8.2434550000000009</v>
      </c>
      <c r="AD622" s="118">
        <v>8.4943209999999993</v>
      </c>
      <c r="AE622" s="118">
        <v>8.7840380000000007</v>
      </c>
      <c r="AF622" s="118">
        <v>9.1926000000000005</v>
      </c>
      <c r="AG622" s="118">
        <v>9.5446209999999994</v>
      </c>
      <c r="AH622" s="118">
        <v>9.9416759999999993</v>
      </c>
      <c r="AI622" s="118">
        <v>10.357435000000001</v>
      </c>
      <c r="AJ622" s="118">
        <v>10.941750000000001</v>
      </c>
      <c r="AK622" s="118">
        <v>11.345597</v>
      </c>
      <c r="AL622" s="118">
        <v>11.904</v>
      </c>
      <c r="AM622" s="119">
        <v>0.04</v>
      </c>
    </row>
    <row r="623" spans="1:39" s="118" customFormat="1">
      <c r="A623" s="118" t="s">
        <v>400</v>
      </c>
      <c r="B623" s="118" t="s">
        <v>1634</v>
      </c>
      <c r="C623" s="118" t="s">
        <v>1635</v>
      </c>
      <c r="D623" s="118" t="s">
        <v>1193</v>
      </c>
      <c r="E623" s="118">
        <v>3.3997860000000002</v>
      </c>
      <c r="F623" s="118">
        <v>3.4229219999999998</v>
      </c>
      <c r="G623" s="118">
        <v>3.3619059999999998</v>
      </c>
      <c r="H623" s="118">
        <v>3.5968550000000001</v>
      </c>
      <c r="I623" s="118">
        <v>3.6600459999999999</v>
      </c>
      <c r="J623" s="118">
        <v>3.8263660000000002</v>
      </c>
      <c r="K623" s="118">
        <v>4.1379130000000002</v>
      </c>
      <c r="L623" s="118">
        <v>4.572546</v>
      </c>
      <c r="M623" s="118">
        <v>4.9799610000000003</v>
      </c>
      <c r="N623" s="118">
        <v>5.3112069999999996</v>
      </c>
      <c r="O623" s="118">
        <v>5.5201190000000002</v>
      </c>
      <c r="P623" s="118">
        <v>5.8266470000000004</v>
      </c>
      <c r="Q623" s="118">
        <v>6.0577449999999997</v>
      </c>
      <c r="R623" s="118">
        <v>6.2648149999999996</v>
      </c>
      <c r="S623" s="118">
        <v>6.4860720000000001</v>
      </c>
      <c r="T623" s="118">
        <v>6.9087379999999996</v>
      </c>
      <c r="U623" s="118">
        <v>7.1966279999999996</v>
      </c>
      <c r="V623" s="118">
        <v>7.5229949999999999</v>
      </c>
      <c r="W623" s="118">
        <v>7.8400850000000002</v>
      </c>
      <c r="X623" s="118">
        <v>8.2614199999999993</v>
      </c>
      <c r="Y623" s="118">
        <v>8.6359270000000006</v>
      </c>
      <c r="Z623" s="118">
        <v>8.9663509999999995</v>
      </c>
      <c r="AA623" s="118">
        <v>9.342257</v>
      </c>
      <c r="AB623" s="118">
        <v>9.7768630000000005</v>
      </c>
      <c r="AC623" s="118">
        <v>10.088127</v>
      </c>
      <c r="AD623" s="118">
        <v>10.389042999999999</v>
      </c>
      <c r="AE623" s="118">
        <v>10.848312</v>
      </c>
      <c r="AF623" s="118">
        <v>11.498688</v>
      </c>
      <c r="AG623" s="118">
        <v>12.020820000000001</v>
      </c>
      <c r="AH623" s="118">
        <v>12.564197</v>
      </c>
      <c r="AI623" s="118">
        <v>13.232434</v>
      </c>
      <c r="AJ623" s="118">
        <v>13.988084000000001</v>
      </c>
      <c r="AK623" s="118">
        <v>14.756008</v>
      </c>
      <c r="AL623" s="118">
        <v>15.609392</v>
      </c>
      <c r="AM623" s="119">
        <v>4.9000000000000002E-2</v>
      </c>
    </row>
    <row r="624" spans="1:39" s="118" customFormat="1">
      <c r="A624" s="118" t="s">
        <v>403</v>
      </c>
      <c r="B624" s="118" t="s">
        <v>1636</v>
      </c>
      <c r="C624" s="118" t="s">
        <v>1637</v>
      </c>
      <c r="D624" s="118" t="s">
        <v>1193</v>
      </c>
      <c r="E624" s="118">
        <v>3.3997850000000001</v>
      </c>
      <c r="F624" s="118">
        <v>3.422666</v>
      </c>
      <c r="G624" s="118">
        <v>3.4025530000000002</v>
      </c>
      <c r="H624" s="118">
        <v>3.668488</v>
      </c>
      <c r="I624" s="118">
        <v>3.6593710000000002</v>
      </c>
      <c r="J624" s="118">
        <v>3.7964630000000001</v>
      </c>
      <c r="K624" s="118">
        <v>4.0581290000000001</v>
      </c>
      <c r="L624" s="118">
        <v>4.4909999999999997</v>
      </c>
      <c r="M624" s="118">
        <v>5.0240850000000004</v>
      </c>
      <c r="N624" s="118">
        <v>5.4842459999999997</v>
      </c>
      <c r="O624" s="118">
        <v>5.9905970000000002</v>
      </c>
      <c r="P624" s="118">
        <v>6.3319010000000002</v>
      </c>
      <c r="Q624" s="118">
        <v>6.6690779999999998</v>
      </c>
      <c r="R624" s="118">
        <v>7.0419159999999996</v>
      </c>
      <c r="S624" s="118">
        <v>7.4867059999999999</v>
      </c>
      <c r="T624" s="118">
        <v>7.8547339999999997</v>
      </c>
      <c r="U624" s="118">
        <v>8.1851920000000007</v>
      </c>
      <c r="V624" s="118">
        <v>8.4170230000000004</v>
      </c>
      <c r="W624" s="118">
        <v>8.6952180000000006</v>
      </c>
      <c r="X624" s="118">
        <v>8.9401689999999991</v>
      </c>
      <c r="Y624" s="118">
        <v>9.1464470000000002</v>
      </c>
      <c r="Z624" s="118">
        <v>9.3484619999999996</v>
      </c>
      <c r="AA624" s="118">
        <v>9.5213809999999999</v>
      </c>
      <c r="AB624" s="118">
        <v>10.042838</v>
      </c>
      <c r="AC624" s="118">
        <v>10.439814</v>
      </c>
      <c r="AD624" s="118">
        <v>10.687232</v>
      </c>
      <c r="AE624" s="118">
        <v>10.953855000000001</v>
      </c>
      <c r="AF624" s="118">
        <v>11.360372</v>
      </c>
      <c r="AG624" s="118">
        <v>11.709704</v>
      </c>
      <c r="AH624" s="118">
        <v>12.031504</v>
      </c>
      <c r="AI624" s="118">
        <v>12.287864000000001</v>
      </c>
      <c r="AJ624" s="118">
        <v>12.765668</v>
      </c>
      <c r="AK624" s="118">
        <v>13.143083000000001</v>
      </c>
      <c r="AL624" s="118">
        <v>13.501636</v>
      </c>
      <c r="AM624" s="119">
        <v>4.3999999999999997E-2</v>
      </c>
    </row>
    <row r="625" spans="1:39" s="118" customFormat="1">
      <c r="A625" s="118" t="s">
        <v>406</v>
      </c>
      <c r="B625" s="118" t="s">
        <v>1638</v>
      </c>
      <c r="C625" s="118" t="s">
        <v>1639</v>
      </c>
      <c r="D625" s="118" t="s">
        <v>1193</v>
      </c>
      <c r="E625" s="118">
        <v>3.3997850000000001</v>
      </c>
      <c r="F625" s="118">
        <v>3.4226649999999998</v>
      </c>
      <c r="G625" s="118">
        <v>3.350949</v>
      </c>
      <c r="H625" s="118">
        <v>3.5311110000000001</v>
      </c>
      <c r="I625" s="118">
        <v>3.61531</v>
      </c>
      <c r="J625" s="118">
        <v>3.7664279999999999</v>
      </c>
      <c r="K625" s="118">
        <v>3.98631</v>
      </c>
      <c r="L625" s="118">
        <v>4.3278420000000004</v>
      </c>
      <c r="M625" s="118">
        <v>4.5511559999999998</v>
      </c>
      <c r="N625" s="118">
        <v>4.7113350000000001</v>
      </c>
      <c r="O625" s="118">
        <v>4.7861070000000003</v>
      </c>
      <c r="P625" s="118">
        <v>4.8799099999999997</v>
      </c>
      <c r="Q625" s="118">
        <v>5.0009209999999999</v>
      </c>
      <c r="R625" s="118">
        <v>5.0677279999999998</v>
      </c>
      <c r="S625" s="118">
        <v>5.2340710000000001</v>
      </c>
      <c r="T625" s="118">
        <v>5.4569780000000003</v>
      </c>
      <c r="U625" s="118">
        <v>5.5584249999999997</v>
      </c>
      <c r="V625" s="118">
        <v>5.694502</v>
      </c>
      <c r="W625" s="118">
        <v>5.9000680000000001</v>
      </c>
      <c r="X625" s="118">
        <v>6.1200869999999998</v>
      </c>
      <c r="Y625" s="118">
        <v>6.2960479999999999</v>
      </c>
      <c r="Z625" s="118">
        <v>6.4425520000000001</v>
      </c>
      <c r="AA625" s="118">
        <v>6.6180240000000001</v>
      </c>
      <c r="AB625" s="118">
        <v>6.8423689999999997</v>
      </c>
      <c r="AC625" s="118">
        <v>7.0463190000000004</v>
      </c>
      <c r="AD625" s="118">
        <v>7.3147950000000002</v>
      </c>
      <c r="AE625" s="118">
        <v>7.543577</v>
      </c>
      <c r="AF625" s="118">
        <v>7.9307109999999996</v>
      </c>
      <c r="AG625" s="118">
        <v>8.2343530000000005</v>
      </c>
      <c r="AH625" s="118">
        <v>8.5875889999999995</v>
      </c>
      <c r="AI625" s="118">
        <v>8.9889539999999997</v>
      </c>
      <c r="AJ625" s="118">
        <v>9.3573559999999993</v>
      </c>
      <c r="AK625" s="118">
        <v>9.7253439999999998</v>
      </c>
      <c r="AL625" s="118">
        <v>10.169508</v>
      </c>
      <c r="AM625" s="119">
        <v>3.5000000000000003E-2</v>
      </c>
    </row>
    <row r="626" spans="1:39" s="118" customFormat="1">
      <c r="A626" s="118" t="s">
        <v>409</v>
      </c>
      <c r="B626" s="118" t="s">
        <v>1640</v>
      </c>
      <c r="C626" s="118" t="s">
        <v>1641</v>
      </c>
      <c r="D626" s="118" t="s">
        <v>1193</v>
      </c>
      <c r="E626" s="118">
        <v>3.3997839999999999</v>
      </c>
      <c r="F626" s="118">
        <v>3.4226580000000002</v>
      </c>
      <c r="G626" s="118">
        <v>3.161489</v>
      </c>
      <c r="H626" s="118">
        <v>3.2801800000000001</v>
      </c>
      <c r="I626" s="118">
        <v>3.215665</v>
      </c>
      <c r="J626" s="118">
        <v>3.2968389999999999</v>
      </c>
      <c r="K626" s="118">
        <v>3.5047839999999999</v>
      </c>
      <c r="L626" s="118">
        <v>3.7726540000000002</v>
      </c>
      <c r="M626" s="118">
        <v>4.0534020000000002</v>
      </c>
      <c r="N626" s="118">
        <v>4.2550559999999997</v>
      </c>
      <c r="O626" s="118">
        <v>4.3894250000000001</v>
      </c>
      <c r="P626" s="118">
        <v>4.4858650000000004</v>
      </c>
      <c r="Q626" s="118">
        <v>4.5794670000000002</v>
      </c>
      <c r="R626" s="118">
        <v>4.6713240000000003</v>
      </c>
      <c r="S626" s="118">
        <v>4.7938190000000001</v>
      </c>
      <c r="T626" s="118">
        <v>4.9524569999999999</v>
      </c>
      <c r="U626" s="118">
        <v>5.1251879999999996</v>
      </c>
      <c r="V626" s="118">
        <v>5.2546290000000004</v>
      </c>
      <c r="W626" s="118">
        <v>5.4385120000000002</v>
      </c>
      <c r="X626" s="118">
        <v>5.5777150000000004</v>
      </c>
      <c r="Y626" s="118">
        <v>5.7164149999999996</v>
      </c>
      <c r="Z626" s="118">
        <v>5.873208</v>
      </c>
      <c r="AA626" s="118">
        <v>6.0273219999999998</v>
      </c>
      <c r="AB626" s="118">
        <v>6.174798</v>
      </c>
      <c r="AC626" s="118">
        <v>6.3091460000000001</v>
      </c>
      <c r="AD626" s="118">
        <v>6.463705</v>
      </c>
      <c r="AE626" s="118">
        <v>6.639113</v>
      </c>
      <c r="AF626" s="118">
        <v>6.8837679999999999</v>
      </c>
      <c r="AG626" s="118">
        <v>7.085807</v>
      </c>
      <c r="AH626" s="118">
        <v>7.2998269999999996</v>
      </c>
      <c r="AI626" s="118">
        <v>7.5559469999999997</v>
      </c>
      <c r="AJ626" s="118">
        <v>7.8189270000000004</v>
      </c>
      <c r="AK626" s="118">
        <v>8.0286449999999991</v>
      </c>
      <c r="AL626" s="118">
        <v>8.3328640000000007</v>
      </c>
      <c r="AM626" s="119">
        <v>2.8000000000000001E-2</v>
      </c>
    </row>
    <row r="627" spans="1:39" s="118" customFormat="1">
      <c r="A627" s="118" t="s">
        <v>412</v>
      </c>
      <c r="B627" s="118" t="s">
        <v>1642</v>
      </c>
      <c r="C627" s="118" t="s">
        <v>1643</v>
      </c>
      <c r="D627" s="118" t="s">
        <v>1193</v>
      </c>
      <c r="E627" s="118">
        <v>3.3997860000000002</v>
      </c>
      <c r="F627" s="118">
        <v>3.4226570000000001</v>
      </c>
      <c r="G627" s="118">
        <v>3.7062050000000002</v>
      </c>
      <c r="H627" s="118">
        <v>4.1548780000000001</v>
      </c>
      <c r="I627" s="118">
        <v>4.393637</v>
      </c>
      <c r="J627" s="118">
        <v>4.6150390000000003</v>
      </c>
      <c r="K627" s="118">
        <v>5.0015299999999998</v>
      </c>
      <c r="L627" s="118">
        <v>5.5104990000000003</v>
      </c>
      <c r="M627" s="118">
        <v>6.0329699999999997</v>
      </c>
      <c r="N627" s="118">
        <v>6.5858939999999997</v>
      </c>
      <c r="O627" s="118">
        <v>6.870946</v>
      </c>
      <c r="P627" s="118">
        <v>7.334943</v>
      </c>
      <c r="Q627" s="118">
        <v>7.5830209999999996</v>
      </c>
      <c r="R627" s="118">
        <v>7.787623</v>
      </c>
      <c r="S627" s="118">
        <v>8.0077669999999994</v>
      </c>
      <c r="T627" s="118">
        <v>8.37425</v>
      </c>
      <c r="U627" s="118">
        <v>8.6212260000000001</v>
      </c>
      <c r="V627" s="118">
        <v>9.0333600000000001</v>
      </c>
      <c r="W627" s="118">
        <v>9.3352819999999994</v>
      </c>
      <c r="X627" s="118">
        <v>9.6836789999999997</v>
      </c>
      <c r="Y627" s="118">
        <v>10.001241</v>
      </c>
      <c r="Z627" s="118">
        <v>10.339378999999999</v>
      </c>
      <c r="AA627" s="118">
        <v>10.545442</v>
      </c>
      <c r="AB627" s="118">
        <v>11.145142999999999</v>
      </c>
      <c r="AC627" s="118">
        <v>11.452728</v>
      </c>
      <c r="AD627" s="118">
        <v>11.870397000000001</v>
      </c>
      <c r="AE627" s="118">
        <v>12.487189000000001</v>
      </c>
      <c r="AF627" s="118">
        <v>12.746369</v>
      </c>
      <c r="AG627" s="118">
        <v>13.243805</v>
      </c>
      <c r="AH627" s="118">
        <v>13.968216999999999</v>
      </c>
      <c r="AI627" s="118">
        <v>14.888108000000001</v>
      </c>
      <c r="AJ627" s="118">
        <v>15.802966</v>
      </c>
      <c r="AK627" s="118">
        <v>16.561920000000001</v>
      </c>
      <c r="AL627" s="118">
        <v>17.566503999999998</v>
      </c>
      <c r="AM627" s="119">
        <v>5.1999999999999998E-2</v>
      </c>
    </row>
    <row r="628" spans="1:39" s="118" customFormat="1">
      <c r="A628" s="118" t="s">
        <v>858</v>
      </c>
      <c r="B628" s="118" t="s">
        <v>1644</v>
      </c>
      <c r="C628" s="118" t="s">
        <v>1645</v>
      </c>
      <c r="D628" s="118" t="s">
        <v>1193</v>
      </c>
    </row>
    <row r="629" spans="1:39" s="118" customFormat="1">
      <c r="A629" s="118" t="s">
        <v>263</v>
      </c>
      <c r="B629" s="118" t="s">
        <v>1646</v>
      </c>
      <c r="C629" s="118" t="s">
        <v>1647</v>
      </c>
      <c r="D629" s="118" t="s">
        <v>1193</v>
      </c>
      <c r="E629" s="118">
        <v>2.052813</v>
      </c>
      <c r="F629" s="118">
        <v>2.105029</v>
      </c>
      <c r="G629" s="118">
        <v>2.1468250000000002</v>
      </c>
      <c r="H629" s="118">
        <v>2.2058409999999999</v>
      </c>
      <c r="I629" s="118">
        <v>2.3650410000000002</v>
      </c>
      <c r="J629" s="118">
        <v>2.4328430000000001</v>
      </c>
      <c r="K629" s="118">
        <v>2.4946820000000001</v>
      </c>
      <c r="L629" s="118">
        <v>2.5106660000000001</v>
      </c>
      <c r="M629" s="118">
        <v>2.582322</v>
      </c>
      <c r="N629" s="118">
        <v>2.6352959999999999</v>
      </c>
      <c r="O629" s="118">
        <v>2.7018589999999998</v>
      </c>
      <c r="P629" s="118">
        <v>2.7679130000000001</v>
      </c>
      <c r="Q629" s="118">
        <v>2.8595320000000002</v>
      </c>
      <c r="R629" s="118">
        <v>2.9462609999999998</v>
      </c>
      <c r="S629" s="118">
        <v>3.0036719999999999</v>
      </c>
      <c r="T629" s="118">
        <v>3.0515720000000002</v>
      </c>
      <c r="U629" s="118">
        <v>3.1218900000000001</v>
      </c>
      <c r="V629" s="118">
        <v>3.1863030000000001</v>
      </c>
      <c r="W629" s="118">
        <v>3.2665310000000001</v>
      </c>
      <c r="X629" s="118">
        <v>3.349631</v>
      </c>
      <c r="Y629" s="118">
        <v>3.4330630000000002</v>
      </c>
      <c r="Z629" s="118">
        <v>3.5188619999999999</v>
      </c>
      <c r="AA629" s="118">
        <v>3.607415</v>
      </c>
      <c r="AB629" s="118">
        <v>3.6949299999999998</v>
      </c>
      <c r="AC629" s="118">
        <v>3.7805339999999998</v>
      </c>
      <c r="AD629" s="118">
        <v>3.8665210000000001</v>
      </c>
      <c r="AE629" s="118">
        <v>3.9529100000000001</v>
      </c>
      <c r="AF629" s="118">
        <v>4.0427439999999999</v>
      </c>
      <c r="AG629" s="118">
        <v>4.1399010000000001</v>
      </c>
      <c r="AH629" s="118">
        <v>4.2389840000000003</v>
      </c>
      <c r="AI629" s="118">
        <v>4.3355759999999997</v>
      </c>
      <c r="AJ629" s="118">
        <v>4.4425369999999997</v>
      </c>
      <c r="AK629" s="118">
        <v>4.5548580000000003</v>
      </c>
      <c r="AL629" s="118">
        <v>4.668431</v>
      </c>
      <c r="AM629" s="119">
        <v>2.5000000000000001E-2</v>
      </c>
    </row>
    <row r="630" spans="1:39" s="118" customFormat="1">
      <c r="A630" s="118" t="s">
        <v>397</v>
      </c>
      <c r="B630" s="118" t="s">
        <v>1648</v>
      </c>
      <c r="C630" s="118" t="s">
        <v>1649</v>
      </c>
      <c r="D630" s="118" t="s">
        <v>1193</v>
      </c>
      <c r="E630" s="118">
        <v>2.052813</v>
      </c>
      <c r="F630" s="118">
        <v>2.1113</v>
      </c>
      <c r="G630" s="118">
        <v>2.1463589999999999</v>
      </c>
      <c r="H630" s="118">
        <v>2.1974140000000002</v>
      </c>
      <c r="I630" s="118">
        <v>2.3585970000000001</v>
      </c>
      <c r="J630" s="118">
        <v>2.4191980000000002</v>
      </c>
      <c r="K630" s="118">
        <v>2.4807540000000001</v>
      </c>
      <c r="L630" s="118">
        <v>2.4908640000000002</v>
      </c>
      <c r="M630" s="118">
        <v>2.5687319999999998</v>
      </c>
      <c r="N630" s="118">
        <v>2.609118</v>
      </c>
      <c r="O630" s="118">
        <v>2.6749559999999999</v>
      </c>
      <c r="P630" s="118">
        <v>2.7457750000000001</v>
      </c>
      <c r="Q630" s="118">
        <v>2.8210250000000001</v>
      </c>
      <c r="R630" s="118">
        <v>2.9194499999999999</v>
      </c>
      <c r="S630" s="118">
        <v>2.9938549999999999</v>
      </c>
      <c r="T630" s="118">
        <v>3.0617869999999998</v>
      </c>
      <c r="U630" s="118">
        <v>3.1307779999999998</v>
      </c>
      <c r="V630" s="118">
        <v>3.205168</v>
      </c>
      <c r="W630" s="118">
        <v>3.2927490000000001</v>
      </c>
      <c r="X630" s="118">
        <v>3.3838699999999999</v>
      </c>
      <c r="Y630" s="118">
        <v>3.471819</v>
      </c>
      <c r="Z630" s="118">
        <v>3.5591089999999999</v>
      </c>
      <c r="AA630" s="118">
        <v>3.6479900000000001</v>
      </c>
      <c r="AB630" s="118">
        <v>3.7326109999999999</v>
      </c>
      <c r="AC630" s="118">
        <v>3.813831</v>
      </c>
      <c r="AD630" s="118">
        <v>3.9061979999999998</v>
      </c>
      <c r="AE630" s="118">
        <v>3.996753</v>
      </c>
      <c r="AF630" s="118">
        <v>4.0892569999999999</v>
      </c>
      <c r="AG630" s="118">
        <v>4.1957040000000001</v>
      </c>
      <c r="AH630" s="118">
        <v>4.2939910000000001</v>
      </c>
      <c r="AI630" s="118">
        <v>4.4038130000000004</v>
      </c>
      <c r="AJ630" s="118">
        <v>4.5107600000000003</v>
      </c>
      <c r="AK630" s="118">
        <v>4.6203510000000003</v>
      </c>
      <c r="AL630" s="118">
        <v>4.7268140000000001</v>
      </c>
      <c r="AM630" s="119">
        <v>2.5999999999999999E-2</v>
      </c>
    </row>
    <row r="631" spans="1:39" s="118" customFormat="1">
      <c r="A631" s="118" t="s">
        <v>400</v>
      </c>
      <c r="B631" s="118" t="s">
        <v>1650</v>
      </c>
      <c r="C631" s="118" t="s">
        <v>1651</v>
      </c>
      <c r="D631" s="118" t="s">
        <v>1193</v>
      </c>
      <c r="E631" s="118">
        <v>2.052813</v>
      </c>
      <c r="F631" s="118">
        <v>2.1119509999999999</v>
      </c>
      <c r="G631" s="118">
        <v>2.1497820000000001</v>
      </c>
      <c r="H631" s="118">
        <v>2.2138909999999998</v>
      </c>
      <c r="I631" s="118">
        <v>2.391095</v>
      </c>
      <c r="J631" s="118">
        <v>2.4696030000000002</v>
      </c>
      <c r="K631" s="118">
        <v>2.5913309999999998</v>
      </c>
      <c r="L631" s="118">
        <v>2.6461190000000001</v>
      </c>
      <c r="M631" s="118">
        <v>2.7504490000000001</v>
      </c>
      <c r="N631" s="118">
        <v>2.8481350000000001</v>
      </c>
      <c r="O631" s="118">
        <v>2.9360339999999998</v>
      </c>
      <c r="P631" s="118">
        <v>3.0413790000000001</v>
      </c>
      <c r="Q631" s="118">
        <v>3.1786669999999999</v>
      </c>
      <c r="R631" s="118">
        <v>3.3251010000000001</v>
      </c>
      <c r="S631" s="118">
        <v>3.4445700000000001</v>
      </c>
      <c r="T631" s="118">
        <v>3.5511029999999999</v>
      </c>
      <c r="U631" s="118">
        <v>3.6822309999999998</v>
      </c>
      <c r="V631" s="118">
        <v>3.8026610000000001</v>
      </c>
      <c r="W631" s="118">
        <v>3.9496609999999999</v>
      </c>
      <c r="X631" s="118">
        <v>4.1072470000000001</v>
      </c>
      <c r="Y631" s="118">
        <v>4.2657920000000003</v>
      </c>
      <c r="Z631" s="118">
        <v>4.4281740000000003</v>
      </c>
      <c r="AA631" s="118">
        <v>4.5932250000000003</v>
      </c>
      <c r="AB631" s="118">
        <v>4.7613240000000001</v>
      </c>
      <c r="AC631" s="118">
        <v>4.9320139999999997</v>
      </c>
      <c r="AD631" s="118">
        <v>5.1075699999999999</v>
      </c>
      <c r="AE631" s="118">
        <v>5.2823770000000003</v>
      </c>
      <c r="AF631" s="118">
        <v>5.4607989999999997</v>
      </c>
      <c r="AG631" s="118">
        <v>5.6501830000000002</v>
      </c>
      <c r="AH631" s="118">
        <v>5.8533900000000001</v>
      </c>
      <c r="AI631" s="118">
        <v>6.0672540000000001</v>
      </c>
      <c r="AJ631" s="118">
        <v>6.279274</v>
      </c>
      <c r="AK631" s="118">
        <v>6.4965570000000001</v>
      </c>
      <c r="AL631" s="118">
        <v>6.7216089999999999</v>
      </c>
      <c r="AM631" s="119">
        <v>3.6999999999999998E-2</v>
      </c>
    </row>
    <row r="632" spans="1:39" s="118" customFormat="1">
      <c r="A632" s="118" t="s">
        <v>403</v>
      </c>
      <c r="B632" s="118" t="s">
        <v>1652</v>
      </c>
      <c r="C632" s="118" t="s">
        <v>1653</v>
      </c>
      <c r="D632" s="118" t="s">
        <v>1193</v>
      </c>
      <c r="E632" s="118">
        <v>2.052813</v>
      </c>
      <c r="F632" s="118">
        <v>2.0994169999999999</v>
      </c>
      <c r="G632" s="118">
        <v>2.2035979999999999</v>
      </c>
      <c r="H632" s="118">
        <v>2.3113060000000001</v>
      </c>
      <c r="I632" s="118">
        <v>2.503752</v>
      </c>
      <c r="J632" s="118">
        <v>2.6220379999999999</v>
      </c>
      <c r="K632" s="118">
        <v>2.6653129999999998</v>
      </c>
      <c r="L632" s="118">
        <v>2.8226979999999999</v>
      </c>
      <c r="M632" s="118">
        <v>2.9832200000000002</v>
      </c>
      <c r="N632" s="118">
        <v>3.1590560000000001</v>
      </c>
      <c r="O632" s="118">
        <v>3.2785769999999999</v>
      </c>
      <c r="P632" s="118">
        <v>3.424585</v>
      </c>
      <c r="Q632" s="118">
        <v>3.5788730000000002</v>
      </c>
      <c r="R632" s="118">
        <v>3.7402799999999998</v>
      </c>
      <c r="S632" s="118">
        <v>3.8505790000000002</v>
      </c>
      <c r="T632" s="118">
        <v>3.9549910000000001</v>
      </c>
      <c r="U632" s="118">
        <v>4.0551880000000002</v>
      </c>
      <c r="V632" s="118">
        <v>4.1435240000000002</v>
      </c>
      <c r="W632" s="118">
        <v>4.2405609999999996</v>
      </c>
      <c r="X632" s="118">
        <v>4.3341760000000003</v>
      </c>
      <c r="Y632" s="118">
        <v>4.4283239999999999</v>
      </c>
      <c r="Z632" s="118">
        <v>4.5201029999999998</v>
      </c>
      <c r="AA632" s="118">
        <v>4.6057309999999996</v>
      </c>
      <c r="AB632" s="118">
        <v>4.7026950000000003</v>
      </c>
      <c r="AC632" s="118">
        <v>4.791531</v>
      </c>
      <c r="AD632" s="118">
        <v>4.8813709999999997</v>
      </c>
      <c r="AE632" s="118">
        <v>4.9754189999999996</v>
      </c>
      <c r="AF632" s="118">
        <v>5.0686260000000001</v>
      </c>
      <c r="AG632" s="118">
        <v>5.1642650000000003</v>
      </c>
      <c r="AH632" s="118">
        <v>5.259836</v>
      </c>
      <c r="AI632" s="118">
        <v>5.3692070000000003</v>
      </c>
      <c r="AJ632" s="118">
        <v>5.4741949999999999</v>
      </c>
      <c r="AK632" s="118">
        <v>5.5905680000000002</v>
      </c>
      <c r="AL632" s="118">
        <v>5.7131210000000001</v>
      </c>
      <c r="AM632" s="119">
        <v>3.2000000000000001E-2</v>
      </c>
    </row>
    <row r="633" spans="1:39" s="118" customFormat="1">
      <c r="A633" s="118" t="s">
        <v>406</v>
      </c>
      <c r="B633" s="118" t="s">
        <v>1654</v>
      </c>
      <c r="C633" s="118" t="s">
        <v>1655</v>
      </c>
      <c r="D633" s="118" t="s">
        <v>1193</v>
      </c>
      <c r="E633" s="118">
        <v>2.052813</v>
      </c>
      <c r="F633" s="118">
        <v>2.100063</v>
      </c>
      <c r="G633" s="118">
        <v>2.1300469999999998</v>
      </c>
      <c r="H633" s="118">
        <v>2.1331389999999999</v>
      </c>
      <c r="I633" s="118">
        <v>2.289237</v>
      </c>
      <c r="J633" s="118">
        <v>2.339623</v>
      </c>
      <c r="K633" s="118">
        <v>2.3866450000000001</v>
      </c>
      <c r="L633" s="118">
        <v>2.4200620000000002</v>
      </c>
      <c r="M633" s="118">
        <v>2.4577689999999999</v>
      </c>
      <c r="N633" s="118">
        <v>2.4572560000000001</v>
      </c>
      <c r="O633" s="118">
        <v>2.4922270000000002</v>
      </c>
      <c r="P633" s="118">
        <v>2.5334270000000001</v>
      </c>
      <c r="Q633" s="118">
        <v>2.5532810000000001</v>
      </c>
      <c r="R633" s="118">
        <v>2.6120950000000001</v>
      </c>
      <c r="S633" s="118">
        <v>2.6390359999999999</v>
      </c>
      <c r="T633" s="118">
        <v>2.6803119999999998</v>
      </c>
      <c r="U633" s="118">
        <v>2.7179060000000002</v>
      </c>
      <c r="V633" s="118">
        <v>2.7672979999999998</v>
      </c>
      <c r="W633" s="118">
        <v>2.8262689999999999</v>
      </c>
      <c r="X633" s="118">
        <v>2.8880840000000001</v>
      </c>
      <c r="Y633" s="118">
        <v>2.9559199999999999</v>
      </c>
      <c r="Z633" s="118">
        <v>3.0211030000000001</v>
      </c>
      <c r="AA633" s="118">
        <v>3.093486</v>
      </c>
      <c r="AB633" s="118">
        <v>3.1658650000000002</v>
      </c>
      <c r="AC633" s="118">
        <v>3.2421850000000001</v>
      </c>
      <c r="AD633" s="118">
        <v>3.3211140000000001</v>
      </c>
      <c r="AE633" s="118">
        <v>3.4016760000000001</v>
      </c>
      <c r="AF633" s="118">
        <v>3.4871470000000002</v>
      </c>
      <c r="AG633" s="118">
        <v>3.5761219999999998</v>
      </c>
      <c r="AH633" s="118">
        <v>3.6723270000000001</v>
      </c>
      <c r="AI633" s="118">
        <v>3.7730519999999999</v>
      </c>
      <c r="AJ633" s="118">
        <v>3.8781159999999999</v>
      </c>
      <c r="AK633" s="118">
        <v>3.9859900000000001</v>
      </c>
      <c r="AL633" s="118">
        <v>4.099634</v>
      </c>
      <c r="AM633" s="119">
        <v>2.1000000000000001E-2</v>
      </c>
    </row>
    <row r="634" spans="1:39" s="118" customFormat="1">
      <c r="A634" s="118" t="s">
        <v>409</v>
      </c>
      <c r="B634" s="118" t="s">
        <v>1656</v>
      </c>
      <c r="C634" s="118" t="s">
        <v>1657</v>
      </c>
      <c r="D634" s="118" t="s">
        <v>1193</v>
      </c>
      <c r="E634" s="118">
        <v>2.052813</v>
      </c>
      <c r="F634" s="118">
        <v>2.1050749999999998</v>
      </c>
      <c r="G634" s="118">
        <v>2.14072</v>
      </c>
      <c r="H634" s="118">
        <v>2.146407</v>
      </c>
      <c r="I634" s="118">
        <v>2.2968739999999999</v>
      </c>
      <c r="J634" s="118">
        <v>2.3584830000000001</v>
      </c>
      <c r="K634" s="118">
        <v>2.3768159999999998</v>
      </c>
      <c r="L634" s="118">
        <v>2.4931320000000001</v>
      </c>
      <c r="M634" s="118">
        <v>2.5654910000000002</v>
      </c>
      <c r="N634" s="118">
        <v>2.6251609999999999</v>
      </c>
      <c r="O634" s="118">
        <v>2.6609090000000002</v>
      </c>
      <c r="P634" s="118">
        <v>2.6712050000000001</v>
      </c>
      <c r="Q634" s="118">
        <v>2.7435550000000002</v>
      </c>
      <c r="R634" s="118">
        <v>2.843413</v>
      </c>
      <c r="S634" s="118">
        <v>2.9091689999999999</v>
      </c>
      <c r="T634" s="118">
        <v>2.9786280000000001</v>
      </c>
      <c r="U634" s="118">
        <v>3.0484420000000001</v>
      </c>
      <c r="V634" s="118">
        <v>3.1139749999999999</v>
      </c>
      <c r="W634" s="118">
        <v>3.1871800000000001</v>
      </c>
      <c r="X634" s="118">
        <v>3.2661910000000001</v>
      </c>
      <c r="Y634" s="118">
        <v>3.3422640000000001</v>
      </c>
      <c r="Z634" s="118">
        <v>3.4060220000000001</v>
      </c>
      <c r="AA634" s="118">
        <v>3.4778989999999999</v>
      </c>
      <c r="AB634" s="118">
        <v>3.551555</v>
      </c>
      <c r="AC634" s="118">
        <v>3.628409</v>
      </c>
      <c r="AD634" s="118">
        <v>3.7043439999999999</v>
      </c>
      <c r="AE634" s="118">
        <v>3.785339</v>
      </c>
      <c r="AF634" s="118">
        <v>3.8642500000000002</v>
      </c>
      <c r="AG634" s="118">
        <v>3.948995</v>
      </c>
      <c r="AH634" s="118">
        <v>4.0416970000000001</v>
      </c>
      <c r="AI634" s="118">
        <v>4.1358119999999996</v>
      </c>
      <c r="AJ634" s="118">
        <v>4.228173</v>
      </c>
      <c r="AK634" s="118">
        <v>4.3215510000000004</v>
      </c>
      <c r="AL634" s="118">
        <v>4.4333489999999998</v>
      </c>
      <c r="AM634" s="119">
        <v>2.4E-2</v>
      </c>
    </row>
    <row r="635" spans="1:39" s="118" customFormat="1">
      <c r="A635" s="118" t="s">
        <v>412</v>
      </c>
      <c r="B635" s="118" t="s">
        <v>1658</v>
      </c>
      <c r="C635" s="118" t="s">
        <v>1659</v>
      </c>
      <c r="D635" s="118" t="s">
        <v>1193</v>
      </c>
      <c r="E635" s="118">
        <v>2.052813</v>
      </c>
      <c r="F635" s="118">
        <v>2.1086879999999999</v>
      </c>
      <c r="G635" s="118">
        <v>2.192707</v>
      </c>
      <c r="H635" s="118">
        <v>2.283677</v>
      </c>
      <c r="I635" s="118">
        <v>2.4481060000000001</v>
      </c>
      <c r="J635" s="118">
        <v>2.5069159999999999</v>
      </c>
      <c r="K635" s="118">
        <v>2.5954350000000002</v>
      </c>
      <c r="L635" s="118">
        <v>2.664533</v>
      </c>
      <c r="M635" s="118">
        <v>2.744138</v>
      </c>
      <c r="N635" s="118">
        <v>2.7918479999999999</v>
      </c>
      <c r="O635" s="118">
        <v>2.814854</v>
      </c>
      <c r="P635" s="118">
        <v>2.84937</v>
      </c>
      <c r="Q635" s="118">
        <v>2.9292120000000001</v>
      </c>
      <c r="R635" s="118">
        <v>3.0109900000000001</v>
      </c>
      <c r="S635" s="118">
        <v>3.0763750000000001</v>
      </c>
      <c r="T635" s="118">
        <v>3.1421770000000002</v>
      </c>
      <c r="U635" s="118">
        <v>3.2074600000000002</v>
      </c>
      <c r="V635" s="118">
        <v>3.2813650000000001</v>
      </c>
      <c r="W635" s="118">
        <v>3.3580739999999998</v>
      </c>
      <c r="X635" s="118">
        <v>3.425322</v>
      </c>
      <c r="Y635" s="118">
        <v>3.5048599999999999</v>
      </c>
      <c r="Z635" s="118">
        <v>3.5913849999999998</v>
      </c>
      <c r="AA635" s="118">
        <v>3.6818339999999998</v>
      </c>
      <c r="AB635" s="118">
        <v>3.7713070000000002</v>
      </c>
      <c r="AC635" s="118">
        <v>3.8755920000000001</v>
      </c>
      <c r="AD635" s="118">
        <v>3.9698609999999999</v>
      </c>
      <c r="AE635" s="118">
        <v>4.0543589999999998</v>
      </c>
      <c r="AF635" s="118">
        <v>4.151567</v>
      </c>
      <c r="AG635" s="118">
        <v>4.2406290000000002</v>
      </c>
      <c r="AH635" s="118">
        <v>4.3372450000000002</v>
      </c>
      <c r="AI635" s="118">
        <v>4.447584</v>
      </c>
      <c r="AJ635" s="118">
        <v>4.5620229999999999</v>
      </c>
      <c r="AK635" s="118">
        <v>4.6827889999999996</v>
      </c>
      <c r="AL635" s="118">
        <v>4.8073220000000001</v>
      </c>
      <c r="AM635" s="119">
        <v>2.5999999999999999E-2</v>
      </c>
    </row>
    <row r="636" spans="1:39" s="118" customFormat="1">
      <c r="A636" s="118" t="s">
        <v>875</v>
      </c>
      <c r="B636" s="118" t="s">
        <v>1660</v>
      </c>
      <c r="C636" s="118" t="s">
        <v>1661</v>
      </c>
      <c r="D636" s="118" t="s">
        <v>1193</v>
      </c>
    </row>
    <row r="637" spans="1:39" s="118" customFormat="1">
      <c r="A637" s="118" t="s">
        <v>263</v>
      </c>
      <c r="B637" s="118" t="s">
        <v>1662</v>
      </c>
      <c r="C637" s="118" t="s">
        <v>1663</v>
      </c>
      <c r="D637" s="118" t="s">
        <v>1193</v>
      </c>
      <c r="E637" s="118">
        <v>0.64700000000000002</v>
      </c>
      <c r="F637" s="118">
        <v>0.66174599999999995</v>
      </c>
      <c r="G637" s="118">
        <v>0.67909900000000001</v>
      </c>
      <c r="H637" s="118">
        <v>0.70003599999999999</v>
      </c>
      <c r="I637" s="118">
        <v>0.71981099999999998</v>
      </c>
      <c r="J637" s="118">
        <v>0.73925799999999997</v>
      </c>
      <c r="K637" s="118">
        <v>0.75983100000000003</v>
      </c>
      <c r="L637" s="118">
        <v>0.778999</v>
      </c>
      <c r="M637" s="118">
        <v>0.79931600000000003</v>
      </c>
      <c r="N637" s="118">
        <v>0.81876400000000005</v>
      </c>
      <c r="O637" s="118">
        <v>0.83864099999999997</v>
      </c>
      <c r="P637" s="118">
        <v>0.85877599999999998</v>
      </c>
      <c r="Q637" s="118">
        <v>0.88055700000000003</v>
      </c>
      <c r="R637" s="118">
        <v>0.90229300000000001</v>
      </c>
      <c r="S637" s="118">
        <v>0.92308299999999999</v>
      </c>
      <c r="T637" s="118">
        <v>0.945967</v>
      </c>
      <c r="U637" s="118">
        <v>0.96953699999999998</v>
      </c>
      <c r="V637" s="118">
        <v>0.99224800000000002</v>
      </c>
      <c r="W637" s="118">
        <v>1.0172600000000001</v>
      </c>
      <c r="X637" s="118">
        <v>1.043137</v>
      </c>
      <c r="Y637" s="118">
        <v>1.068074</v>
      </c>
      <c r="Z637" s="118">
        <v>1.0952059999999999</v>
      </c>
      <c r="AA637" s="118">
        <v>1.1231</v>
      </c>
      <c r="AB637" s="118">
        <v>1.151885</v>
      </c>
      <c r="AC637" s="118">
        <v>1.179926</v>
      </c>
      <c r="AD637" s="118">
        <v>1.2105090000000001</v>
      </c>
      <c r="AE637" s="118">
        <v>1.24224</v>
      </c>
      <c r="AF637" s="118">
        <v>1.2749630000000001</v>
      </c>
      <c r="AG637" s="118">
        <v>1.308848</v>
      </c>
      <c r="AH637" s="118">
        <v>1.3437300000000001</v>
      </c>
      <c r="AI637" s="118">
        <v>1.379861</v>
      </c>
      <c r="AJ637" s="118">
        <v>1.4174420000000001</v>
      </c>
      <c r="AK637" s="118">
        <v>1.4564330000000001</v>
      </c>
      <c r="AL637" s="118">
        <v>1.49692</v>
      </c>
      <c r="AM637" s="119">
        <v>2.5999999999999999E-2</v>
      </c>
    </row>
    <row r="638" spans="1:39" s="118" customFormat="1">
      <c r="A638" s="118" t="s">
        <v>397</v>
      </c>
      <c r="B638" s="118" t="s">
        <v>1664</v>
      </c>
      <c r="C638" s="118" t="s">
        <v>1665</v>
      </c>
      <c r="D638" s="118" t="s">
        <v>1193</v>
      </c>
      <c r="E638" s="118">
        <v>0.64700000000000002</v>
      </c>
      <c r="F638" s="118">
        <v>0.66179100000000002</v>
      </c>
      <c r="G638" s="118">
        <v>0.67842999999999998</v>
      </c>
      <c r="H638" s="118">
        <v>0.69835199999999997</v>
      </c>
      <c r="I638" s="118">
        <v>0.71662300000000001</v>
      </c>
      <c r="J638" s="118">
        <v>0.73475500000000005</v>
      </c>
      <c r="K638" s="118">
        <v>0.75473100000000004</v>
      </c>
      <c r="L638" s="118">
        <v>0.77368700000000001</v>
      </c>
      <c r="M638" s="118">
        <v>0.793875</v>
      </c>
      <c r="N638" s="118">
        <v>0.81306999999999996</v>
      </c>
      <c r="O638" s="118">
        <v>0.83301800000000004</v>
      </c>
      <c r="P638" s="118">
        <v>0.85378900000000002</v>
      </c>
      <c r="Q638" s="118">
        <v>0.87619899999999995</v>
      </c>
      <c r="R638" s="118">
        <v>0.898675</v>
      </c>
      <c r="S638" s="118">
        <v>0.92035400000000001</v>
      </c>
      <c r="T638" s="118">
        <v>0.94396100000000005</v>
      </c>
      <c r="U638" s="118">
        <v>0.96831699999999998</v>
      </c>
      <c r="V638" s="118">
        <v>0.99193200000000004</v>
      </c>
      <c r="W638" s="118">
        <v>1.018267</v>
      </c>
      <c r="X638" s="118">
        <v>1.0455179999999999</v>
      </c>
      <c r="Y638" s="118">
        <v>1.071634</v>
      </c>
      <c r="Z638" s="118">
        <v>1.09961</v>
      </c>
      <c r="AA638" s="118">
        <v>1.1277969999999999</v>
      </c>
      <c r="AB638" s="118">
        <v>1.1567160000000001</v>
      </c>
      <c r="AC638" s="118">
        <v>1.184744</v>
      </c>
      <c r="AD638" s="118">
        <v>1.2153</v>
      </c>
      <c r="AE638" s="118">
        <v>1.247101</v>
      </c>
      <c r="AF638" s="118">
        <v>1.2802849999999999</v>
      </c>
      <c r="AG638" s="118">
        <v>1.3148629999999999</v>
      </c>
      <c r="AH638" s="118">
        <v>1.350387</v>
      </c>
      <c r="AI638" s="118">
        <v>1.386868</v>
      </c>
      <c r="AJ638" s="118">
        <v>1.423864</v>
      </c>
      <c r="AK638" s="118">
        <v>1.4611350000000001</v>
      </c>
      <c r="AL638" s="118">
        <v>1.4986600000000001</v>
      </c>
      <c r="AM638" s="119">
        <v>2.5999999999999999E-2</v>
      </c>
    </row>
    <row r="639" spans="1:39" s="118" customFormat="1">
      <c r="A639" s="118" t="s">
        <v>400</v>
      </c>
      <c r="B639" s="118" t="s">
        <v>1666</v>
      </c>
      <c r="C639" s="118" t="s">
        <v>1667</v>
      </c>
      <c r="D639" s="118" t="s">
        <v>1193</v>
      </c>
      <c r="E639" s="118">
        <v>0.64700000000000002</v>
      </c>
      <c r="F639" s="118">
        <v>0.66179100000000002</v>
      </c>
      <c r="G639" s="118">
        <v>0.68046099999999998</v>
      </c>
      <c r="H639" s="118">
        <v>0.70627600000000001</v>
      </c>
      <c r="I639" s="118">
        <v>0.73299499999999995</v>
      </c>
      <c r="J639" s="118">
        <v>0.76173800000000003</v>
      </c>
      <c r="K639" s="118">
        <v>0.79293800000000003</v>
      </c>
      <c r="L639" s="118">
        <v>0.82330300000000001</v>
      </c>
      <c r="M639" s="118">
        <v>0.85518300000000003</v>
      </c>
      <c r="N639" s="118">
        <v>0.88718600000000003</v>
      </c>
      <c r="O639" s="118">
        <v>0.92045399999999999</v>
      </c>
      <c r="P639" s="118">
        <v>0.95487699999999998</v>
      </c>
      <c r="Q639" s="118">
        <v>0.99155099999999996</v>
      </c>
      <c r="R639" s="118">
        <v>1.0292319999999999</v>
      </c>
      <c r="S639" s="118">
        <v>1.0663199999999999</v>
      </c>
      <c r="T639" s="118">
        <v>1.106384</v>
      </c>
      <c r="U639" s="118">
        <v>1.1488039999999999</v>
      </c>
      <c r="V639" s="118">
        <v>1.191141</v>
      </c>
      <c r="W639" s="118">
        <v>1.2379180000000001</v>
      </c>
      <c r="X639" s="118">
        <v>1.2868409999999999</v>
      </c>
      <c r="Y639" s="118">
        <v>1.335445</v>
      </c>
      <c r="Z639" s="118">
        <v>1.387092</v>
      </c>
      <c r="AA639" s="118">
        <v>1.4397990000000001</v>
      </c>
      <c r="AB639" s="118">
        <v>1.4941519999999999</v>
      </c>
      <c r="AC639" s="118">
        <v>1.54837</v>
      </c>
      <c r="AD639" s="118">
        <v>1.6070990000000001</v>
      </c>
      <c r="AE639" s="118">
        <v>1.6680029999999999</v>
      </c>
      <c r="AF639" s="118">
        <v>1.73129</v>
      </c>
      <c r="AG639" s="118">
        <v>1.7973859999999999</v>
      </c>
      <c r="AH639" s="118">
        <v>1.866541</v>
      </c>
      <c r="AI639" s="118">
        <v>1.9387399999999999</v>
      </c>
      <c r="AJ639" s="118">
        <v>2.0132080000000001</v>
      </c>
      <c r="AK639" s="118">
        <v>2.0900430000000001</v>
      </c>
      <c r="AL639" s="118">
        <v>2.169794</v>
      </c>
      <c r="AM639" s="119">
        <v>3.7999999999999999E-2</v>
      </c>
    </row>
    <row r="640" spans="1:39" s="118" customFormat="1">
      <c r="A640" s="118" t="s">
        <v>403</v>
      </c>
      <c r="B640" s="118" t="s">
        <v>1668</v>
      </c>
      <c r="C640" s="118" t="s">
        <v>1669</v>
      </c>
      <c r="D640" s="118" t="s">
        <v>1193</v>
      </c>
      <c r="E640" s="118">
        <v>0.64700000000000002</v>
      </c>
      <c r="F640" s="118">
        <v>0.66174599999999995</v>
      </c>
      <c r="G640" s="118">
        <v>0.68121799999999999</v>
      </c>
      <c r="H640" s="118">
        <v>0.70655900000000005</v>
      </c>
      <c r="I640" s="118">
        <v>0.73503300000000005</v>
      </c>
      <c r="J640" s="118">
        <v>0.76738099999999998</v>
      </c>
      <c r="K640" s="118">
        <v>0.80498700000000001</v>
      </c>
      <c r="L640" s="118">
        <v>0.84493300000000005</v>
      </c>
      <c r="M640" s="118">
        <v>0.88906200000000002</v>
      </c>
      <c r="N640" s="118">
        <v>0.93343799999999999</v>
      </c>
      <c r="O640" s="118">
        <v>0.97708600000000001</v>
      </c>
      <c r="P640" s="118">
        <v>1.018467</v>
      </c>
      <c r="Q640" s="118">
        <v>1.0587249999999999</v>
      </c>
      <c r="R640" s="118">
        <v>1.0955109999999999</v>
      </c>
      <c r="S640" s="118">
        <v>1.1271770000000001</v>
      </c>
      <c r="T640" s="118">
        <v>1.158401</v>
      </c>
      <c r="U640" s="118">
        <v>1.188097</v>
      </c>
      <c r="V640" s="118">
        <v>1.2147619999999999</v>
      </c>
      <c r="W640" s="118">
        <v>1.2427820000000001</v>
      </c>
      <c r="X640" s="118">
        <v>1.270648</v>
      </c>
      <c r="Y640" s="118">
        <v>1.296421</v>
      </c>
      <c r="Z640" s="118">
        <v>1.3242210000000001</v>
      </c>
      <c r="AA640" s="118">
        <v>1.352306</v>
      </c>
      <c r="AB640" s="118">
        <v>1.3810150000000001</v>
      </c>
      <c r="AC640" s="118">
        <v>1.4081349999999999</v>
      </c>
      <c r="AD640" s="118">
        <v>1.4374690000000001</v>
      </c>
      <c r="AE640" s="118">
        <v>1.467017</v>
      </c>
      <c r="AF640" s="118">
        <v>1.4970079999999999</v>
      </c>
      <c r="AG640" s="118">
        <v>1.5274000000000001</v>
      </c>
      <c r="AH640" s="118">
        <v>1.5583480000000001</v>
      </c>
      <c r="AI640" s="118">
        <v>1.590382</v>
      </c>
      <c r="AJ640" s="118">
        <v>1.6240319999999999</v>
      </c>
      <c r="AK640" s="118">
        <v>1.6602710000000001</v>
      </c>
      <c r="AL640" s="118">
        <v>1.6999839999999999</v>
      </c>
      <c r="AM640" s="119">
        <v>0.03</v>
      </c>
    </row>
    <row r="641" spans="1:39" s="118" customFormat="1">
      <c r="A641" s="118" t="s">
        <v>406</v>
      </c>
      <c r="B641" s="118" t="s">
        <v>1670</v>
      </c>
      <c r="C641" s="118" t="s">
        <v>1671</v>
      </c>
      <c r="D641" s="118" t="s">
        <v>1193</v>
      </c>
      <c r="E641" s="118">
        <v>0.64700000000000002</v>
      </c>
      <c r="F641" s="118">
        <v>0.66174599999999995</v>
      </c>
      <c r="G641" s="118">
        <v>0.67802300000000004</v>
      </c>
      <c r="H641" s="118">
        <v>0.69606599999999996</v>
      </c>
      <c r="I641" s="118">
        <v>0.71301700000000001</v>
      </c>
      <c r="J641" s="118">
        <v>0.72885999999999995</v>
      </c>
      <c r="K641" s="118">
        <v>0.74491200000000002</v>
      </c>
      <c r="L641" s="118">
        <v>0.75846199999999997</v>
      </c>
      <c r="M641" s="118">
        <v>0.77211399999999997</v>
      </c>
      <c r="N641" s="118">
        <v>0.784362</v>
      </c>
      <c r="O641" s="118">
        <v>0.79662999999999995</v>
      </c>
      <c r="P641" s="118">
        <v>0.80898499999999995</v>
      </c>
      <c r="Q641" s="118">
        <v>0.82277699999999998</v>
      </c>
      <c r="R641" s="118">
        <v>0.83665</v>
      </c>
      <c r="S641" s="118">
        <v>0.84994099999999995</v>
      </c>
      <c r="T641" s="118">
        <v>0.86560800000000004</v>
      </c>
      <c r="U641" s="118">
        <v>0.88244</v>
      </c>
      <c r="V641" s="118">
        <v>0.89916700000000005</v>
      </c>
      <c r="W641" s="118">
        <v>0.91866400000000004</v>
      </c>
      <c r="X641" s="118">
        <v>0.93961799999999995</v>
      </c>
      <c r="Y641" s="118">
        <v>0.960588</v>
      </c>
      <c r="Z641" s="118">
        <v>0.98417900000000003</v>
      </c>
      <c r="AA641" s="118">
        <v>1.00901</v>
      </c>
      <c r="AB641" s="118">
        <v>1.0350950000000001</v>
      </c>
      <c r="AC641" s="118">
        <v>1.0611200000000001</v>
      </c>
      <c r="AD641" s="118">
        <v>1.0900510000000001</v>
      </c>
      <c r="AE641" s="118">
        <v>1.1204559999999999</v>
      </c>
      <c r="AF641" s="118">
        <v>1.152447</v>
      </c>
      <c r="AG641" s="118">
        <v>1.1860029999999999</v>
      </c>
      <c r="AH641" s="118">
        <v>1.2211609999999999</v>
      </c>
      <c r="AI641" s="118">
        <v>1.2579309999999999</v>
      </c>
      <c r="AJ641" s="118">
        <v>1.296405</v>
      </c>
      <c r="AK641" s="118">
        <v>1.336371</v>
      </c>
      <c r="AL641" s="118">
        <v>1.3776109999999999</v>
      </c>
      <c r="AM641" s="119">
        <v>2.3E-2</v>
      </c>
    </row>
    <row r="642" spans="1:39" s="118" customFormat="1">
      <c r="A642" s="118" t="s">
        <v>409</v>
      </c>
      <c r="B642" s="118" t="s">
        <v>1672</v>
      </c>
      <c r="C642" s="118" t="s">
        <v>1673</v>
      </c>
      <c r="D642" s="118" t="s">
        <v>1193</v>
      </c>
      <c r="E642" s="118">
        <v>0.64700000000000002</v>
      </c>
      <c r="F642" s="118">
        <v>0.66174599999999995</v>
      </c>
      <c r="G642" s="118">
        <v>0.67857699999999999</v>
      </c>
      <c r="H642" s="118">
        <v>0.69948299999999997</v>
      </c>
      <c r="I642" s="118">
        <v>0.71927600000000003</v>
      </c>
      <c r="J642" s="118">
        <v>0.73920399999999997</v>
      </c>
      <c r="K642" s="118">
        <v>0.76052500000000001</v>
      </c>
      <c r="L642" s="118">
        <v>0.78088299999999999</v>
      </c>
      <c r="M642" s="118">
        <v>0.80233399999999999</v>
      </c>
      <c r="N642" s="118">
        <v>0.82303599999999999</v>
      </c>
      <c r="O642" s="118">
        <v>0.84416599999999997</v>
      </c>
      <c r="P642" s="118">
        <v>0.86547099999999999</v>
      </c>
      <c r="Q642" s="118">
        <v>0.88814000000000004</v>
      </c>
      <c r="R642" s="118">
        <v>0.91063499999999997</v>
      </c>
      <c r="S642" s="118">
        <v>0.93231699999999995</v>
      </c>
      <c r="T642" s="118">
        <v>0.95589800000000003</v>
      </c>
      <c r="U642" s="118">
        <v>0.98045300000000002</v>
      </c>
      <c r="V642" s="118">
        <v>1.004311</v>
      </c>
      <c r="W642" s="118">
        <v>1.03087</v>
      </c>
      <c r="X642" s="118">
        <v>1.0584420000000001</v>
      </c>
      <c r="Y642" s="118">
        <v>1.085394</v>
      </c>
      <c r="Z642" s="118">
        <v>1.1148800000000001</v>
      </c>
      <c r="AA642" s="118">
        <v>1.1449130000000001</v>
      </c>
      <c r="AB642" s="118">
        <v>1.1754290000000001</v>
      </c>
      <c r="AC642" s="118">
        <v>1.2049650000000001</v>
      </c>
      <c r="AD642" s="118">
        <v>1.236246</v>
      </c>
      <c r="AE642" s="118">
        <v>1.2684629999999999</v>
      </c>
      <c r="AF642" s="118">
        <v>1.3018639999999999</v>
      </c>
      <c r="AG642" s="118">
        <v>1.33623</v>
      </c>
      <c r="AH642" s="118">
        <v>1.371902</v>
      </c>
      <c r="AI642" s="118">
        <v>1.409192</v>
      </c>
      <c r="AJ642" s="118">
        <v>1.447829</v>
      </c>
      <c r="AK642" s="118">
        <v>1.4875370000000001</v>
      </c>
      <c r="AL642" s="118">
        <v>1.5285029999999999</v>
      </c>
      <c r="AM642" s="119">
        <v>2.7E-2</v>
      </c>
    </row>
    <row r="643" spans="1:39" s="118" customFormat="1">
      <c r="A643" s="118" t="s">
        <v>412</v>
      </c>
      <c r="B643" s="118" t="s">
        <v>1674</v>
      </c>
      <c r="C643" s="118" t="s">
        <v>1675</v>
      </c>
      <c r="D643" s="118" t="s">
        <v>1193</v>
      </c>
      <c r="E643" s="118">
        <v>0.64700000000000002</v>
      </c>
      <c r="F643" s="118">
        <v>0.66174599999999995</v>
      </c>
      <c r="G643" s="118">
        <v>0.67903000000000002</v>
      </c>
      <c r="H643" s="118">
        <v>0.70045599999999997</v>
      </c>
      <c r="I643" s="118">
        <v>0.72047099999999997</v>
      </c>
      <c r="J643" s="118">
        <v>0.73969700000000005</v>
      </c>
      <c r="K643" s="118">
        <v>0.75976600000000005</v>
      </c>
      <c r="L643" s="118">
        <v>0.77790999999999999</v>
      </c>
      <c r="M643" s="118">
        <v>0.79666599999999999</v>
      </c>
      <c r="N643" s="118">
        <v>0.81433100000000003</v>
      </c>
      <c r="O643" s="118">
        <v>0.832067</v>
      </c>
      <c r="P643" s="118">
        <v>0.850136</v>
      </c>
      <c r="Q643" s="118">
        <v>0.86929400000000001</v>
      </c>
      <c r="R643" s="118">
        <v>0.88806399999999996</v>
      </c>
      <c r="S643" s="118">
        <v>0.90557500000000002</v>
      </c>
      <c r="T643" s="118">
        <v>0.92501500000000003</v>
      </c>
      <c r="U643" s="118">
        <v>0.94525000000000003</v>
      </c>
      <c r="V643" s="118">
        <v>0.96484999999999999</v>
      </c>
      <c r="W643" s="118">
        <v>0.98711499999999996</v>
      </c>
      <c r="X643" s="118">
        <v>1.0105770000000001</v>
      </c>
      <c r="Y643" s="118">
        <v>1.0336860000000001</v>
      </c>
      <c r="Z643" s="118">
        <v>1.0593269999999999</v>
      </c>
      <c r="AA643" s="118">
        <v>1.0859939999999999</v>
      </c>
      <c r="AB643" s="118">
        <v>1.1137699999999999</v>
      </c>
      <c r="AC643" s="118">
        <v>1.140863</v>
      </c>
      <c r="AD643" s="118">
        <v>1.1703460000000001</v>
      </c>
      <c r="AE643" s="118">
        <v>1.2009749999999999</v>
      </c>
      <c r="AF643" s="118">
        <v>1.232761</v>
      </c>
      <c r="AG643" s="118">
        <v>1.2658860000000001</v>
      </c>
      <c r="AH643" s="118">
        <v>1.3004979999999999</v>
      </c>
      <c r="AI643" s="118">
        <v>1.3369800000000001</v>
      </c>
      <c r="AJ643" s="118">
        <v>1.3755310000000001</v>
      </c>
      <c r="AK643" s="118">
        <v>1.4159440000000001</v>
      </c>
      <c r="AL643" s="118">
        <v>1.458329</v>
      </c>
      <c r="AM643" s="119">
        <v>2.5000000000000001E-2</v>
      </c>
    </row>
    <row r="644" spans="1:39" s="118" customFormat="1">
      <c r="A644" s="118" t="s">
        <v>892</v>
      </c>
      <c r="C644" s="118" t="s">
        <v>1676</v>
      </c>
    </row>
    <row r="645" spans="1:39" s="118" customFormat="1">
      <c r="A645" s="118" t="s">
        <v>391</v>
      </c>
      <c r="B645" s="118" t="s">
        <v>1677</v>
      </c>
      <c r="C645" s="118" t="s">
        <v>1678</v>
      </c>
      <c r="D645" s="118" t="s">
        <v>1193</v>
      </c>
    </row>
    <row r="646" spans="1:39" s="118" customFormat="1">
      <c r="A646" s="118" t="s">
        <v>263</v>
      </c>
      <c r="B646" s="118" t="s">
        <v>1679</v>
      </c>
      <c r="C646" s="118" t="s">
        <v>1680</v>
      </c>
      <c r="D646" s="118" t="s">
        <v>1193</v>
      </c>
      <c r="E646" s="118">
        <v>15.265119</v>
      </c>
      <c r="F646" s="118">
        <v>17.358468999999999</v>
      </c>
      <c r="G646" s="118">
        <v>19.461561</v>
      </c>
      <c r="H646" s="118">
        <v>22.325887999999999</v>
      </c>
      <c r="I646" s="118">
        <v>23.749877999999999</v>
      </c>
      <c r="J646" s="118">
        <v>25.293576999999999</v>
      </c>
      <c r="K646" s="118">
        <v>26.646038000000001</v>
      </c>
      <c r="L646" s="118">
        <v>28.118850999999999</v>
      </c>
      <c r="M646" s="118">
        <v>29.630775</v>
      </c>
      <c r="N646" s="118">
        <v>31.036276000000001</v>
      </c>
      <c r="O646" s="118">
        <v>32.301563000000002</v>
      </c>
      <c r="P646" s="118">
        <v>33.439444999999999</v>
      </c>
      <c r="Q646" s="118">
        <v>34.569873999999999</v>
      </c>
      <c r="R646" s="118">
        <v>35.455238000000001</v>
      </c>
      <c r="S646" s="118">
        <v>36.321522000000002</v>
      </c>
      <c r="T646" s="118">
        <v>37.327517999999998</v>
      </c>
      <c r="U646" s="118">
        <v>38.436607000000002</v>
      </c>
      <c r="V646" s="118">
        <v>39.564574999999998</v>
      </c>
      <c r="W646" s="118">
        <v>40.695678999999998</v>
      </c>
      <c r="X646" s="118">
        <v>41.893360000000001</v>
      </c>
      <c r="Y646" s="118">
        <v>43.026409000000001</v>
      </c>
      <c r="Z646" s="118">
        <v>44.126311999999999</v>
      </c>
      <c r="AA646" s="118">
        <v>45.263137999999998</v>
      </c>
      <c r="AB646" s="118">
        <v>46.417023</v>
      </c>
      <c r="AC646" s="118">
        <v>47.531559000000001</v>
      </c>
      <c r="AD646" s="118">
        <v>48.723391999999997</v>
      </c>
      <c r="AE646" s="118">
        <v>49.969817999999997</v>
      </c>
      <c r="AF646" s="118">
        <v>51.239170000000001</v>
      </c>
      <c r="AG646" s="118">
        <v>52.492232999999999</v>
      </c>
      <c r="AH646" s="118">
        <v>53.717964000000002</v>
      </c>
      <c r="AI646" s="118">
        <v>54.95834</v>
      </c>
      <c r="AJ646" s="118">
        <v>56.231461000000003</v>
      </c>
      <c r="AK646" s="118">
        <v>57.461421999999999</v>
      </c>
      <c r="AL646" s="118">
        <v>58.628627999999999</v>
      </c>
      <c r="AM646" s="119">
        <v>3.9E-2</v>
      </c>
    </row>
    <row r="647" spans="1:39" s="118" customFormat="1">
      <c r="A647" s="118" t="s">
        <v>397</v>
      </c>
      <c r="B647" s="118" t="s">
        <v>1681</v>
      </c>
      <c r="C647" s="118" t="s">
        <v>1682</v>
      </c>
      <c r="D647" s="118" t="s">
        <v>1193</v>
      </c>
      <c r="E647" s="118">
        <v>15.265119</v>
      </c>
      <c r="F647" s="118">
        <v>17.359064</v>
      </c>
      <c r="G647" s="118">
        <v>19.280697</v>
      </c>
      <c r="H647" s="118">
        <v>22.199434</v>
      </c>
      <c r="I647" s="118">
        <v>23.585253000000002</v>
      </c>
      <c r="J647" s="118">
        <v>25.10717</v>
      </c>
      <c r="K647" s="118">
        <v>26.468102999999999</v>
      </c>
      <c r="L647" s="118">
        <v>28.048832000000001</v>
      </c>
      <c r="M647" s="118">
        <v>29.649048000000001</v>
      </c>
      <c r="N647" s="118">
        <v>30.926199</v>
      </c>
      <c r="O647" s="118">
        <v>32.173034999999999</v>
      </c>
      <c r="P647" s="118">
        <v>33.298079999999999</v>
      </c>
      <c r="Q647" s="118">
        <v>34.434623999999999</v>
      </c>
      <c r="R647" s="118">
        <v>35.347107000000001</v>
      </c>
      <c r="S647" s="118">
        <v>36.266018000000003</v>
      </c>
      <c r="T647" s="118">
        <v>37.265414999999997</v>
      </c>
      <c r="U647" s="118">
        <v>38.372867999999997</v>
      </c>
      <c r="V647" s="118">
        <v>39.511310999999999</v>
      </c>
      <c r="W647" s="118">
        <v>40.728347999999997</v>
      </c>
      <c r="X647" s="118">
        <v>42.040474000000003</v>
      </c>
      <c r="Y647" s="118">
        <v>43.193992999999999</v>
      </c>
      <c r="Z647" s="118">
        <v>44.377856999999999</v>
      </c>
      <c r="AA647" s="118">
        <v>45.587592999999998</v>
      </c>
      <c r="AB647" s="118">
        <v>46.811141999999997</v>
      </c>
      <c r="AC647" s="118">
        <v>47.982506000000001</v>
      </c>
      <c r="AD647" s="118">
        <v>49.189545000000003</v>
      </c>
      <c r="AE647" s="118">
        <v>50.384155</v>
      </c>
      <c r="AF647" s="118">
        <v>51.711418000000002</v>
      </c>
      <c r="AG647" s="118">
        <v>53.021636999999998</v>
      </c>
      <c r="AH647" s="118">
        <v>54.273735000000002</v>
      </c>
      <c r="AI647" s="118">
        <v>55.587249999999997</v>
      </c>
      <c r="AJ647" s="118">
        <v>56.817875000000001</v>
      </c>
      <c r="AK647" s="118">
        <v>58.184845000000003</v>
      </c>
      <c r="AL647" s="118">
        <v>59.418236</v>
      </c>
      <c r="AM647" s="119">
        <v>3.9E-2</v>
      </c>
    </row>
    <row r="648" spans="1:39" s="118" customFormat="1">
      <c r="A648" s="118" t="s">
        <v>400</v>
      </c>
      <c r="B648" s="118" t="s">
        <v>1683</v>
      </c>
      <c r="C648" s="118" t="s">
        <v>1684</v>
      </c>
      <c r="D648" s="118" t="s">
        <v>1193</v>
      </c>
      <c r="E648" s="118">
        <v>15.265121000000001</v>
      </c>
      <c r="F648" s="118">
        <v>17.359062000000002</v>
      </c>
      <c r="G648" s="118">
        <v>19.397874999999999</v>
      </c>
      <c r="H648" s="118">
        <v>22.446901</v>
      </c>
      <c r="I648" s="118">
        <v>24.068161</v>
      </c>
      <c r="J648" s="118">
        <v>25.978504000000001</v>
      </c>
      <c r="K648" s="118">
        <v>27.735711999999999</v>
      </c>
      <c r="L648" s="118">
        <v>29.819106999999999</v>
      </c>
      <c r="M648" s="118">
        <v>31.994931999999999</v>
      </c>
      <c r="N648" s="118">
        <v>33.829276999999998</v>
      </c>
      <c r="O648" s="118">
        <v>35.690776999999997</v>
      </c>
      <c r="P648" s="118">
        <v>37.406174</v>
      </c>
      <c r="Q648" s="118">
        <v>38.996882999999997</v>
      </c>
      <c r="R648" s="118">
        <v>40.649344999999997</v>
      </c>
      <c r="S648" s="118">
        <v>42.102524000000003</v>
      </c>
      <c r="T648" s="118">
        <v>43.733494</v>
      </c>
      <c r="U648" s="118">
        <v>45.536465</v>
      </c>
      <c r="V648" s="118">
        <v>47.417560999999999</v>
      </c>
      <c r="W648" s="118">
        <v>49.398178000000001</v>
      </c>
      <c r="X648" s="118">
        <v>51.507359000000001</v>
      </c>
      <c r="Y648" s="118">
        <v>53.630786999999998</v>
      </c>
      <c r="Z648" s="118">
        <v>55.680396999999999</v>
      </c>
      <c r="AA648" s="118">
        <v>57.743023000000001</v>
      </c>
      <c r="AB648" s="118">
        <v>59.890568000000002</v>
      </c>
      <c r="AC648" s="118">
        <v>61.989868000000001</v>
      </c>
      <c r="AD648" s="118">
        <v>64.116118999999998</v>
      </c>
      <c r="AE648" s="118">
        <v>66.389686999999995</v>
      </c>
      <c r="AF648" s="118">
        <v>68.827881000000005</v>
      </c>
      <c r="AG648" s="118">
        <v>71.262169</v>
      </c>
      <c r="AH648" s="118">
        <v>73.735282999999995</v>
      </c>
      <c r="AI648" s="118">
        <v>76.258308</v>
      </c>
      <c r="AJ648" s="118">
        <v>78.790886</v>
      </c>
      <c r="AK648" s="118">
        <v>81.273964000000007</v>
      </c>
      <c r="AL648" s="118">
        <v>83.760399000000007</v>
      </c>
      <c r="AM648" s="119">
        <v>0.05</v>
      </c>
    </row>
    <row r="649" spans="1:39" s="118" customFormat="1">
      <c r="A649" s="118" t="s">
        <v>403</v>
      </c>
      <c r="B649" s="118" t="s">
        <v>1685</v>
      </c>
      <c r="C649" s="118" t="s">
        <v>1686</v>
      </c>
      <c r="D649" s="118" t="s">
        <v>1193</v>
      </c>
      <c r="E649" s="118">
        <v>15.265121000000001</v>
      </c>
      <c r="F649" s="118">
        <v>17.358468999999999</v>
      </c>
      <c r="G649" s="118">
        <v>24.086725000000001</v>
      </c>
      <c r="H649" s="118">
        <v>30.511761</v>
      </c>
      <c r="I649" s="118">
        <v>35.891585999999997</v>
      </c>
      <c r="J649" s="118">
        <v>41.958744000000003</v>
      </c>
      <c r="K649" s="118">
        <v>47.876389000000003</v>
      </c>
      <c r="L649" s="118">
        <v>53.800975999999999</v>
      </c>
      <c r="M649" s="118">
        <v>60.025902000000002</v>
      </c>
      <c r="N649" s="118">
        <v>65.795310999999998</v>
      </c>
      <c r="O649" s="118">
        <v>71.210639999999998</v>
      </c>
      <c r="P649" s="118">
        <v>75.930976999999999</v>
      </c>
      <c r="Q649" s="118">
        <v>79.761680999999996</v>
      </c>
      <c r="R649" s="118">
        <v>82.489777000000004</v>
      </c>
      <c r="S649" s="118">
        <v>84.215102999999999</v>
      </c>
      <c r="T649" s="118">
        <v>85.571608999999995</v>
      </c>
      <c r="U649" s="118">
        <v>86.878799000000001</v>
      </c>
      <c r="V649" s="118">
        <v>88.055672000000001</v>
      </c>
      <c r="W649" s="118">
        <v>89.383881000000002</v>
      </c>
      <c r="X649" s="118">
        <v>90.748527999999993</v>
      </c>
      <c r="Y649" s="118">
        <v>91.751541000000003</v>
      </c>
      <c r="Z649" s="118">
        <v>93.141639999999995</v>
      </c>
      <c r="AA649" s="118">
        <v>94.697661999999994</v>
      </c>
      <c r="AB649" s="118">
        <v>96.643546999999998</v>
      </c>
      <c r="AC649" s="118">
        <v>98.502975000000006</v>
      </c>
      <c r="AD649" s="118">
        <v>100.124962</v>
      </c>
      <c r="AE649" s="118">
        <v>101.60528600000001</v>
      </c>
      <c r="AF649" s="118">
        <v>103.67390399999999</v>
      </c>
      <c r="AG649" s="118">
        <v>105.56131000000001</v>
      </c>
      <c r="AH649" s="118">
        <v>107.21592699999999</v>
      </c>
      <c r="AI649" s="118">
        <v>108.981522</v>
      </c>
      <c r="AJ649" s="118">
        <v>110.85817</v>
      </c>
      <c r="AK649" s="118">
        <v>112.96012899999999</v>
      </c>
      <c r="AL649" s="118">
        <v>115.326187</v>
      </c>
      <c r="AM649" s="119">
        <v>6.0999999999999999E-2</v>
      </c>
    </row>
    <row r="650" spans="1:39" s="118" customFormat="1">
      <c r="A650" s="118" t="s">
        <v>406</v>
      </c>
      <c r="B650" s="118" t="s">
        <v>1687</v>
      </c>
      <c r="C650" s="118" t="s">
        <v>1688</v>
      </c>
      <c r="D650" s="118" t="s">
        <v>1193</v>
      </c>
      <c r="E650" s="118">
        <v>15.265121000000001</v>
      </c>
      <c r="F650" s="118">
        <v>17.358468999999999</v>
      </c>
      <c r="G650" s="118">
        <v>17.77495</v>
      </c>
      <c r="H650" s="118">
        <v>17.11347</v>
      </c>
      <c r="I650" s="118">
        <v>16.633559999999999</v>
      </c>
      <c r="J650" s="118">
        <v>16.745176000000001</v>
      </c>
      <c r="K650" s="118">
        <v>16.832977</v>
      </c>
      <c r="L650" s="118">
        <v>16.927347000000001</v>
      </c>
      <c r="M650" s="118">
        <v>17.062963</v>
      </c>
      <c r="N650" s="118">
        <v>17.091808</v>
      </c>
      <c r="O650" s="118">
        <v>17.097490000000001</v>
      </c>
      <c r="P650" s="118">
        <v>17.286268</v>
      </c>
      <c r="Q650" s="118">
        <v>17.356636000000002</v>
      </c>
      <c r="R650" s="118">
        <v>17.536677999999998</v>
      </c>
      <c r="S650" s="118">
        <v>17.794909000000001</v>
      </c>
      <c r="T650" s="118">
        <v>17.746998000000001</v>
      </c>
      <c r="U650" s="118">
        <v>18.075337999999999</v>
      </c>
      <c r="V650" s="118">
        <v>18.399101000000002</v>
      </c>
      <c r="W650" s="118">
        <v>18.762701</v>
      </c>
      <c r="X650" s="118">
        <v>19.176525000000002</v>
      </c>
      <c r="Y650" s="118">
        <v>19.651154999999999</v>
      </c>
      <c r="Z650" s="118">
        <v>19.983754999999999</v>
      </c>
      <c r="AA650" s="118">
        <v>20.431671000000001</v>
      </c>
      <c r="AB650" s="118">
        <v>20.763764999999999</v>
      </c>
      <c r="AC650" s="118">
        <v>21.178311999999998</v>
      </c>
      <c r="AD650" s="118">
        <v>21.701017</v>
      </c>
      <c r="AE650" s="118">
        <v>22.271194000000001</v>
      </c>
      <c r="AF650" s="118">
        <v>22.956181000000001</v>
      </c>
      <c r="AG650" s="118">
        <v>23.620723999999999</v>
      </c>
      <c r="AH650" s="118">
        <v>24.251619000000002</v>
      </c>
      <c r="AI650" s="118">
        <v>24.969066999999999</v>
      </c>
      <c r="AJ650" s="118">
        <v>25.724325</v>
      </c>
      <c r="AK650" s="118">
        <v>26.515076000000001</v>
      </c>
      <c r="AL650" s="118">
        <v>27.258725999999999</v>
      </c>
      <c r="AM650" s="119">
        <v>1.4E-2</v>
      </c>
    </row>
    <row r="651" spans="1:39" s="118" customFormat="1">
      <c r="A651" s="118" t="s">
        <v>409</v>
      </c>
      <c r="B651" s="118" t="s">
        <v>1689</v>
      </c>
      <c r="C651" s="118" t="s">
        <v>1690</v>
      </c>
      <c r="D651" s="118" t="s">
        <v>1193</v>
      </c>
      <c r="E651" s="118">
        <v>15.265121000000001</v>
      </c>
      <c r="F651" s="118">
        <v>17.358468999999999</v>
      </c>
      <c r="G651" s="118">
        <v>19.067754999999998</v>
      </c>
      <c r="H651" s="118">
        <v>21.775933999999999</v>
      </c>
      <c r="I651" s="118">
        <v>22.849239000000001</v>
      </c>
      <c r="J651" s="118">
        <v>24.697800000000001</v>
      </c>
      <c r="K651" s="118">
        <v>26.399478999999999</v>
      </c>
      <c r="L651" s="118">
        <v>28.366164999999999</v>
      </c>
      <c r="M651" s="118">
        <v>30.379716999999999</v>
      </c>
      <c r="N651" s="118">
        <v>32.239601</v>
      </c>
      <c r="O651" s="118">
        <v>33.773155000000003</v>
      </c>
      <c r="P651" s="118">
        <v>34.984726000000002</v>
      </c>
      <c r="Q651" s="118">
        <v>36.264847000000003</v>
      </c>
      <c r="R651" s="118">
        <v>36.890179000000003</v>
      </c>
      <c r="S651" s="118">
        <v>37.855679000000002</v>
      </c>
      <c r="T651" s="118">
        <v>38.782848000000001</v>
      </c>
      <c r="U651" s="118">
        <v>39.712135000000004</v>
      </c>
      <c r="V651" s="118">
        <v>40.820354000000002</v>
      </c>
      <c r="W651" s="118">
        <v>42.069949999999999</v>
      </c>
      <c r="X651" s="118">
        <v>43.381523000000001</v>
      </c>
      <c r="Y651" s="118">
        <v>44.601894000000001</v>
      </c>
      <c r="Z651" s="118">
        <v>45.943835999999997</v>
      </c>
      <c r="AA651" s="118">
        <v>47.221446999999998</v>
      </c>
      <c r="AB651" s="118">
        <v>48.502934000000003</v>
      </c>
      <c r="AC651" s="118">
        <v>49.785907999999999</v>
      </c>
      <c r="AD651" s="118">
        <v>50.840904000000002</v>
      </c>
      <c r="AE651" s="118">
        <v>51.946475999999997</v>
      </c>
      <c r="AF651" s="118">
        <v>53.176524999999998</v>
      </c>
      <c r="AG651" s="118">
        <v>54.362259000000002</v>
      </c>
      <c r="AH651" s="118">
        <v>55.554298000000003</v>
      </c>
      <c r="AI651" s="118">
        <v>56.819088000000001</v>
      </c>
      <c r="AJ651" s="118">
        <v>58.00658</v>
      </c>
      <c r="AK651" s="118">
        <v>59.045535999999998</v>
      </c>
      <c r="AL651" s="118">
        <v>60.126705000000001</v>
      </c>
      <c r="AM651" s="119">
        <v>0.04</v>
      </c>
    </row>
    <row r="652" spans="1:39" s="118" customFormat="1">
      <c r="A652" s="118" t="s">
        <v>412</v>
      </c>
      <c r="B652" s="118" t="s">
        <v>1691</v>
      </c>
      <c r="C652" s="118" t="s">
        <v>1692</v>
      </c>
      <c r="D652" s="118" t="s">
        <v>1193</v>
      </c>
      <c r="E652" s="118">
        <v>15.265119</v>
      </c>
      <c r="F652" s="118">
        <v>17.358471000000002</v>
      </c>
      <c r="G652" s="118">
        <v>19.666219999999999</v>
      </c>
      <c r="H652" s="118">
        <v>22.794309999999999</v>
      </c>
      <c r="I652" s="118">
        <v>24.253342</v>
      </c>
      <c r="J652" s="118">
        <v>25.901848000000001</v>
      </c>
      <c r="K652" s="118">
        <v>27.212485999999998</v>
      </c>
      <c r="L652" s="118">
        <v>28.435637</v>
      </c>
      <c r="M652" s="118">
        <v>29.614979000000002</v>
      </c>
      <c r="N652" s="118">
        <v>30.652329999999999</v>
      </c>
      <c r="O652" s="118">
        <v>31.616571</v>
      </c>
      <c r="P652" s="118">
        <v>32.679313999999998</v>
      </c>
      <c r="Q652" s="118">
        <v>33.743755</v>
      </c>
      <c r="R652" s="118">
        <v>34.533507999999998</v>
      </c>
      <c r="S652" s="118">
        <v>35.287170000000003</v>
      </c>
      <c r="T652" s="118">
        <v>36.136172999999999</v>
      </c>
      <c r="U652" s="118">
        <v>37.117370999999999</v>
      </c>
      <c r="V652" s="118">
        <v>38.190159000000001</v>
      </c>
      <c r="W652" s="118">
        <v>39.265853999999997</v>
      </c>
      <c r="X652" s="118">
        <v>40.366100000000003</v>
      </c>
      <c r="Y652" s="118">
        <v>41.522942</v>
      </c>
      <c r="Z652" s="118">
        <v>42.759712</v>
      </c>
      <c r="AA652" s="118">
        <v>43.943314000000001</v>
      </c>
      <c r="AB652" s="118">
        <v>45.302132</v>
      </c>
      <c r="AC652" s="118">
        <v>46.518833000000001</v>
      </c>
      <c r="AD652" s="118">
        <v>47.846676000000002</v>
      </c>
      <c r="AE652" s="118">
        <v>49.147682000000003</v>
      </c>
      <c r="AF652" s="118">
        <v>50.276618999999997</v>
      </c>
      <c r="AG652" s="118">
        <v>51.573627000000002</v>
      </c>
      <c r="AH652" s="118">
        <v>52.338611999999998</v>
      </c>
      <c r="AI652" s="118">
        <v>53.842007000000002</v>
      </c>
      <c r="AJ652" s="118">
        <v>55.724559999999997</v>
      </c>
      <c r="AK652" s="118">
        <v>57.111815999999997</v>
      </c>
      <c r="AL652" s="118">
        <v>58.678471000000002</v>
      </c>
      <c r="AM652" s="119">
        <v>3.9E-2</v>
      </c>
    </row>
    <row r="653" spans="1:39" s="118" customFormat="1">
      <c r="A653" s="118" t="s">
        <v>62</v>
      </c>
      <c r="B653" s="118" t="s">
        <v>1693</v>
      </c>
      <c r="C653" s="118" t="s">
        <v>1694</v>
      </c>
      <c r="D653" s="118" t="s">
        <v>1193</v>
      </c>
    </row>
    <row r="654" spans="1:39" s="118" customFormat="1">
      <c r="A654" s="118" t="s">
        <v>263</v>
      </c>
      <c r="B654" s="118" t="s">
        <v>1695</v>
      </c>
      <c r="C654" s="118" t="s">
        <v>1696</v>
      </c>
      <c r="D654" s="118" t="s">
        <v>1193</v>
      </c>
      <c r="E654" s="118">
        <v>21.720039</v>
      </c>
      <c r="F654" s="118">
        <v>29.232935000000001</v>
      </c>
      <c r="G654" s="118">
        <v>34.891410999999998</v>
      </c>
      <c r="H654" s="118">
        <v>34.741745000000002</v>
      </c>
      <c r="I654" s="118">
        <v>35.350867999999998</v>
      </c>
      <c r="J654" s="118">
        <v>35.222641000000003</v>
      </c>
      <c r="K654" s="118">
        <v>35.804755999999998</v>
      </c>
      <c r="L654" s="118">
        <v>34.189574999999998</v>
      </c>
      <c r="M654" s="118">
        <v>32.103703000000003</v>
      </c>
      <c r="N654" s="118">
        <v>32.615952</v>
      </c>
      <c r="O654" s="118">
        <v>32.591793000000003</v>
      </c>
      <c r="P654" s="118">
        <v>32.421042999999997</v>
      </c>
      <c r="Q654" s="118">
        <v>33.485866999999999</v>
      </c>
      <c r="R654" s="118">
        <v>32.947239000000003</v>
      </c>
      <c r="S654" s="118">
        <v>33.740574000000002</v>
      </c>
      <c r="T654" s="118">
        <v>34.550556</v>
      </c>
      <c r="U654" s="118">
        <v>34.953902999999997</v>
      </c>
      <c r="V654" s="118">
        <v>35.225540000000002</v>
      </c>
      <c r="W654" s="118">
        <v>36.017197000000003</v>
      </c>
      <c r="X654" s="118">
        <v>36.872810000000001</v>
      </c>
      <c r="Y654" s="118">
        <v>37.480274000000001</v>
      </c>
      <c r="Z654" s="118">
        <v>38.647461</v>
      </c>
      <c r="AA654" s="118">
        <v>40.188701999999999</v>
      </c>
      <c r="AB654" s="118">
        <v>41.916328</v>
      </c>
      <c r="AC654" s="118">
        <v>44.086089999999999</v>
      </c>
      <c r="AD654" s="118">
        <v>46.499226</v>
      </c>
      <c r="AE654" s="118">
        <v>49.098163999999997</v>
      </c>
      <c r="AF654" s="118">
        <v>51.215519</v>
      </c>
      <c r="AG654" s="118">
        <v>53.426372999999998</v>
      </c>
      <c r="AH654" s="118">
        <v>57.644576999999998</v>
      </c>
      <c r="AI654" s="118">
        <v>63.124572999999998</v>
      </c>
      <c r="AJ654" s="118">
        <v>67.720214999999996</v>
      </c>
      <c r="AK654" s="118">
        <v>69.317497000000003</v>
      </c>
      <c r="AL654" s="118">
        <v>70.789375000000007</v>
      </c>
      <c r="AM654" s="119">
        <v>2.8000000000000001E-2</v>
      </c>
    </row>
    <row r="655" spans="1:39" s="118" customFormat="1">
      <c r="A655" s="118" t="s">
        <v>397</v>
      </c>
      <c r="B655" s="118" t="s">
        <v>1697</v>
      </c>
      <c r="C655" s="118" t="s">
        <v>1698</v>
      </c>
      <c r="D655" s="118" t="s">
        <v>1193</v>
      </c>
      <c r="E655" s="118">
        <v>21.723102999999998</v>
      </c>
      <c r="F655" s="118">
        <v>29.223006999999999</v>
      </c>
      <c r="G655" s="118">
        <v>32.744312000000001</v>
      </c>
      <c r="H655" s="118">
        <v>35.461151000000001</v>
      </c>
      <c r="I655" s="118">
        <v>35.719161999999997</v>
      </c>
      <c r="J655" s="118">
        <v>35.553837000000001</v>
      </c>
      <c r="K655" s="118">
        <v>36.26144</v>
      </c>
      <c r="L655" s="118">
        <v>36.604027000000002</v>
      </c>
      <c r="M655" s="118">
        <v>33.857365000000001</v>
      </c>
      <c r="N655" s="118">
        <v>34.245818999999997</v>
      </c>
      <c r="O655" s="118">
        <v>34.695388999999999</v>
      </c>
      <c r="P655" s="118">
        <v>34.562241</v>
      </c>
      <c r="Q655" s="118">
        <v>35.942664999999998</v>
      </c>
      <c r="R655" s="118">
        <v>35.239367999999999</v>
      </c>
      <c r="S655" s="118">
        <v>36.364536000000001</v>
      </c>
      <c r="T655" s="118">
        <v>37.117320999999997</v>
      </c>
      <c r="U655" s="118">
        <v>37.349792000000001</v>
      </c>
      <c r="V655" s="118">
        <v>37.989840999999998</v>
      </c>
      <c r="W655" s="118">
        <v>38.834460999999997</v>
      </c>
      <c r="X655" s="118">
        <v>40.400562000000001</v>
      </c>
      <c r="Y655" s="118">
        <v>42.043571</v>
      </c>
      <c r="Z655" s="118">
        <v>44.145622000000003</v>
      </c>
      <c r="AA655" s="118">
        <v>46.577624999999998</v>
      </c>
      <c r="AB655" s="118">
        <v>49.597118000000002</v>
      </c>
      <c r="AC655" s="118">
        <v>53.335898999999998</v>
      </c>
      <c r="AD655" s="118">
        <v>57.874541999999998</v>
      </c>
      <c r="AE655" s="118">
        <v>60.628056000000001</v>
      </c>
      <c r="AF655" s="118">
        <v>62.069279000000002</v>
      </c>
      <c r="AG655" s="118">
        <v>64.487426999999997</v>
      </c>
      <c r="AH655" s="118">
        <v>66.583304999999996</v>
      </c>
      <c r="AI655" s="118">
        <v>69.636322000000007</v>
      </c>
      <c r="AJ655" s="118">
        <v>71.621498000000003</v>
      </c>
      <c r="AK655" s="118">
        <v>74.755234000000002</v>
      </c>
      <c r="AL655" s="118">
        <v>76.638191000000006</v>
      </c>
      <c r="AM655" s="119">
        <v>3.1E-2</v>
      </c>
    </row>
    <row r="656" spans="1:39" s="118" customFormat="1">
      <c r="A656" s="118" t="s">
        <v>400</v>
      </c>
      <c r="B656" s="118" t="s">
        <v>1699</v>
      </c>
      <c r="C656" s="118" t="s">
        <v>1700</v>
      </c>
      <c r="D656" s="118" t="s">
        <v>1193</v>
      </c>
      <c r="E656" s="118">
        <v>21.723528000000002</v>
      </c>
      <c r="F656" s="118">
        <v>29.234694000000001</v>
      </c>
      <c r="G656" s="118">
        <v>32.851909999999997</v>
      </c>
      <c r="H656" s="118">
        <v>35.375900000000001</v>
      </c>
      <c r="I656" s="118">
        <v>35.450389999999999</v>
      </c>
      <c r="J656" s="118">
        <v>36.086246000000003</v>
      </c>
      <c r="K656" s="118">
        <v>36.503852999999999</v>
      </c>
      <c r="L656" s="118">
        <v>35.053600000000003</v>
      </c>
      <c r="M656" s="118">
        <v>32.454979000000002</v>
      </c>
      <c r="N656" s="118">
        <v>32.663043999999999</v>
      </c>
      <c r="O656" s="118">
        <v>33.346572999999999</v>
      </c>
      <c r="P656" s="118">
        <v>33.353039000000003</v>
      </c>
      <c r="Q656" s="118">
        <v>34.156360999999997</v>
      </c>
      <c r="R656" s="118">
        <v>35.217860999999999</v>
      </c>
      <c r="S656" s="118">
        <v>36.042999000000002</v>
      </c>
      <c r="T656" s="118">
        <v>37.475093999999999</v>
      </c>
      <c r="U656" s="118">
        <v>39.573101000000001</v>
      </c>
      <c r="V656" s="118">
        <v>42.415573000000002</v>
      </c>
      <c r="W656" s="118">
        <v>43.974899000000001</v>
      </c>
      <c r="X656" s="118">
        <v>45.938175000000001</v>
      </c>
      <c r="Y656" s="118">
        <v>47.729644999999998</v>
      </c>
      <c r="Z656" s="118">
        <v>49.664012999999997</v>
      </c>
      <c r="AA656" s="118">
        <v>51.622687999999997</v>
      </c>
      <c r="AB656" s="118">
        <v>53.669280999999998</v>
      </c>
      <c r="AC656" s="118">
        <v>55.697468000000001</v>
      </c>
      <c r="AD656" s="118">
        <v>57.962727000000001</v>
      </c>
      <c r="AE656" s="118">
        <v>60.488818999999999</v>
      </c>
      <c r="AF656" s="118">
        <v>61.573593000000002</v>
      </c>
      <c r="AG656" s="118">
        <v>64.53434</v>
      </c>
      <c r="AH656" s="118">
        <v>67.097656000000001</v>
      </c>
      <c r="AI656" s="118">
        <v>69.967528999999999</v>
      </c>
      <c r="AJ656" s="118">
        <v>72.917418999999995</v>
      </c>
      <c r="AK656" s="118">
        <v>76.955275999999998</v>
      </c>
      <c r="AL656" s="118">
        <v>77.693047000000007</v>
      </c>
      <c r="AM656" s="119">
        <v>3.1E-2</v>
      </c>
    </row>
    <row r="657" spans="1:39" s="118" customFormat="1">
      <c r="A657" s="118" t="s">
        <v>403</v>
      </c>
      <c r="B657" s="118" t="s">
        <v>1701</v>
      </c>
      <c r="C657" s="118" t="s">
        <v>1702</v>
      </c>
      <c r="D657" s="118" t="s">
        <v>1193</v>
      </c>
      <c r="E657" s="118">
        <v>21.712353</v>
      </c>
      <c r="F657" s="118">
        <v>29.236160000000002</v>
      </c>
      <c r="G657" s="118">
        <v>39.879105000000003</v>
      </c>
      <c r="H657" s="118">
        <v>41.406292000000001</v>
      </c>
      <c r="I657" s="118">
        <v>44.135460000000002</v>
      </c>
      <c r="J657" s="118">
        <v>44.646931000000002</v>
      </c>
      <c r="K657" s="118">
        <v>45.473083000000003</v>
      </c>
      <c r="L657" s="118">
        <v>46.805447000000001</v>
      </c>
      <c r="M657" s="118">
        <v>48.793990999999998</v>
      </c>
      <c r="N657" s="118">
        <v>50.334347000000001</v>
      </c>
      <c r="O657" s="118">
        <v>51.763153000000003</v>
      </c>
      <c r="P657" s="118">
        <v>53.391948999999997</v>
      </c>
      <c r="Q657" s="118">
        <v>56.174568000000001</v>
      </c>
      <c r="R657" s="118">
        <v>58.714443000000003</v>
      </c>
      <c r="S657" s="118">
        <v>61.097011999999999</v>
      </c>
      <c r="T657" s="118">
        <v>63.183643000000004</v>
      </c>
      <c r="U657" s="118">
        <v>66.479438999999999</v>
      </c>
      <c r="V657" s="118">
        <v>68.060874999999996</v>
      </c>
      <c r="W657" s="118">
        <v>70.024299999999997</v>
      </c>
      <c r="X657" s="118">
        <v>71.817336999999995</v>
      </c>
      <c r="Y657" s="118">
        <v>73.052345000000003</v>
      </c>
      <c r="Z657" s="118">
        <v>74.922141999999994</v>
      </c>
      <c r="AA657" s="118">
        <v>76.712418</v>
      </c>
      <c r="AB657" s="118">
        <v>78.501662999999994</v>
      </c>
      <c r="AC657" s="118">
        <v>81.607680999999999</v>
      </c>
      <c r="AD657" s="118">
        <v>83.168221000000003</v>
      </c>
      <c r="AE657" s="118">
        <v>84.798370000000006</v>
      </c>
      <c r="AF657" s="118">
        <v>86.518234000000007</v>
      </c>
      <c r="AG657" s="118">
        <v>88.341125000000005</v>
      </c>
      <c r="AH657" s="118">
        <v>89.781829999999999</v>
      </c>
      <c r="AI657" s="118">
        <v>89.469284000000002</v>
      </c>
      <c r="AJ657" s="118">
        <v>89.830726999999996</v>
      </c>
      <c r="AK657" s="118">
        <v>91.806458000000006</v>
      </c>
      <c r="AL657" s="118">
        <v>93.955444</v>
      </c>
      <c r="AM657" s="119">
        <v>3.6999999999999998E-2</v>
      </c>
    </row>
    <row r="658" spans="1:39" s="118" customFormat="1">
      <c r="A658" s="118" t="s">
        <v>406</v>
      </c>
      <c r="B658" s="118" t="s">
        <v>1703</v>
      </c>
      <c r="C658" s="118" t="s">
        <v>1704</v>
      </c>
      <c r="D658" s="118" t="s">
        <v>1193</v>
      </c>
      <c r="E658" s="118">
        <v>21.711480999999999</v>
      </c>
      <c r="F658" s="118">
        <v>29.254660000000001</v>
      </c>
      <c r="G658" s="118">
        <v>30.628508</v>
      </c>
      <c r="H658" s="118">
        <v>31.570446</v>
      </c>
      <c r="I658" s="118">
        <v>31.490898000000001</v>
      </c>
      <c r="J658" s="118">
        <v>29.317049000000001</v>
      </c>
      <c r="K658" s="118">
        <v>28.951183</v>
      </c>
      <c r="L658" s="118">
        <v>28.645150999999998</v>
      </c>
      <c r="M658" s="118">
        <v>28.617455</v>
      </c>
      <c r="N658" s="118">
        <v>27.983843</v>
      </c>
      <c r="O658" s="118">
        <v>28.400251000000001</v>
      </c>
      <c r="P658" s="118">
        <v>28.850421999999998</v>
      </c>
      <c r="Q658" s="118">
        <v>30.053052999999998</v>
      </c>
      <c r="R658" s="118">
        <v>30.463837000000002</v>
      </c>
      <c r="S658" s="118">
        <v>30.960229999999999</v>
      </c>
      <c r="T658" s="118">
        <v>31.661307999999998</v>
      </c>
      <c r="U658" s="118">
        <v>32.245894999999997</v>
      </c>
      <c r="V658" s="118">
        <v>32.715969000000001</v>
      </c>
      <c r="W658" s="118">
        <v>33.416350999999999</v>
      </c>
      <c r="X658" s="118">
        <v>34.263202999999997</v>
      </c>
      <c r="Y658" s="118">
        <v>35.382458</v>
      </c>
      <c r="Z658" s="118">
        <v>36.376185999999997</v>
      </c>
      <c r="AA658" s="118">
        <v>37.281551</v>
      </c>
      <c r="AB658" s="118">
        <v>38.247748999999999</v>
      </c>
      <c r="AC658" s="118">
        <v>39.446250999999997</v>
      </c>
      <c r="AD658" s="118">
        <v>40.580630999999997</v>
      </c>
      <c r="AE658" s="118">
        <v>41.855701000000003</v>
      </c>
      <c r="AF658" s="118">
        <v>43.015739000000004</v>
      </c>
      <c r="AG658" s="118">
        <v>47.801949</v>
      </c>
      <c r="AH658" s="118">
        <v>51.607956000000001</v>
      </c>
      <c r="AI658" s="118">
        <v>53.367705999999998</v>
      </c>
      <c r="AJ658" s="118">
        <v>55.239918000000003</v>
      </c>
      <c r="AK658" s="118">
        <v>57.034999999999997</v>
      </c>
      <c r="AL658" s="118">
        <v>58.601948</v>
      </c>
      <c r="AM658" s="119">
        <v>2.1999999999999999E-2</v>
      </c>
    </row>
    <row r="659" spans="1:39" s="118" customFormat="1">
      <c r="A659" s="118" t="s">
        <v>409</v>
      </c>
      <c r="B659" s="118" t="s">
        <v>1705</v>
      </c>
      <c r="C659" s="118" t="s">
        <v>1706</v>
      </c>
      <c r="D659" s="118" t="s">
        <v>1193</v>
      </c>
      <c r="E659" s="118">
        <v>21.723022</v>
      </c>
      <c r="F659" s="118">
        <v>29.232927</v>
      </c>
      <c r="G659" s="118">
        <v>32.632095</v>
      </c>
      <c r="H659" s="118">
        <v>34.951251999999997</v>
      </c>
      <c r="I659" s="118">
        <v>34.624493000000001</v>
      </c>
      <c r="J659" s="118">
        <v>34.839084999999997</v>
      </c>
      <c r="K659" s="118">
        <v>35.518752999999997</v>
      </c>
      <c r="L659" s="118">
        <v>35.849342</v>
      </c>
      <c r="M659" s="118">
        <v>32.394398000000002</v>
      </c>
      <c r="N659" s="118">
        <v>32.767941</v>
      </c>
      <c r="O659" s="118">
        <v>32.399948000000002</v>
      </c>
      <c r="P659" s="118">
        <v>31.555275000000002</v>
      </c>
      <c r="Q659" s="118">
        <v>32.536655000000003</v>
      </c>
      <c r="R659" s="118">
        <v>32.403748</v>
      </c>
      <c r="S659" s="118">
        <v>33.024445</v>
      </c>
      <c r="T659" s="118">
        <v>33.042957000000001</v>
      </c>
      <c r="U659" s="118">
        <v>33.320506999999999</v>
      </c>
      <c r="V659" s="118">
        <v>33.318489</v>
      </c>
      <c r="W659" s="118">
        <v>33.784008</v>
      </c>
      <c r="X659" s="118">
        <v>34.565372000000004</v>
      </c>
      <c r="Y659" s="118">
        <v>35.525959</v>
      </c>
      <c r="Z659" s="118">
        <v>36.541671999999998</v>
      </c>
      <c r="AA659" s="118">
        <v>37.650016999999998</v>
      </c>
      <c r="AB659" s="118">
        <v>39.256065</v>
      </c>
      <c r="AC659" s="118">
        <v>41.405762000000003</v>
      </c>
      <c r="AD659" s="118">
        <v>43.525120000000001</v>
      </c>
      <c r="AE659" s="118">
        <v>46.768031999999998</v>
      </c>
      <c r="AF659" s="118">
        <v>50.613308000000004</v>
      </c>
      <c r="AG659" s="118">
        <v>55.667079999999999</v>
      </c>
      <c r="AH659" s="118">
        <v>60.391070999999997</v>
      </c>
      <c r="AI659" s="118">
        <v>63.278736000000002</v>
      </c>
      <c r="AJ659" s="118">
        <v>65.689835000000002</v>
      </c>
      <c r="AK659" s="118">
        <v>70.146445999999997</v>
      </c>
      <c r="AL659" s="118">
        <v>72.938591000000002</v>
      </c>
      <c r="AM659" s="119">
        <v>2.9000000000000001E-2</v>
      </c>
    </row>
    <row r="660" spans="1:39" s="118" customFormat="1">
      <c r="A660" s="118" t="s">
        <v>412</v>
      </c>
      <c r="B660" s="118" t="s">
        <v>1707</v>
      </c>
      <c r="C660" s="118" t="s">
        <v>1708</v>
      </c>
      <c r="D660" s="118" t="s">
        <v>1193</v>
      </c>
      <c r="E660" s="118">
        <v>21.722055000000001</v>
      </c>
      <c r="F660" s="118">
        <v>29.227723999999998</v>
      </c>
      <c r="G660" s="118">
        <v>33.169379999999997</v>
      </c>
      <c r="H660" s="118">
        <v>35.767505999999997</v>
      </c>
      <c r="I660" s="118">
        <v>36.140759000000003</v>
      </c>
      <c r="J660" s="118">
        <v>36.765476</v>
      </c>
      <c r="K660" s="118">
        <v>37.235816999999997</v>
      </c>
      <c r="L660" s="118">
        <v>35.476607999999999</v>
      </c>
      <c r="M660" s="118">
        <v>32.554504000000001</v>
      </c>
      <c r="N660" s="118">
        <v>32.783630000000002</v>
      </c>
      <c r="O660" s="118">
        <v>32.534039</v>
      </c>
      <c r="P660" s="118">
        <v>32.588543000000001</v>
      </c>
      <c r="Q660" s="118">
        <v>33.690086000000001</v>
      </c>
      <c r="R660" s="118">
        <v>33.796115999999998</v>
      </c>
      <c r="S660" s="118">
        <v>35.095131000000002</v>
      </c>
      <c r="T660" s="118">
        <v>35.855846</v>
      </c>
      <c r="U660" s="118">
        <v>37.407145999999997</v>
      </c>
      <c r="V660" s="118">
        <v>37.615704000000001</v>
      </c>
      <c r="W660" s="118">
        <v>37.902316999999996</v>
      </c>
      <c r="X660" s="118">
        <v>38.941913999999997</v>
      </c>
      <c r="Y660" s="118">
        <v>39.793640000000003</v>
      </c>
      <c r="Z660" s="118">
        <v>41.107005999999998</v>
      </c>
      <c r="AA660" s="118">
        <v>42.683067000000001</v>
      </c>
      <c r="AB660" s="118">
        <v>44.395760000000003</v>
      </c>
      <c r="AC660" s="118">
        <v>46.391457000000003</v>
      </c>
      <c r="AD660" s="118">
        <v>48.823650000000001</v>
      </c>
      <c r="AE660" s="118">
        <v>51.237693999999998</v>
      </c>
      <c r="AF660" s="118">
        <v>54.001652</v>
      </c>
      <c r="AG660" s="118">
        <v>55.543407000000002</v>
      </c>
      <c r="AH660" s="118">
        <v>56.816794999999999</v>
      </c>
      <c r="AI660" s="118">
        <v>60.527630000000002</v>
      </c>
      <c r="AJ660" s="118">
        <v>65.915710000000004</v>
      </c>
      <c r="AK660" s="118">
        <v>69.335380999999998</v>
      </c>
      <c r="AL660" s="118">
        <v>71.147537</v>
      </c>
      <c r="AM660" s="119">
        <v>2.8000000000000001E-2</v>
      </c>
    </row>
    <row r="661" spans="1:39" s="118" customFormat="1">
      <c r="A661" s="118" t="s">
        <v>711</v>
      </c>
      <c r="B661" s="118" t="s">
        <v>1709</v>
      </c>
      <c r="C661" s="118" t="s">
        <v>1710</v>
      </c>
      <c r="D661" s="118" t="s">
        <v>1193</v>
      </c>
    </row>
    <row r="662" spans="1:39" s="118" customFormat="1">
      <c r="A662" s="118" t="s">
        <v>263</v>
      </c>
      <c r="B662" s="118" t="s">
        <v>1711</v>
      </c>
      <c r="C662" s="118" t="s">
        <v>1712</v>
      </c>
      <c r="D662" s="118" t="s">
        <v>1193</v>
      </c>
      <c r="E662" s="118">
        <v>21.082930000000001</v>
      </c>
      <c r="F662" s="118">
        <v>24.037481</v>
      </c>
      <c r="G662" s="118">
        <v>24.809709999999999</v>
      </c>
      <c r="H662" s="118">
        <v>26.265539</v>
      </c>
      <c r="I662" s="118">
        <v>27.173220000000001</v>
      </c>
      <c r="J662" s="118">
        <v>27.945952999999999</v>
      </c>
      <c r="K662" s="118">
        <v>29.039797</v>
      </c>
      <c r="L662" s="118">
        <v>30.142807000000001</v>
      </c>
      <c r="M662" s="118">
        <v>31.181252000000001</v>
      </c>
      <c r="N662" s="118">
        <v>32.154494999999997</v>
      </c>
      <c r="O662" s="118">
        <v>33.565102000000003</v>
      </c>
      <c r="P662" s="118">
        <v>34.564587000000003</v>
      </c>
      <c r="Q662" s="118">
        <v>36.199866999999998</v>
      </c>
      <c r="R662" s="118">
        <v>37.135894999999998</v>
      </c>
      <c r="S662" s="118">
        <v>38.347797</v>
      </c>
      <c r="T662" s="118">
        <v>39.510596999999997</v>
      </c>
      <c r="U662" s="118">
        <v>40.539462999999998</v>
      </c>
      <c r="V662" s="118">
        <v>41.730651999999999</v>
      </c>
      <c r="W662" s="118">
        <v>42.930244000000002</v>
      </c>
      <c r="X662" s="118">
        <v>44.257477000000002</v>
      </c>
      <c r="Y662" s="118">
        <v>45.245998</v>
      </c>
      <c r="Z662" s="118">
        <v>46.525523999999997</v>
      </c>
      <c r="AA662" s="118">
        <v>47.874125999999997</v>
      </c>
      <c r="AB662" s="118">
        <v>49.302104999999997</v>
      </c>
      <c r="AC662" s="118">
        <v>50.603797999999998</v>
      </c>
      <c r="AD662" s="118">
        <v>52.170901999999998</v>
      </c>
      <c r="AE662" s="118">
        <v>53.467274000000003</v>
      </c>
      <c r="AF662" s="118">
        <v>54.718055999999997</v>
      </c>
      <c r="AG662" s="118">
        <v>56.132496000000003</v>
      </c>
      <c r="AH662" s="118">
        <v>57.643425000000001</v>
      </c>
      <c r="AI662" s="118">
        <v>59.170479</v>
      </c>
      <c r="AJ662" s="118">
        <v>60.899303000000003</v>
      </c>
      <c r="AK662" s="118">
        <v>62.428978000000001</v>
      </c>
      <c r="AL662" s="118">
        <v>63.964919999999999</v>
      </c>
      <c r="AM662" s="119">
        <v>3.1E-2</v>
      </c>
    </row>
    <row r="663" spans="1:39" s="118" customFormat="1">
      <c r="A663" s="118" t="s">
        <v>397</v>
      </c>
      <c r="B663" s="118" t="s">
        <v>1713</v>
      </c>
      <c r="C663" s="118" t="s">
        <v>1714</v>
      </c>
      <c r="D663" s="118" t="s">
        <v>1193</v>
      </c>
      <c r="E663" s="118">
        <v>21.082937000000001</v>
      </c>
      <c r="F663" s="118">
        <v>24.039114000000001</v>
      </c>
      <c r="G663" s="118">
        <v>24.532719</v>
      </c>
      <c r="H663" s="118">
        <v>26.254261</v>
      </c>
      <c r="I663" s="118">
        <v>27.004223</v>
      </c>
      <c r="J663" s="118">
        <v>27.801967999999999</v>
      </c>
      <c r="K663" s="118">
        <v>28.841388999999999</v>
      </c>
      <c r="L663" s="118">
        <v>30.106983</v>
      </c>
      <c r="M663" s="118">
        <v>31.084047000000002</v>
      </c>
      <c r="N663" s="118">
        <v>31.683025000000001</v>
      </c>
      <c r="O663" s="118">
        <v>33.217956999999998</v>
      </c>
      <c r="P663" s="118">
        <v>34.211868000000003</v>
      </c>
      <c r="Q663" s="118">
        <v>35.929985000000002</v>
      </c>
      <c r="R663" s="118">
        <v>36.902149000000001</v>
      </c>
      <c r="S663" s="118">
        <v>38.164982000000002</v>
      </c>
      <c r="T663" s="118">
        <v>39.391849999999998</v>
      </c>
      <c r="U663" s="118">
        <v>40.430962000000001</v>
      </c>
      <c r="V663" s="118">
        <v>41.701084000000002</v>
      </c>
      <c r="W663" s="118">
        <v>42.973869000000001</v>
      </c>
      <c r="X663" s="118">
        <v>44.514183000000003</v>
      </c>
      <c r="Y663" s="118">
        <v>45.724952999999999</v>
      </c>
      <c r="Z663" s="118">
        <v>47.074176999999999</v>
      </c>
      <c r="AA663" s="118">
        <v>48.509704999999997</v>
      </c>
      <c r="AB663" s="118">
        <v>49.860447000000001</v>
      </c>
      <c r="AC663" s="118">
        <v>51.321410999999998</v>
      </c>
      <c r="AD663" s="118">
        <v>53.027050000000003</v>
      </c>
      <c r="AE663" s="118">
        <v>54.52599</v>
      </c>
      <c r="AF663" s="118">
        <v>56.002197000000002</v>
      </c>
      <c r="AG663" s="118">
        <v>57.828147999999999</v>
      </c>
      <c r="AH663" s="118">
        <v>59.284579999999998</v>
      </c>
      <c r="AI663" s="118">
        <v>61.382809000000002</v>
      </c>
      <c r="AJ663" s="118">
        <v>62.951045999999998</v>
      </c>
      <c r="AK663" s="118">
        <v>64.501022000000006</v>
      </c>
      <c r="AL663" s="118">
        <v>66.245148</v>
      </c>
      <c r="AM663" s="119">
        <v>3.2000000000000001E-2</v>
      </c>
    </row>
    <row r="664" spans="1:39" s="118" customFormat="1">
      <c r="A664" s="118" t="s">
        <v>400</v>
      </c>
      <c r="B664" s="118" t="s">
        <v>1715</v>
      </c>
      <c r="C664" s="118" t="s">
        <v>1716</v>
      </c>
      <c r="D664" s="118" t="s">
        <v>1193</v>
      </c>
      <c r="E664" s="118">
        <v>21.082937000000001</v>
      </c>
      <c r="F664" s="118">
        <v>24.039110000000001</v>
      </c>
      <c r="G664" s="118">
        <v>24.623280000000001</v>
      </c>
      <c r="H664" s="118">
        <v>26.389097</v>
      </c>
      <c r="I664" s="118">
        <v>27.144024000000002</v>
      </c>
      <c r="J664" s="118">
        <v>28.571604000000001</v>
      </c>
      <c r="K664" s="118">
        <v>29.992884</v>
      </c>
      <c r="L664" s="118">
        <v>31.678294999999999</v>
      </c>
      <c r="M664" s="118">
        <v>32.943474000000002</v>
      </c>
      <c r="N664" s="118">
        <v>34.056797000000003</v>
      </c>
      <c r="O664" s="118">
        <v>36.131228999999998</v>
      </c>
      <c r="P664" s="118">
        <v>37.65258</v>
      </c>
      <c r="Q664" s="118">
        <v>39.341301000000001</v>
      </c>
      <c r="R664" s="118">
        <v>41.391666000000001</v>
      </c>
      <c r="S664" s="118">
        <v>43.112887999999998</v>
      </c>
      <c r="T664" s="118">
        <v>44.958148999999999</v>
      </c>
      <c r="U664" s="118">
        <v>47.013522999999999</v>
      </c>
      <c r="V664" s="118">
        <v>48.764018999999998</v>
      </c>
      <c r="W664" s="118">
        <v>50.800342999999998</v>
      </c>
      <c r="X664" s="118">
        <v>53.180034999999997</v>
      </c>
      <c r="Y664" s="118">
        <v>55.209178999999999</v>
      </c>
      <c r="Z664" s="118">
        <v>57.430840000000003</v>
      </c>
      <c r="AA664" s="118">
        <v>59.662663000000002</v>
      </c>
      <c r="AB664" s="118">
        <v>62.067089000000003</v>
      </c>
      <c r="AC664" s="118">
        <v>64.331283999999997</v>
      </c>
      <c r="AD664" s="118">
        <v>66.938995000000006</v>
      </c>
      <c r="AE664" s="118">
        <v>69.357558999999995</v>
      </c>
      <c r="AF664" s="118">
        <v>71.730850000000004</v>
      </c>
      <c r="AG664" s="118">
        <v>74.413878999999994</v>
      </c>
      <c r="AH664" s="118">
        <v>76.942161999999996</v>
      </c>
      <c r="AI664" s="118">
        <v>79.630615000000006</v>
      </c>
      <c r="AJ664" s="118">
        <v>82.405417999999997</v>
      </c>
      <c r="AK664" s="118">
        <v>85.262978000000004</v>
      </c>
      <c r="AL664" s="118">
        <v>87.907393999999996</v>
      </c>
      <c r="AM664" s="119">
        <v>4.1000000000000002E-2</v>
      </c>
    </row>
    <row r="665" spans="1:39" s="118" customFormat="1">
      <c r="A665" s="118" t="s">
        <v>403</v>
      </c>
      <c r="B665" s="118" t="s">
        <v>1717</v>
      </c>
      <c r="C665" s="118" t="s">
        <v>1718</v>
      </c>
      <c r="D665" s="118" t="s">
        <v>1193</v>
      </c>
      <c r="E665" s="118">
        <v>21.082941000000002</v>
      </c>
      <c r="F665" s="118">
        <v>24.037483000000002</v>
      </c>
      <c r="G665" s="118">
        <v>31.904062</v>
      </c>
      <c r="H665" s="118">
        <v>36.096885999999998</v>
      </c>
      <c r="I665" s="118">
        <v>40.532009000000002</v>
      </c>
      <c r="J665" s="118">
        <v>44.219512999999999</v>
      </c>
      <c r="K665" s="118">
        <v>47.753489999999999</v>
      </c>
      <c r="L665" s="118">
        <v>50.906703999999998</v>
      </c>
      <c r="M665" s="118">
        <v>54.128985999999998</v>
      </c>
      <c r="N665" s="118">
        <v>57.117485000000002</v>
      </c>
      <c r="O665" s="118">
        <v>59.524239000000001</v>
      </c>
      <c r="P665" s="118">
        <v>62.079310999999997</v>
      </c>
      <c r="Q665" s="118">
        <v>65.765968000000001</v>
      </c>
      <c r="R665" s="118">
        <v>68.59639</v>
      </c>
      <c r="S665" s="118">
        <v>70.979552999999996</v>
      </c>
      <c r="T665" s="118">
        <v>73.250366</v>
      </c>
      <c r="U665" s="118">
        <v>75.270004</v>
      </c>
      <c r="V665" s="118">
        <v>77.074477999999999</v>
      </c>
      <c r="W665" s="118">
        <v>79.258553000000006</v>
      </c>
      <c r="X665" s="118">
        <v>81.247414000000006</v>
      </c>
      <c r="Y665" s="118">
        <v>82.836945</v>
      </c>
      <c r="Z665" s="118">
        <v>84.945869000000002</v>
      </c>
      <c r="AA665" s="118">
        <v>86.956322</v>
      </c>
      <c r="AB665" s="118">
        <v>89.076126000000002</v>
      </c>
      <c r="AC665" s="118">
        <v>91.421882999999994</v>
      </c>
      <c r="AD665" s="118">
        <v>93.308395000000004</v>
      </c>
      <c r="AE665" s="118">
        <v>95.383812000000006</v>
      </c>
      <c r="AF665" s="118">
        <v>97.696365</v>
      </c>
      <c r="AG665" s="118">
        <v>100.190956</v>
      </c>
      <c r="AH665" s="118">
        <v>101.849045</v>
      </c>
      <c r="AI665" s="118">
        <v>103.44143699999999</v>
      </c>
      <c r="AJ665" s="118">
        <v>105.561127</v>
      </c>
      <c r="AK665" s="118">
        <v>108.012207</v>
      </c>
      <c r="AL665" s="118">
        <v>110.917114</v>
      </c>
      <c r="AM665" s="119">
        <v>4.9000000000000002E-2</v>
      </c>
    </row>
    <row r="666" spans="1:39" s="118" customFormat="1">
      <c r="A666" s="118" t="s">
        <v>406</v>
      </c>
      <c r="B666" s="118" t="s">
        <v>1719</v>
      </c>
      <c r="C666" s="118" t="s">
        <v>1720</v>
      </c>
      <c r="D666" s="118" t="s">
        <v>1193</v>
      </c>
      <c r="E666" s="118">
        <v>21.082932</v>
      </c>
      <c r="F666" s="118">
        <v>24.037483000000002</v>
      </c>
      <c r="G666" s="118">
        <v>22.645721000000002</v>
      </c>
      <c r="H666" s="118">
        <v>21.066268999999998</v>
      </c>
      <c r="I666" s="118">
        <v>21.623884</v>
      </c>
      <c r="J666" s="118">
        <v>22.017894999999999</v>
      </c>
      <c r="K666" s="118">
        <v>22.505678</v>
      </c>
      <c r="L666" s="118">
        <v>22.893055</v>
      </c>
      <c r="M666" s="118">
        <v>23.038049999999998</v>
      </c>
      <c r="N666" s="118">
        <v>22.999224000000002</v>
      </c>
      <c r="O666" s="118">
        <v>23.391732999999999</v>
      </c>
      <c r="P666" s="118">
        <v>23.74268</v>
      </c>
      <c r="Q666" s="118">
        <v>24.465160000000001</v>
      </c>
      <c r="R666" s="118">
        <v>24.798781999999999</v>
      </c>
      <c r="S666" s="118">
        <v>25.159519</v>
      </c>
      <c r="T666" s="118">
        <v>25.714687000000001</v>
      </c>
      <c r="U666" s="118">
        <v>26.173114999999999</v>
      </c>
      <c r="V666" s="118">
        <v>26.553366</v>
      </c>
      <c r="W666" s="118">
        <v>27.111339999999998</v>
      </c>
      <c r="X666" s="118">
        <v>27.731354</v>
      </c>
      <c r="Y666" s="118">
        <v>28.477297</v>
      </c>
      <c r="Z666" s="118">
        <v>28.856248999999998</v>
      </c>
      <c r="AA666" s="118">
        <v>29.588906999999999</v>
      </c>
      <c r="AB666" s="118">
        <v>30.142094</v>
      </c>
      <c r="AC666" s="118">
        <v>30.83839</v>
      </c>
      <c r="AD666" s="118">
        <v>31.586625999999999</v>
      </c>
      <c r="AE666" s="118">
        <v>32.450828999999999</v>
      </c>
      <c r="AF666" s="118">
        <v>33.345837000000003</v>
      </c>
      <c r="AG666" s="118">
        <v>34.55003</v>
      </c>
      <c r="AH666" s="118">
        <v>35.526595999999998</v>
      </c>
      <c r="AI666" s="118">
        <v>36.679622999999999</v>
      </c>
      <c r="AJ666" s="118">
        <v>37.828575000000001</v>
      </c>
      <c r="AK666" s="118">
        <v>39.040230000000001</v>
      </c>
      <c r="AL666" s="118">
        <v>40.158867000000001</v>
      </c>
      <c r="AM666" s="119">
        <v>1.6E-2</v>
      </c>
    </row>
    <row r="667" spans="1:39" s="118" customFormat="1">
      <c r="A667" s="118" t="s">
        <v>409</v>
      </c>
      <c r="B667" s="118" t="s">
        <v>1721</v>
      </c>
      <c r="C667" s="118" t="s">
        <v>1722</v>
      </c>
      <c r="D667" s="118" t="s">
        <v>1193</v>
      </c>
      <c r="E667" s="118">
        <v>21.082933000000001</v>
      </c>
      <c r="F667" s="118">
        <v>24.037481</v>
      </c>
      <c r="G667" s="118">
        <v>24.260748</v>
      </c>
      <c r="H667" s="118">
        <v>25.682843999999999</v>
      </c>
      <c r="I667" s="118">
        <v>26.062141</v>
      </c>
      <c r="J667" s="118">
        <v>27.118492</v>
      </c>
      <c r="K667" s="118">
        <v>28.191628999999999</v>
      </c>
      <c r="L667" s="118">
        <v>29.338957000000001</v>
      </c>
      <c r="M667" s="118">
        <v>30.114813000000002</v>
      </c>
      <c r="N667" s="118">
        <v>30.897358000000001</v>
      </c>
      <c r="O667" s="118">
        <v>31.954967</v>
      </c>
      <c r="P667" s="118">
        <v>32.445621000000003</v>
      </c>
      <c r="Q667" s="118">
        <v>33.931198000000002</v>
      </c>
      <c r="R667" s="118">
        <v>34.978481000000002</v>
      </c>
      <c r="S667" s="118">
        <v>36.032893999999999</v>
      </c>
      <c r="T667" s="118">
        <v>36.845551</v>
      </c>
      <c r="U667" s="118">
        <v>38.241142000000004</v>
      </c>
      <c r="V667" s="118">
        <v>39.218226999999999</v>
      </c>
      <c r="W667" s="118">
        <v>39.940449000000001</v>
      </c>
      <c r="X667" s="118">
        <v>41.041592000000001</v>
      </c>
      <c r="Y667" s="118">
        <v>42.284519000000003</v>
      </c>
      <c r="Z667" s="118">
        <v>43.410460999999998</v>
      </c>
      <c r="AA667" s="118">
        <v>44.511550999999997</v>
      </c>
      <c r="AB667" s="118">
        <v>45.455109</v>
      </c>
      <c r="AC667" s="118">
        <v>46.493445999999999</v>
      </c>
      <c r="AD667" s="118">
        <v>47.511817999999998</v>
      </c>
      <c r="AE667" s="118">
        <v>48.816639000000002</v>
      </c>
      <c r="AF667" s="118">
        <v>50.036369000000001</v>
      </c>
      <c r="AG667" s="118">
        <v>51.522464999999997</v>
      </c>
      <c r="AH667" s="118">
        <v>52.871169999999999</v>
      </c>
      <c r="AI667" s="118">
        <v>54.499065000000002</v>
      </c>
      <c r="AJ667" s="118">
        <v>55.990971000000002</v>
      </c>
      <c r="AK667" s="118">
        <v>57.612372999999998</v>
      </c>
      <c r="AL667" s="118">
        <v>59.495068000000003</v>
      </c>
      <c r="AM667" s="119">
        <v>2.9000000000000001E-2</v>
      </c>
    </row>
    <row r="668" spans="1:39" s="118" customFormat="1">
      <c r="A668" s="118" t="s">
        <v>412</v>
      </c>
      <c r="B668" s="118" t="s">
        <v>1723</v>
      </c>
      <c r="C668" s="118" t="s">
        <v>1724</v>
      </c>
      <c r="D668" s="118" t="s">
        <v>1193</v>
      </c>
      <c r="E668" s="118">
        <v>21.082937000000001</v>
      </c>
      <c r="F668" s="118">
        <v>24.037490999999999</v>
      </c>
      <c r="G668" s="118">
        <v>24.890098999999999</v>
      </c>
      <c r="H668" s="118">
        <v>26.650545000000001</v>
      </c>
      <c r="I668" s="118">
        <v>27.647652000000001</v>
      </c>
      <c r="J668" s="118">
        <v>28.882397000000001</v>
      </c>
      <c r="K668" s="118">
        <v>30.227132999999998</v>
      </c>
      <c r="L668" s="118">
        <v>31.302135</v>
      </c>
      <c r="M668" s="118">
        <v>32.325660999999997</v>
      </c>
      <c r="N668" s="118">
        <v>33.203899</v>
      </c>
      <c r="O668" s="118">
        <v>34.432262000000001</v>
      </c>
      <c r="P668" s="118">
        <v>35.673999999999999</v>
      </c>
      <c r="Q668" s="118">
        <v>37.464435999999999</v>
      </c>
      <c r="R668" s="118">
        <v>38.496516999999997</v>
      </c>
      <c r="S668" s="118">
        <v>39.832272000000003</v>
      </c>
      <c r="T668" s="118">
        <v>40.881518999999997</v>
      </c>
      <c r="U668" s="118">
        <v>42.316048000000002</v>
      </c>
      <c r="V668" s="118">
        <v>43.448551000000002</v>
      </c>
      <c r="W668" s="118">
        <v>44.661769999999997</v>
      </c>
      <c r="X668" s="118">
        <v>46.042037999999998</v>
      </c>
      <c r="Y668" s="118">
        <v>47.206867000000003</v>
      </c>
      <c r="Z668" s="118">
        <v>48.706767999999997</v>
      </c>
      <c r="AA668" s="118">
        <v>50.206150000000001</v>
      </c>
      <c r="AB668" s="118">
        <v>51.789645999999998</v>
      </c>
      <c r="AC668" s="118">
        <v>53.267178000000001</v>
      </c>
      <c r="AD668" s="118">
        <v>54.826191000000001</v>
      </c>
      <c r="AE668" s="118">
        <v>56.260792000000002</v>
      </c>
      <c r="AF668" s="118">
        <v>57.659336000000003</v>
      </c>
      <c r="AG668" s="118">
        <v>59.310600000000001</v>
      </c>
      <c r="AH668" s="118">
        <v>60.679943000000002</v>
      </c>
      <c r="AI668" s="118">
        <v>62.304264000000003</v>
      </c>
      <c r="AJ668" s="118">
        <v>63.994678</v>
      </c>
      <c r="AK668" s="118">
        <v>65.577613999999997</v>
      </c>
      <c r="AL668" s="118">
        <v>67.324592999999993</v>
      </c>
      <c r="AM668" s="119">
        <v>3.3000000000000002E-2</v>
      </c>
    </row>
    <row r="669" spans="1:39" s="118" customFormat="1">
      <c r="A669" s="118" t="s">
        <v>726</v>
      </c>
      <c r="B669" s="118" t="s">
        <v>1725</v>
      </c>
      <c r="C669" s="118" t="s">
        <v>1726</v>
      </c>
      <c r="D669" s="118" t="s">
        <v>1193</v>
      </c>
    </row>
    <row r="670" spans="1:39" s="118" customFormat="1">
      <c r="A670" s="118" t="s">
        <v>263</v>
      </c>
      <c r="B670" s="118" t="s">
        <v>1727</v>
      </c>
      <c r="C670" s="118" t="s">
        <v>1728</v>
      </c>
      <c r="D670" s="118" t="s">
        <v>1193</v>
      </c>
      <c r="E670" s="118">
        <v>12.124298</v>
      </c>
      <c r="F670" s="118">
        <v>16.156372000000001</v>
      </c>
      <c r="G670" s="118">
        <v>16.620868999999999</v>
      </c>
      <c r="H670" s="118">
        <v>18.313101</v>
      </c>
      <c r="I670" s="118">
        <v>18.593015999999999</v>
      </c>
      <c r="J670" s="118">
        <v>18.807867000000002</v>
      </c>
      <c r="K670" s="118">
        <v>19.561724000000002</v>
      </c>
      <c r="L670" s="118">
        <v>20.351047999999999</v>
      </c>
      <c r="M670" s="118">
        <v>21.153175000000001</v>
      </c>
      <c r="N670" s="118">
        <v>22.103016</v>
      </c>
      <c r="O670" s="118">
        <v>23.231895000000002</v>
      </c>
      <c r="P670" s="118">
        <v>24.239923000000001</v>
      </c>
      <c r="Q670" s="118">
        <v>25.698830000000001</v>
      </c>
      <c r="R670" s="118">
        <v>26.415628000000002</v>
      </c>
      <c r="S670" s="118">
        <v>27.342039</v>
      </c>
      <c r="T670" s="118">
        <v>28.491802</v>
      </c>
      <c r="U670" s="118">
        <v>29.430499999999999</v>
      </c>
      <c r="V670" s="118">
        <v>30.305695</v>
      </c>
      <c r="W670" s="118">
        <v>31.389648000000001</v>
      </c>
      <c r="X670" s="118">
        <v>32.592571</v>
      </c>
      <c r="Y670" s="118">
        <v>33.388401000000002</v>
      </c>
      <c r="Z670" s="118">
        <v>34.461044000000001</v>
      </c>
      <c r="AA670" s="118">
        <v>35.543506999999998</v>
      </c>
      <c r="AB670" s="118">
        <v>36.545707999999998</v>
      </c>
      <c r="AC670" s="118">
        <v>37.576270999999998</v>
      </c>
      <c r="AD670" s="118">
        <v>38.845142000000003</v>
      </c>
      <c r="AE670" s="118">
        <v>39.943061999999998</v>
      </c>
      <c r="AF670" s="118">
        <v>40.807957000000002</v>
      </c>
      <c r="AG670" s="118">
        <v>42.076374000000001</v>
      </c>
      <c r="AH670" s="118">
        <v>43.050224</v>
      </c>
      <c r="AI670" s="118">
        <v>44.199173000000002</v>
      </c>
      <c r="AJ670" s="118">
        <v>45.561484999999998</v>
      </c>
      <c r="AK670" s="118">
        <v>46.610537999999998</v>
      </c>
      <c r="AL670" s="118">
        <v>47.752560000000003</v>
      </c>
      <c r="AM670" s="119">
        <v>3.4000000000000002E-2</v>
      </c>
    </row>
    <row r="671" spans="1:39" s="118" customFormat="1">
      <c r="A671" s="118" t="s">
        <v>397</v>
      </c>
      <c r="B671" s="118" t="s">
        <v>1729</v>
      </c>
      <c r="C671" s="118" t="s">
        <v>1730</v>
      </c>
      <c r="D671" s="118" t="s">
        <v>1193</v>
      </c>
      <c r="E671" s="118">
        <v>12.124298</v>
      </c>
      <c r="F671" s="118">
        <v>16.157463</v>
      </c>
      <c r="G671" s="118">
        <v>16.257238000000001</v>
      </c>
      <c r="H671" s="118">
        <v>18.193366999999999</v>
      </c>
      <c r="I671" s="118">
        <v>18.360448999999999</v>
      </c>
      <c r="J671" s="118">
        <v>18.720882</v>
      </c>
      <c r="K671" s="118">
        <v>19.383205</v>
      </c>
      <c r="L671" s="118">
        <v>20.288975000000001</v>
      </c>
      <c r="M671" s="118">
        <v>21.143958999999999</v>
      </c>
      <c r="N671" s="118">
        <v>21.760922999999998</v>
      </c>
      <c r="O671" s="118">
        <v>22.989657999999999</v>
      </c>
      <c r="P671" s="118">
        <v>24.096298000000001</v>
      </c>
      <c r="Q671" s="118">
        <v>25.574389</v>
      </c>
      <c r="R671" s="118">
        <v>26.443957999999999</v>
      </c>
      <c r="S671" s="118">
        <v>27.473573999999999</v>
      </c>
      <c r="T671" s="118">
        <v>28.574417</v>
      </c>
      <c r="U671" s="118">
        <v>29.571306</v>
      </c>
      <c r="V671" s="118">
        <v>30.432257</v>
      </c>
      <c r="W671" s="118">
        <v>31.580400000000001</v>
      </c>
      <c r="X671" s="118">
        <v>32.869461000000001</v>
      </c>
      <c r="Y671" s="118">
        <v>33.735004000000004</v>
      </c>
      <c r="Z671" s="118">
        <v>34.867058</v>
      </c>
      <c r="AA671" s="118">
        <v>36.149971000000001</v>
      </c>
      <c r="AB671" s="118">
        <v>37.051174000000003</v>
      </c>
      <c r="AC671" s="118">
        <v>38.226475000000001</v>
      </c>
      <c r="AD671" s="118">
        <v>39.533695000000002</v>
      </c>
      <c r="AE671" s="118">
        <v>40.738135999999997</v>
      </c>
      <c r="AF671" s="118">
        <v>41.824375000000003</v>
      </c>
      <c r="AG671" s="118">
        <v>43.241852000000002</v>
      </c>
      <c r="AH671" s="118">
        <v>44.359417000000001</v>
      </c>
      <c r="AI671" s="118">
        <v>45.738621000000002</v>
      </c>
      <c r="AJ671" s="118">
        <v>46.919570999999998</v>
      </c>
      <c r="AK671" s="118">
        <v>47.826855000000002</v>
      </c>
      <c r="AL671" s="118">
        <v>49.040225999999997</v>
      </c>
      <c r="AM671" s="119">
        <v>3.5000000000000003E-2</v>
      </c>
    </row>
    <row r="672" spans="1:39" s="118" customFormat="1">
      <c r="A672" s="118" t="s">
        <v>400</v>
      </c>
      <c r="B672" s="118" t="s">
        <v>1731</v>
      </c>
      <c r="C672" s="118" t="s">
        <v>1732</v>
      </c>
      <c r="D672" s="118" t="s">
        <v>1193</v>
      </c>
      <c r="E672" s="118">
        <v>12.124298</v>
      </c>
      <c r="F672" s="118">
        <v>16.157463</v>
      </c>
      <c r="G672" s="118">
        <v>16.313438000000001</v>
      </c>
      <c r="H672" s="118">
        <v>18.274754999999999</v>
      </c>
      <c r="I672" s="118">
        <v>18.368549000000002</v>
      </c>
      <c r="J672" s="118">
        <v>19.190332000000001</v>
      </c>
      <c r="K672" s="118">
        <v>20.12846</v>
      </c>
      <c r="L672" s="118">
        <v>21.328050999999999</v>
      </c>
      <c r="M672" s="118">
        <v>22.360410999999999</v>
      </c>
      <c r="N672" s="118">
        <v>23.377973999999998</v>
      </c>
      <c r="O672" s="118">
        <v>24.900599</v>
      </c>
      <c r="P672" s="118">
        <v>26.30114</v>
      </c>
      <c r="Q672" s="118">
        <v>27.861788000000001</v>
      </c>
      <c r="R672" s="118">
        <v>29.334318</v>
      </c>
      <c r="S672" s="118">
        <v>30.703534999999999</v>
      </c>
      <c r="T672" s="118">
        <v>32.321308000000002</v>
      </c>
      <c r="U672" s="118">
        <v>34.014034000000002</v>
      </c>
      <c r="V672" s="118">
        <v>35.226340999999998</v>
      </c>
      <c r="W672" s="118">
        <v>36.952095</v>
      </c>
      <c r="X672" s="118">
        <v>39.018528000000003</v>
      </c>
      <c r="Y672" s="118">
        <v>40.513900999999997</v>
      </c>
      <c r="Z672" s="118">
        <v>42.301425999999999</v>
      </c>
      <c r="AA672" s="118">
        <v>44.121841000000003</v>
      </c>
      <c r="AB672" s="118">
        <v>45.980862000000002</v>
      </c>
      <c r="AC672" s="118">
        <v>47.857036999999998</v>
      </c>
      <c r="AD672" s="118">
        <v>50.087265000000002</v>
      </c>
      <c r="AE672" s="118">
        <v>52.060794999999999</v>
      </c>
      <c r="AF672" s="118">
        <v>53.780780999999998</v>
      </c>
      <c r="AG672" s="118">
        <v>55.859904999999998</v>
      </c>
      <c r="AH672" s="118">
        <v>57.974102000000002</v>
      </c>
      <c r="AI672" s="118">
        <v>60.181632999999998</v>
      </c>
      <c r="AJ672" s="118">
        <v>62.403095</v>
      </c>
      <c r="AK672" s="118">
        <v>64.712761</v>
      </c>
      <c r="AL672" s="118">
        <v>67.032454999999999</v>
      </c>
      <c r="AM672" s="119">
        <v>4.4999999999999998E-2</v>
      </c>
    </row>
    <row r="673" spans="1:39" s="118" customFormat="1">
      <c r="A673" s="118" t="s">
        <v>403</v>
      </c>
      <c r="B673" s="118" t="s">
        <v>1733</v>
      </c>
      <c r="C673" s="118" t="s">
        <v>1734</v>
      </c>
      <c r="D673" s="118" t="s">
        <v>1193</v>
      </c>
      <c r="E673" s="118">
        <v>12.124298</v>
      </c>
      <c r="F673" s="118">
        <v>16.156372000000001</v>
      </c>
      <c r="G673" s="118">
        <v>23.277822</v>
      </c>
      <c r="H673" s="118">
        <v>27.507311000000001</v>
      </c>
      <c r="I673" s="118">
        <v>31.274929</v>
      </c>
      <c r="J673" s="118">
        <v>34.581322</v>
      </c>
      <c r="K673" s="118">
        <v>37.884079</v>
      </c>
      <c r="L673" s="118">
        <v>40.545161999999998</v>
      </c>
      <c r="M673" s="118">
        <v>43.355021999999998</v>
      </c>
      <c r="N673" s="118">
        <v>46.099823000000001</v>
      </c>
      <c r="O673" s="118">
        <v>48.201991999999997</v>
      </c>
      <c r="P673" s="118">
        <v>50.416514999999997</v>
      </c>
      <c r="Q673" s="118">
        <v>53.628956000000002</v>
      </c>
      <c r="R673" s="118">
        <v>56.352936</v>
      </c>
      <c r="S673" s="118">
        <v>58.555359000000003</v>
      </c>
      <c r="T673" s="118">
        <v>60.768711000000003</v>
      </c>
      <c r="U673" s="118">
        <v>63.007697999999998</v>
      </c>
      <c r="V673" s="118">
        <v>65.395599000000004</v>
      </c>
      <c r="W673" s="118">
        <v>67.883994999999999</v>
      </c>
      <c r="X673" s="118">
        <v>69.915710000000004</v>
      </c>
      <c r="Y673" s="118">
        <v>71.508353999999997</v>
      </c>
      <c r="Z673" s="118">
        <v>73.56559</v>
      </c>
      <c r="AA673" s="118">
        <v>75.498383000000004</v>
      </c>
      <c r="AB673" s="118">
        <v>77.517639000000003</v>
      </c>
      <c r="AC673" s="118">
        <v>79.665908999999999</v>
      </c>
      <c r="AD673" s="118">
        <v>81.534881999999996</v>
      </c>
      <c r="AE673" s="118">
        <v>83.475845000000007</v>
      </c>
      <c r="AF673" s="118">
        <v>85.775336999999993</v>
      </c>
      <c r="AG673" s="118">
        <v>88.032982000000004</v>
      </c>
      <c r="AH673" s="118">
        <v>90.132225000000005</v>
      </c>
      <c r="AI673" s="118">
        <v>92.195198000000005</v>
      </c>
      <c r="AJ673" s="118">
        <v>94.556931000000006</v>
      </c>
      <c r="AK673" s="118">
        <v>97.016166999999996</v>
      </c>
      <c r="AL673" s="118">
        <v>99.676010000000005</v>
      </c>
      <c r="AM673" s="119">
        <v>5.8999999999999997E-2</v>
      </c>
    </row>
    <row r="674" spans="1:39" s="118" customFormat="1">
      <c r="A674" s="118" t="s">
        <v>406</v>
      </c>
      <c r="B674" s="118" t="s">
        <v>1735</v>
      </c>
      <c r="C674" s="118" t="s">
        <v>1736</v>
      </c>
      <c r="D674" s="118" t="s">
        <v>1193</v>
      </c>
      <c r="E674" s="118">
        <v>12.124298</v>
      </c>
      <c r="F674" s="118">
        <v>16.156372000000001</v>
      </c>
      <c r="G674" s="118">
        <v>14.237700999999999</v>
      </c>
      <c r="H674" s="118">
        <v>12.120181000000001</v>
      </c>
      <c r="I674" s="118">
        <v>12.317461</v>
      </c>
      <c r="J674" s="118">
        <v>12.351921000000001</v>
      </c>
      <c r="K674" s="118">
        <v>12.590780000000001</v>
      </c>
      <c r="L674" s="118">
        <v>12.597009999999999</v>
      </c>
      <c r="M674" s="118">
        <v>12.666587</v>
      </c>
      <c r="N674" s="118">
        <v>12.539951</v>
      </c>
      <c r="O674" s="118">
        <v>12.869078</v>
      </c>
      <c r="P674" s="118">
        <v>13.294055</v>
      </c>
      <c r="Q674" s="118">
        <v>13.633998999999999</v>
      </c>
      <c r="R674" s="118">
        <v>13.848844</v>
      </c>
      <c r="S674" s="118">
        <v>14.047454999999999</v>
      </c>
      <c r="T674" s="118">
        <v>14.509430999999999</v>
      </c>
      <c r="U674" s="118">
        <v>14.868134</v>
      </c>
      <c r="V674" s="118">
        <v>15.109844000000001</v>
      </c>
      <c r="W674" s="118">
        <v>15.482725</v>
      </c>
      <c r="X674" s="118">
        <v>15.881524000000001</v>
      </c>
      <c r="Y674" s="118">
        <v>16.382051000000001</v>
      </c>
      <c r="Z674" s="118">
        <v>16.551221999999999</v>
      </c>
      <c r="AA674" s="118">
        <v>17.088944999999999</v>
      </c>
      <c r="AB674" s="118">
        <v>17.452475</v>
      </c>
      <c r="AC674" s="118">
        <v>17.879608000000001</v>
      </c>
      <c r="AD674" s="118">
        <v>18.345441999999998</v>
      </c>
      <c r="AE674" s="118">
        <v>18.902512000000002</v>
      </c>
      <c r="AF674" s="118">
        <v>19.432465000000001</v>
      </c>
      <c r="AG674" s="118">
        <v>20.069689</v>
      </c>
      <c r="AH674" s="118">
        <v>20.574057</v>
      </c>
      <c r="AI674" s="118">
        <v>21.272777999999999</v>
      </c>
      <c r="AJ674" s="118">
        <v>22.018656</v>
      </c>
      <c r="AK674" s="118">
        <v>22.746061000000001</v>
      </c>
      <c r="AL674" s="118">
        <v>23.502255999999999</v>
      </c>
      <c r="AM674" s="119">
        <v>1.2E-2</v>
      </c>
    </row>
    <row r="675" spans="1:39" s="118" customFormat="1">
      <c r="A675" s="118" t="s">
        <v>409</v>
      </c>
      <c r="B675" s="118" t="s">
        <v>1737</v>
      </c>
      <c r="C675" s="118" t="s">
        <v>1738</v>
      </c>
      <c r="D675" s="118" t="s">
        <v>1193</v>
      </c>
      <c r="E675" s="118">
        <v>12.124298</v>
      </c>
      <c r="F675" s="118">
        <v>16.156372000000001</v>
      </c>
      <c r="G675" s="118">
        <v>15.984737000000001</v>
      </c>
      <c r="H675" s="118">
        <v>17.381325</v>
      </c>
      <c r="I675" s="118">
        <v>17.421484</v>
      </c>
      <c r="J675" s="118">
        <v>17.980263000000001</v>
      </c>
      <c r="K675" s="118">
        <v>18.647955</v>
      </c>
      <c r="L675" s="118">
        <v>19.466636999999999</v>
      </c>
      <c r="M675" s="118">
        <v>20.148537000000001</v>
      </c>
      <c r="N675" s="118">
        <v>20.846951000000001</v>
      </c>
      <c r="O675" s="118">
        <v>21.695578000000001</v>
      </c>
      <c r="P675" s="118">
        <v>22.226887000000001</v>
      </c>
      <c r="Q675" s="118">
        <v>23.303070000000002</v>
      </c>
      <c r="R675" s="118">
        <v>24.147869</v>
      </c>
      <c r="S675" s="118">
        <v>25.024678999999999</v>
      </c>
      <c r="T675" s="118">
        <v>25.842821000000001</v>
      </c>
      <c r="U675" s="118">
        <v>27.1693</v>
      </c>
      <c r="V675" s="118">
        <v>28.050097000000001</v>
      </c>
      <c r="W675" s="118">
        <v>28.668564</v>
      </c>
      <c r="X675" s="118">
        <v>29.676283000000002</v>
      </c>
      <c r="Y675" s="118">
        <v>30.360824999999998</v>
      </c>
      <c r="Z675" s="118">
        <v>31.374652999999999</v>
      </c>
      <c r="AA675" s="118">
        <v>32.226292000000001</v>
      </c>
      <c r="AB675" s="118">
        <v>33.042580000000001</v>
      </c>
      <c r="AC675" s="118">
        <v>33.894634000000003</v>
      </c>
      <c r="AD675" s="118">
        <v>34.447097999999997</v>
      </c>
      <c r="AE675" s="118">
        <v>35.628833999999998</v>
      </c>
      <c r="AF675" s="118">
        <v>36.540962</v>
      </c>
      <c r="AG675" s="118">
        <v>37.639809</v>
      </c>
      <c r="AH675" s="118">
        <v>38.682442000000002</v>
      </c>
      <c r="AI675" s="118">
        <v>39.777228999999998</v>
      </c>
      <c r="AJ675" s="118">
        <v>40.579388000000002</v>
      </c>
      <c r="AK675" s="118">
        <v>41.367226000000002</v>
      </c>
      <c r="AL675" s="118">
        <v>42.664593000000004</v>
      </c>
      <c r="AM675" s="119">
        <v>3.1E-2</v>
      </c>
    </row>
    <row r="676" spans="1:39" s="118" customFormat="1">
      <c r="A676" s="118" t="s">
        <v>412</v>
      </c>
      <c r="B676" s="118" t="s">
        <v>1739</v>
      </c>
      <c r="C676" s="118" t="s">
        <v>1740</v>
      </c>
      <c r="D676" s="118" t="s">
        <v>1193</v>
      </c>
      <c r="E676" s="118">
        <v>12.124298</v>
      </c>
      <c r="F676" s="118">
        <v>16.156372000000001</v>
      </c>
      <c r="G676" s="118">
        <v>16.543628999999999</v>
      </c>
      <c r="H676" s="118">
        <v>18.538799000000001</v>
      </c>
      <c r="I676" s="118">
        <v>18.957003</v>
      </c>
      <c r="J676" s="118">
        <v>19.638113000000001</v>
      </c>
      <c r="K676" s="118">
        <v>20.634730999999999</v>
      </c>
      <c r="L676" s="118">
        <v>21.449265</v>
      </c>
      <c r="M676" s="118">
        <v>22.399494000000001</v>
      </c>
      <c r="N676" s="118">
        <v>23.387087000000001</v>
      </c>
      <c r="O676" s="118">
        <v>24.300827000000002</v>
      </c>
      <c r="P676" s="118">
        <v>25.552873999999999</v>
      </c>
      <c r="Q676" s="118">
        <v>27.155083000000001</v>
      </c>
      <c r="R676" s="118">
        <v>28.080062999999999</v>
      </c>
      <c r="S676" s="118">
        <v>29.087685</v>
      </c>
      <c r="T676" s="118">
        <v>30.035055</v>
      </c>
      <c r="U676" s="118">
        <v>31.117737000000002</v>
      </c>
      <c r="V676" s="118">
        <v>32.252274</v>
      </c>
      <c r="W676" s="118">
        <v>33.256537999999999</v>
      </c>
      <c r="X676" s="118">
        <v>34.452724000000003</v>
      </c>
      <c r="Y676" s="118">
        <v>35.363112999999998</v>
      </c>
      <c r="Z676" s="118">
        <v>36.686076999999997</v>
      </c>
      <c r="AA676" s="118">
        <v>37.967002999999998</v>
      </c>
      <c r="AB676" s="118">
        <v>39.264149000000003</v>
      </c>
      <c r="AC676" s="118">
        <v>40.380324999999999</v>
      </c>
      <c r="AD676" s="118">
        <v>41.720275999999998</v>
      </c>
      <c r="AE676" s="118">
        <v>42.798904</v>
      </c>
      <c r="AF676" s="118">
        <v>43.797001000000002</v>
      </c>
      <c r="AG676" s="118">
        <v>45.231934000000003</v>
      </c>
      <c r="AH676" s="118">
        <v>46.234631</v>
      </c>
      <c r="AI676" s="118">
        <v>47.533459000000001</v>
      </c>
      <c r="AJ676" s="118">
        <v>48.726058999999999</v>
      </c>
      <c r="AK676" s="118">
        <v>49.758625000000002</v>
      </c>
      <c r="AL676" s="118">
        <v>51.199997000000003</v>
      </c>
      <c r="AM676" s="119">
        <v>3.6999999999999998E-2</v>
      </c>
    </row>
    <row r="677" spans="1:39" s="118" customFormat="1">
      <c r="A677" s="118" t="s">
        <v>415</v>
      </c>
      <c r="B677" s="118" t="s">
        <v>1741</v>
      </c>
      <c r="C677" s="118" t="s">
        <v>1742</v>
      </c>
      <c r="D677" s="118" t="s">
        <v>1193</v>
      </c>
    </row>
    <row r="678" spans="1:39" s="118" customFormat="1">
      <c r="A678" s="118" t="s">
        <v>263</v>
      </c>
      <c r="B678" s="118" t="s">
        <v>1743</v>
      </c>
      <c r="C678" s="118" t="s">
        <v>1744</v>
      </c>
      <c r="D678" s="118" t="s">
        <v>1193</v>
      </c>
      <c r="E678" s="118">
        <v>18.969168</v>
      </c>
      <c r="F678" s="118">
        <v>22.923410000000001</v>
      </c>
      <c r="G678" s="118">
        <v>23.256927000000001</v>
      </c>
      <c r="H678" s="118">
        <v>25.030548</v>
      </c>
      <c r="I678" s="118">
        <v>25.554570999999999</v>
      </c>
      <c r="J678" s="118">
        <v>25.951782000000001</v>
      </c>
      <c r="K678" s="118">
        <v>26.752783000000001</v>
      </c>
      <c r="L678" s="118">
        <v>27.878610999999999</v>
      </c>
      <c r="M678" s="118">
        <v>29.012453000000001</v>
      </c>
      <c r="N678" s="118">
        <v>29.96603</v>
      </c>
      <c r="O678" s="118">
        <v>31.513888999999999</v>
      </c>
      <c r="P678" s="118">
        <v>32.512920000000001</v>
      </c>
      <c r="Q678" s="118">
        <v>34.203003000000002</v>
      </c>
      <c r="R678" s="118">
        <v>35.209266999999997</v>
      </c>
      <c r="S678" s="118">
        <v>36.327286000000001</v>
      </c>
      <c r="T678" s="118">
        <v>37.548698000000002</v>
      </c>
      <c r="U678" s="118">
        <v>38.752929999999999</v>
      </c>
      <c r="V678" s="118">
        <v>39.730995</v>
      </c>
      <c r="W678" s="118">
        <v>40.983704000000003</v>
      </c>
      <c r="X678" s="118">
        <v>42.404114</v>
      </c>
      <c r="Y678" s="118">
        <v>43.251086999999998</v>
      </c>
      <c r="Z678" s="118">
        <v>44.487358</v>
      </c>
      <c r="AA678" s="118">
        <v>45.739100999999998</v>
      </c>
      <c r="AB678" s="118">
        <v>46.997447999999999</v>
      </c>
      <c r="AC678" s="118">
        <v>48.109504999999999</v>
      </c>
      <c r="AD678" s="118">
        <v>49.504196</v>
      </c>
      <c r="AE678" s="118">
        <v>50.651511999999997</v>
      </c>
      <c r="AF678" s="118">
        <v>51.621245999999999</v>
      </c>
      <c r="AG678" s="118">
        <v>52.915218000000003</v>
      </c>
      <c r="AH678" s="118">
        <v>53.921706999999998</v>
      </c>
      <c r="AI678" s="118">
        <v>54.926246999999996</v>
      </c>
      <c r="AJ678" s="118">
        <v>56.327750999999999</v>
      </c>
      <c r="AK678" s="118">
        <v>57.583908000000001</v>
      </c>
      <c r="AL678" s="118">
        <v>58.967624999999998</v>
      </c>
      <c r="AM678" s="119">
        <v>0.03</v>
      </c>
    </row>
    <row r="679" spans="1:39" s="118" customFormat="1">
      <c r="A679" s="118" t="s">
        <v>397</v>
      </c>
      <c r="B679" s="118" t="s">
        <v>1745</v>
      </c>
      <c r="C679" s="118" t="s">
        <v>1746</v>
      </c>
      <c r="D679" s="118" t="s">
        <v>1193</v>
      </c>
      <c r="E679" s="118">
        <v>18.969168</v>
      </c>
      <c r="F679" s="118">
        <v>22.924935999999999</v>
      </c>
      <c r="G679" s="118">
        <v>22.93956</v>
      </c>
      <c r="H679" s="118">
        <v>24.896280000000001</v>
      </c>
      <c r="I679" s="118">
        <v>25.280816999999999</v>
      </c>
      <c r="J679" s="118">
        <v>25.768946</v>
      </c>
      <c r="K679" s="118">
        <v>26.469580000000001</v>
      </c>
      <c r="L679" s="118">
        <v>27.572790000000001</v>
      </c>
      <c r="M679" s="118">
        <v>28.830351</v>
      </c>
      <c r="N679" s="118">
        <v>29.365772</v>
      </c>
      <c r="O679" s="118">
        <v>30.970953000000002</v>
      </c>
      <c r="P679" s="118">
        <v>32.067886000000001</v>
      </c>
      <c r="Q679" s="118">
        <v>33.789802999999999</v>
      </c>
      <c r="R679" s="118">
        <v>34.905048000000001</v>
      </c>
      <c r="S679" s="118">
        <v>36.102055</v>
      </c>
      <c r="T679" s="118">
        <v>37.327979999999997</v>
      </c>
      <c r="U679" s="118">
        <v>38.515506999999999</v>
      </c>
      <c r="V679" s="118">
        <v>39.574120000000001</v>
      </c>
      <c r="W679" s="118">
        <v>40.862858000000003</v>
      </c>
      <c r="X679" s="118">
        <v>42.374836000000002</v>
      </c>
      <c r="Y679" s="118">
        <v>43.335144</v>
      </c>
      <c r="Z679" s="118">
        <v>44.563930999999997</v>
      </c>
      <c r="AA679" s="118">
        <v>45.915657000000003</v>
      </c>
      <c r="AB679" s="118">
        <v>46.892280999999997</v>
      </c>
      <c r="AC679" s="118">
        <v>48.049247999999999</v>
      </c>
      <c r="AD679" s="118">
        <v>49.302464000000001</v>
      </c>
      <c r="AE679" s="118">
        <v>50.606910999999997</v>
      </c>
      <c r="AF679" s="118">
        <v>51.892792</v>
      </c>
      <c r="AG679" s="118">
        <v>53.50103</v>
      </c>
      <c r="AH679" s="118">
        <v>54.782803000000001</v>
      </c>
      <c r="AI679" s="118">
        <v>56.486877</v>
      </c>
      <c r="AJ679" s="118">
        <v>57.842112999999998</v>
      </c>
      <c r="AK679" s="118">
        <v>59.007984</v>
      </c>
      <c r="AL679" s="118">
        <v>60.417656000000001</v>
      </c>
      <c r="AM679" s="119">
        <v>3.1E-2</v>
      </c>
    </row>
    <row r="680" spans="1:39" s="118" customFormat="1">
      <c r="A680" s="118" t="s">
        <v>400</v>
      </c>
      <c r="B680" s="118" t="s">
        <v>1747</v>
      </c>
      <c r="C680" s="118" t="s">
        <v>1748</v>
      </c>
      <c r="D680" s="118" t="s">
        <v>1193</v>
      </c>
      <c r="E680" s="118">
        <v>18.969168</v>
      </c>
      <c r="F680" s="118">
        <v>22.924931999999998</v>
      </c>
      <c r="G680" s="118">
        <v>23.02356</v>
      </c>
      <c r="H680" s="118">
        <v>25.065612999999999</v>
      </c>
      <c r="I680" s="118">
        <v>25.434763</v>
      </c>
      <c r="J680" s="118">
        <v>26.505602</v>
      </c>
      <c r="K680" s="118">
        <v>27.667534</v>
      </c>
      <c r="L680" s="118">
        <v>29.313257</v>
      </c>
      <c r="M680" s="118">
        <v>30.872028</v>
      </c>
      <c r="N680" s="118">
        <v>31.932943000000002</v>
      </c>
      <c r="O680" s="118">
        <v>33.995403000000003</v>
      </c>
      <c r="P680" s="118">
        <v>35.512858999999999</v>
      </c>
      <c r="Q680" s="118">
        <v>37.275272000000001</v>
      </c>
      <c r="R680" s="118">
        <v>39.263424000000001</v>
      </c>
      <c r="S680" s="118">
        <v>40.993675000000003</v>
      </c>
      <c r="T680" s="118">
        <v>42.766787999999998</v>
      </c>
      <c r="U680" s="118">
        <v>44.950156999999997</v>
      </c>
      <c r="V680" s="118">
        <v>46.234687999999998</v>
      </c>
      <c r="W680" s="118">
        <v>48.256596000000002</v>
      </c>
      <c r="X680" s="118">
        <v>50.704979000000002</v>
      </c>
      <c r="Y680" s="118">
        <v>52.388396999999998</v>
      </c>
      <c r="Z680" s="118">
        <v>54.531810999999998</v>
      </c>
      <c r="AA680" s="118">
        <v>56.7346</v>
      </c>
      <c r="AB680" s="118">
        <v>59.050109999999997</v>
      </c>
      <c r="AC680" s="118">
        <v>61.309691999999998</v>
      </c>
      <c r="AD680" s="118">
        <v>63.912185999999998</v>
      </c>
      <c r="AE680" s="118">
        <v>66.239097999999998</v>
      </c>
      <c r="AF680" s="118">
        <v>68.548751999999993</v>
      </c>
      <c r="AG680" s="118">
        <v>70.980072000000007</v>
      </c>
      <c r="AH680" s="118">
        <v>73.498039000000006</v>
      </c>
      <c r="AI680" s="118">
        <v>76.126091000000002</v>
      </c>
      <c r="AJ680" s="118">
        <v>78.731330999999997</v>
      </c>
      <c r="AK680" s="118">
        <v>81.310394000000002</v>
      </c>
      <c r="AL680" s="118">
        <v>84.174728000000002</v>
      </c>
      <c r="AM680" s="119">
        <v>4.1000000000000002E-2</v>
      </c>
    </row>
    <row r="681" spans="1:39" s="118" customFormat="1">
      <c r="A681" s="118" t="s">
        <v>403</v>
      </c>
      <c r="B681" s="118" t="s">
        <v>1749</v>
      </c>
      <c r="C681" s="118" t="s">
        <v>1750</v>
      </c>
      <c r="D681" s="118" t="s">
        <v>1193</v>
      </c>
      <c r="E681" s="118">
        <v>18.969168</v>
      </c>
      <c r="F681" s="118">
        <v>22.923511999999999</v>
      </c>
      <c r="G681" s="118">
        <v>30.023721999999999</v>
      </c>
      <c r="H681" s="118">
        <v>34.535454000000001</v>
      </c>
      <c r="I681" s="118">
        <v>38.764648000000001</v>
      </c>
      <c r="J681" s="118">
        <v>42.455730000000003</v>
      </c>
      <c r="K681" s="118">
        <v>46.066462999999999</v>
      </c>
      <c r="L681" s="118">
        <v>48.933211999999997</v>
      </c>
      <c r="M681" s="118">
        <v>52.119335</v>
      </c>
      <c r="N681" s="118">
        <v>55.137253000000001</v>
      </c>
      <c r="O681" s="118">
        <v>57.580947999999999</v>
      </c>
      <c r="P681" s="118">
        <v>60.000686999999999</v>
      </c>
      <c r="Q681" s="118">
        <v>63.667965000000002</v>
      </c>
      <c r="R681" s="118">
        <v>66.606819000000002</v>
      </c>
      <c r="S681" s="118">
        <v>68.844116</v>
      </c>
      <c r="T681" s="118">
        <v>71.307732000000001</v>
      </c>
      <c r="U681" s="118">
        <v>73.618735999999998</v>
      </c>
      <c r="V681" s="118">
        <v>75.989249999999998</v>
      </c>
      <c r="W681" s="118">
        <v>78.496375999999998</v>
      </c>
      <c r="X681" s="118">
        <v>80.634490999999997</v>
      </c>
      <c r="Y681" s="118">
        <v>82.307770000000005</v>
      </c>
      <c r="Z681" s="118">
        <v>84.430976999999999</v>
      </c>
      <c r="AA681" s="118">
        <v>86.438834999999997</v>
      </c>
      <c r="AB681" s="118">
        <v>88.548942999999994</v>
      </c>
      <c r="AC681" s="118">
        <v>90.711348999999998</v>
      </c>
      <c r="AD681" s="118">
        <v>92.600089999999994</v>
      </c>
      <c r="AE681" s="118">
        <v>94.707267999999999</v>
      </c>
      <c r="AF681" s="118">
        <v>97.059821999999997</v>
      </c>
      <c r="AG681" s="118">
        <v>99.425551999999996</v>
      </c>
      <c r="AH681" s="118">
        <v>101.640846</v>
      </c>
      <c r="AI681" s="118">
        <v>103.87470999999999</v>
      </c>
      <c r="AJ681" s="118">
        <v>106.216904</v>
      </c>
      <c r="AK681" s="118">
        <v>108.81920599999999</v>
      </c>
      <c r="AL681" s="118">
        <v>111.671104</v>
      </c>
      <c r="AM681" s="119">
        <v>5.0999999999999997E-2</v>
      </c>
    </row>
    <row r="682" spans="1:39" s="118" customFormat="1">
      <c r="A682" s="118" t="s">
        <v>406</v>
      </c>
      <c r="B682" s="118" t="s">
        <v>1751</v>
      </c>
      <c r="C682" s="118" t="s">
        <v>1752</v>
      </c>
      <c r="D682" s="118" t="s">
        <v>1193</v>
      </c>
      <c r="E682" s="118">
        <v>18.969168</v>
      </c>
      <c r="F682" s="118">
        <v>22.923442999999999</v>
      </c>
      <c r="G682" s="118">
        <v>21.101102999999998</v>
      </c>
      <c r="H682" s="118">
        <v>18.96048</v>
      </c>
      <c r="I682" s="118">
        <v>19.295390999999999</v>
      </c>
      <c r="J682" s="118">
        <v>19.602288999999999</v>
      </c>
      <c r="K682" s="118">
        <v>19.898748000000001</v>
      </c>
      <c r="L682" s="118">
        <v>19.951751999999999</v>
      </c>
      <c r="M682" s="118">
        <v>20.150347</v>
      </c>
      <c r="N682" s="118">
        <v>20.102872999999999</v>
      </c>
      <c r="O682" s="118">
        <v>20.509546</v>
      </c>
      <c r="P682" s="118">
        <v>21.027533999999999</v>
      </c>
      <c r="Q682" s="118">
        <v>21.641178</v>
      </c>
      <c r="R682" s="118">
        <v>21.932925999999998</v>
      </c>
      <c r="S682" s="118">
        <v>22.246023000000001</v>
      </c>
      <c r="T682" s="118">
        <v>22.772091</v>
      </c>
      <c r="U682" s="118">
        <v>23.189938000000001</v>
      </c>
      <c r="V682" s="118">
        <v>23.555057999999999</v>
      </c>
      <c r="W682" s="118">
        <v>24.048521000000001</v>
      </c>
      <c r="X682" s="118">
        <v>24.575324999999999</v>
      </c>
      <c r="Y682" s="118">
        <v>25.183855000000001</v>
      </c>
      <c r="Z682" s="118">
        <v>25.474976000000002</v>
      </c>
      <c r="AA682" s="118">
        <v>26.157581</v>
      </c>
      <c r="AB682" s="118">
        <v>26.689333000000001</v>
      </c>
      <c r="AC682" s="118">
        <v>27.271940000000001</v>
      </c>
      <c r="AD682" s="118">
        <v>27.891508000000002</v>
      </c>
      <c r="AE682" s="118">
        <v>28.612321999999999</v>
      </c>
      <c r="AF682" s="118">
        <v>29.345317999999999</v>
      </c>
      <c r="AG682" s="118">
        <v>29.961590000000001</v>
      </c>
      <c r="AH682" s="118">
        <v>30.472829999999998</v>
      </c>
      <c r="AI682" s="118">
        <v>31.373850000000001</v>
      </c>
      <c r="AJ682" s="118">
        <v>32.375267000000001</v>
      </c>
      <c r="AK682" s="118">
        <v>33.344810000000003</v>
      </c>
      <c r="AL682" s="118">
        <v>34.341805000000001</v>
      </c>
      <c r="AM682" s="119">
        <v>1.2999999999999999E-2</v>
      </c>
    </row>
    <row r="683" spans="1:39" s="118" customFormat="1">
      <c r="A683" s="118" t="s">
        <v>409</v>
      </c>
      <c r="B683" s="118" t="s">
        <v>1753</v>
      </c>
      <c r="C683" s="118" t="s">
        <v>1754</v>
      </c>
      <c r="D683" s="118" t="s">
        <v>1193</v>
      </c>
      <c r="E683" s="118">
        <v>18.969166000000001</v>
      </c>
      <c r="F683" s="118">
        <v>22.923389</v>
      </c>
      <c r="G683" s="118">
        <v>22.695036000000002</v>
      </c>
      <c r="H683" s="118">
        <v>24.203520000000001</v>
      </c>
      <c r="I683" s="118">
        <v>24.445204</v>
      </c>
      <c r="J683" s="118">
        <v>25.250817999999999</v>
      </c>
      <c r="K683" s="118">
        <v>26.043627000000001</v>
      </c>
      <c r="L683" s="118">
        <v>27.012495000000001</v>
      </c>
      <c r="M683" s="118">
        <v>28.145644999999998</v>
      </c>
      <c r="N683" s="118">
        <v>28.916889000000001</v>
      </c>
      <c r="O683" s="118">
        <v>30.023809</v>
      </c>
      <c r="P683" s="118">
        <v>30.7041</v>
      </c>
      <c r="Q683" s="118">
        <v>32.061225999999998</v>
      </c>
      <c r="R683" s="118">
        <v>33.160397000000003</v>
      </c>
      <c r="S683" s="118">
        <v>34.305069000000003</v>
      </c>
      <c r="T683" s="118">
        <v>35.153294000000002</v>
      </c>
      <c r="U683" s="118">
        <v>36.765487999999998</v>
      </c>
      <c r="V683" s="118">
        <v>37.837971000000003</v>
      </c>
      <c r="W683" s="118">
        <v>38.665672000000001</v>
      </c>
      <c r="X683" s="118">
        <v>39.829998000000003</v>
      </c>
      <c r="Y683" s="118">
        <v>40.671467</v>
      </c>
      <c r="Z683" s="118">
        <v>41.848961000000003</v>
      </c>
      <c r="AA683" s="118">
        <v>42.859302999999997</v>
      </c>
      <c r="AB683" s="118">
        <v>43.881343999999999</v>
      </c>
      <c r="AC683" s="118">
        <v>44.852898000000003</v>
      </c>
      <c r="AD683" s="118">
        <v>45.543903</v>
      </c>
      <c r="AE683" s="118">
        <v>46.718349000000003</v>
      </c>
      <c r="AF683" s="118">
        <v>47.514567999999997</v>
      </c>
      <c r="AG683" s="118">
        <v>48.526072999999997</v>
      </c>
      <c r="AH683" s="118">
        <v>49.463638000000003</v>
      </c>
      <c r="AI683" s="118">
        <v>50.771132999999999</v>
      </c>
      <c r="AJ683" s="118">
        <v>51.836010000000002</v>
      </c>
      <c r="AK683" s="118">
        <v>52.837059000000004</v>
      </c>
      <c r="AL683" s="118">
        <v>54.342112999999998</v>
      </c>
      <c r="AM683" s="119">
        <v>2.7E-2</v>
      </c>
    </row>
    <row r="684" spans="1:39" s="118" customFormat="1">
      <c r="A684" s="118" t="s">
        <v>412</v>
      </c>
      <c r="B684" s="118" t="s">
        <v>1755</v>
      </c>
      <c r="C684" s="118" t="s">
        <v>1756</v>
      </c>
      <c r="D684" s="118" t="s">
        <v>1193</v>
      </c>
      <c r="E684" s="118">
        <v>18.969168</v>
      </c>
      <c r="F684" s="118">
        <v>22.923414000000001</v>
      </c>
      <c r="G684" s="118">
        <v>23.211641</v>
      </c>
      <c r="H684" s="118">
        <v>25.241356</v>
      </c>
      <c r="I684" s="118">
        <v>25.814751000000001</v>
      </c>
      <c r="J684" s="118">
        <v>26.678294999999999</v>
      </c>
      <c r="K684" s="118">
        <v>27.792473000000001</v>
      </c>
      <c r="L684" s="118">
        <v>28.875872000000001</v>
      </c>
      <c r="M684" s="118">
        <v>30.192412999999998</v>
      </c>
      <c r="N684" s="118">
        <v>31.121433</v>
      </c>
      <c r="O684" s="118">
        <v>32.340786000000001</v>
      </c>
      <c r="P684" s="118">
        <v>33.700657</v>
      </c>
      <c r="Q684" s="118">
        <v>35.496231000000002</v>
      </c>
      <c r="R684" s="118">
        <v>36.614243000000002</v>
      </c>
      <c r="S684" s="118">
        <v>37.811855000000001</v>
      </c>
      <c r="T684" s="118">
        <v>38.817180999999998</v>
      </c>
      <c r="U684" s="118">
        <v>40.100700000000003</v>
      </c>
      <c r="V684" s="118">
        <v>41.288395000000001</v>
      </c>
      <c r="W684" s="118">
        <v>42.530518000000001</v>
      </c>
      <c r="X684" s="118">
        <v>43.925063999999999</v>
      </c>
      <c r="Y684" s="118">
        <v>44.913319000000001</v>
      </c>
      <c r="Z684" s="118">
        <v>46.325499999999998</v>
      </c>
      <c r="AA684" s="118">
        <v>47.711387999999999</v>
      </c>
      <c r="AB684" s="118">
        <v>49.175617000000003</v>
      </c>
      <c r="AC684" s="118">
        <v>50.419398999999999</v>
      </c>
      <c r="AD684" s="118">
        <v>51.861485000000002</v>
      </c>
      <c r="AE684" s="118">
        <v>53.063828000000001</v>
      </c>
      <c r="AF684" s="118">
        <v>54.054698999999999</v>
      </c>
      <c r="AG684" s="118">
        <v>55.626781000000001</v>
      </c>
      <c r="AH684" s="118">
        <v>56.885052000000002</v>
      </c>
      <c r="AI684" s="118">
        <v>58.209567999999997</v>
      </c>
      <c r="AJ684" s="118">
        <v>59.361522999999998</v>
      </c>
      <c r="AK684" s="118">
        <v>60.561283000000003</v>
      </c>
      <c r="AL684" s="118">
        <v>62.131076999999998</v>
      </c>
      <c r="AM684" s="119">
        <v>3.2000000000000001E-2</v>
      </c>
    </row>
    <row r="685" spans="1:39" s="118" customFormat="1">
      <c r="A685" s="118" t="s">
        <v>497</v>
      </c>
      <c r="B685" s="118" t="s">
        <v>1757</v>
      </c>
      <c r="C685" s="118" t="s">
        <v>1758</v>
      </c>
      <c r="D685" s="118" t="s">
        <v>1193</v>
      </c>
    </row>
    <row r="686" spans="1:39" s="118" customFormat="1">
      <c r="A686" s="118" t="s">
        <v>263</v>
      </c>
      <c r="B686" s="118" t="s">
        <v>1759</v>
      </c>
      <c r="C686" s="118" t="s">
        <v>1760</v>
      </c>
      <c r="D686" s="118" t="s">
        <v>1193</v>
      </c>
      <c r="E686" s="118">
        <v>8.7360100000000003</v>
      </c>
      <c r="F686" s="118">
        <v>10.952370999999999</v>
      </c>
      <c r="G686" s="118">
        <v>11.051567</v>
      </c>
      <c r="H686" s="118">
        <v>11.832860999999999</v>
      </c>
      <c r="I686" s="118">
        <v>12.511023</v>
      </c>
      <c r="J686" s="118">
        <v>11.756562000000001</v>
      </c>
      <c r="K686" s="118">
        <v>12.537531</v>
      </c>
      <c r="L686" s="118">
        <v>13.488200000000001</v>
      </c>
      <c r="M686" s="118">
        <v>14.143303</v>
      </c>
      <c r="N686" s="118">
        <v>14.908284999999999</v>
      </c>
      <c r="O686" s="118">
        <v>15.797535999999999</v>
      </c>
      <c r="P686" s="118">
        <v>16.383545000000002</v>
      </c>
      <c r="Q686" s="118">
        <v>17.154534999999999</v>
      </c>
      <c r="R686" s="118">
        <v>18.180320999999999</v>
      </c>
      <c r="S686" s="118">
        <v>18.786843999999999</v>
      </c>
      <c r="T686" s="118">
        <v>19.386339</v>
      </c>
      <c r="U686" s="118">
        <v>20.038758999999999</v>
      </c>
      <c r="V686" s="118">
        <v>21.291461999999999</v>
      </c>
      <c r="W686" s="118">
        <v>22.221146000000001</v>
      </c>
      <c r="X686" s="118">
        <v>22.967123000000001</v>
      </c>
      <c r="Y686" s="118">
        <v>24.130027999999999</v>
      </c>
      <c r="Z686" s="118">
        <v>24.762968000000001</v>
      </c>
      <c r="AA686" s="118">
        <v>25.463643999999999</v>
      </c>
      <c r="AB686" s="118">
        <v>26.199010999999999</v>
      </c>
      <c r="AC686" s="118">
        <v>26.897938</v>
      </c>
      <c r="AD686" s="118">
        <v>27.810997</v>
      </c>
      <c r="AE686" s="118">
        <v>28.477142000000001</v>
      </c>
      <c r="AF686" s="118">
        <v>28.804404999999999</v>
      </c>
      <c r="AG686" s="118">
        <v>29.527640999999999</v>
      </c>
      <c r="AH686" s="118">
        <v>31.080818000000001</v>
      </c>
      <c r="AI686" s="118">
        <v>32.432011000000003</v>
      </c>
      <c r="AJ686" s="118">
        <v>32.345993</v>
      </c>
      <c r="AK686" s="118">
        <v>33.113567000000003</v>
      </c>
      <c r="AL686" s="118">
        <v>34.591171000000003</v>
      </c>
      <c r="AM686" s="119">
        <v>3.6999999999999998E-2</v>
      </c>
    </row>
    <row r="687" spans="1:39" s="118" customFormat="1">
      <c r="A687" s="118" t="s">
        <v>397</v>
      </c>
      <c r="B687" s="118" t="s">
        <v>1761</v>
      </c>
      <c r="C687" s="118" t="s">
        <v>1762</v>
      </c>
      <c r="D687" s="118" t="s">
        <v>1193</v>
      </c>
      <c r="E687" s="118">
        <v>8.7360109999999995</v>
      </c>
      <c r="F687" s="118">
        <v>10.953110000000001</v>
      </c>
      <c r="G687" s="118">
        <v>11.554543000000001</v>
      </c>
      <c r="H687" s="118">
        <v>11.726870999999999</v>
      </c>
      <c r="I687" s="118">
        <v>12.455045</v>
      </c>
      <c r="J687" s="118">
        <v>11.479728</v>
      </c>
      <c r="K687" s="118">
        <v>12.249418</v>
      </c>
      <c r="L687" s="118">
        <v>13.307802000000001</v>
      </c>
      <c r="M687" s="118">
        <v>13.967874999999999</v>
      </c>
      <c r="N687" s="118">
        <v>14.515444</v>
      </c>
      <c r="O687" s="118">
        <v>16.341448</v>
      </c>
      <c r="P687" s="118">
        <v>16.519161</v>
      </c>
      <c r="Q687" s="118">
        <v>17.221302000000001</v>
      </c>
      <c r="R687" s="118">
        <v>19.033498999999999</v>
      </c>
      <c r="S687" s="118">
        <v>18.944095999999998</v>
      </c>
      <c r="T687" s="118">
        <v>19.568514</v>
      </c>
      <c r="U687" s="118">
        <v>20.596197</v>
      </c>
      <c r="V687" s="118">
        <v>21.628059</v>
      </c>
      <c r="W687" s="118">
        <v>22.323354999999999</v>
      </c>
      <c r="X687" s="118">
        <v>23.577721</v>
      </c>
      <c r="Y687" s="118">
        <v>23.283131000000001</v>
      </c>
      <c r="Z687" s="118">
        <v>24.604541999999999</v>
      </c>
      <c r="AA687" s="118">
        <v>25.236225000000001</v>
      </c>
      <c r="AB687" s="118">
        <v>25.935804000000001</v>
      </c>
      <c r="AC687" s="118">
        <v>27.250174999999999</v>
      </c>
      <c r="AD687" s="118">
        <v>27.918361999999998</v>
      </c>
      <c r="AE687" s="118">
        <v>28.610393999999999</v>
      </c>
      <c r="AF687" s="118">
        <v>29.582422000000001</v>
      </c>
      <c r="AG687" s="118">
        <v>30.098412</v>
      </c>
      <c r="AH687" s="118">
        <v>31.599739</v>
      </c>
      <c r="AI687" s="118">
        <v>33.197978999999997</v>
      </c>
      <c r="AJ687" s="118">
        <v>33.663291999999998</v>
      </c>
      <c r="AK687" s="118">
        <v>33.563557000000003</v>
      </c>
      <c r="AL687" s="118">
        <v>35.322701000000002</v>
      </c>
      <c r="AM687" s="119">
        <v>3.6999999999999998E-2</v>
      </c>
    </row>
    <row r="688" spans="1:39" s="118" customFormat="1">
      <c r="A688" s="118" t="s">
        <v>400</v>
      </c>
      <c r="B688" s="118" t="s">
        <v>1763</v>
      </c>
      <c r="C688" s="118" t="s">
        <v>1764</v>
      </c>
      <c r="D688" s="118" t="s">
        <v>1193</v>
      </c>
      <c r="E688" s="118">
        <v>8.7360109999999995</v>
      </c>
      <c r="F688" s="118">
        <v>10.953109</v>
      </c>
      <c r="G688" s="118">
        <v>11.603377999999999</v>
      </c>
      <c r="H688" s="118">
        <v>11.753119</v>
      </c>
      <c r="I688" s="118">
        <v>12.457545</v>
      </c>
      <c r="J688" s="118">
        <v>11.765243999999999</v>
      </c>
      <c r="K688" s="118">
        <v>12.656651</v>
      </c>
      <c r="L688" s="118">
        <v>13.959992</v>
      </c>
      <c r="M688" s="118">
        <v>14.762611</v>
      </c>
      <c r="N688" s="118">
        <v>15.996886999999999</v>
      </c>
      <c r="O688" s="118">
        <v>17.555420000000002</v>
      </c>
      <c r="P688" s="118">
        <v>19.078671</v>
      </c>
      <c r="Q688" s="118">
        <v>20.051811000000001</v>
      </c>
      <c r="R688" s="118">
        <v>20.556850000000001</v>
      </c>
      <c r="S688" s="118">
        <v>21.012015999999999</v>
      </c>
      <c r="T688" s="118">
        <v>22.632517</v>
      </c>
      <c r="U688" s="118">
        <v>24.172138</v>
      </c>
      <c r="V688" s="118">
        <v>24.938334999999999</v>
      </c>
      <c r="W688" s="118">
        <v>26.597743999999999</v>
      </c>
      <c r="X688" s="118">
        <v>27.594421000000001</v>
      </c>
      <c r="Y688" s="118">
        <v>28.679617</v>
      </c>
      <c r="Z688" s="118">
        <v>29.777117000000001</v>
      </c>
      <c r="AA688" s="118">
        <v>31.754297000000001</v>
      </c>
      <c r="AB688" s="118">
        <v>32.713374999999999</v>
      </c>
      <c r="AC688" s="118">
        <v>33.792907999999997</v>
      </c>
      <c r="AD688" s="118">
        <v>35.230266999999998</v>
      </c>
      <c r="AE688" s="118">
        <v>36.872410000000002</v>
      </c>
      <c r="AF688" s="118">
        <v>37.946849999999998</v>
      </c>
      <c r="AG688" s="118">
        <v>39.214194999999997</v>
      </c>
      <c r="AH688" s="118">
        <v>41.721049999999998</v>
      </c>
      <c r="AI688" s="118">
        <v>43.930320999999999</v>
      </c>
      <c r="AJ688" s="118">
        <v>45.047825000000003</v>
      </c>
      <c r="AK688" s="118">
        <v>46.667228999999999</v>
      </c>
      <c r="AL688" s="118">
        <v>48.888610999999997</v>
      </c>
      <c r="AM688" s="119">
        <v>4.8000000000000001E-2</v>
      </c>
    </row>
    <row r="689" spans="1:39" s="118" customFormat="1">
      <c r="A689" s="118" t="s">
        <v>403</v>
      </c>
      <c r="B689" s="118" t="s">
        <v>1765</v>
      </c>
      <c r="C689" s="118" t="s">
        <v>1766</v>
      </c>
      <c r="D689" s="118" t="s">
        <v>1193</v>
      </c>
      <c r="E689" s="118">
        <v>8.7360109999999995</v>
      </c>
      <c r="F689" s="118">
        <v>10.952378</v>
      </c>
      <c r="G689" s="118">
        <v>17.027297999999998</v>
      </c>
      <c r="H689" s="118">
        <v>19.967476000000001</v>
      </c>
      <c r="I689" s="118">
        <v>23.334762999999999</v>
      </c>
      <c r="J689" s="118">
        <v>26.163385000000002</v>
      </c>
      <c r="K689" s="118">
        <v>28.947666000000002</v>
      </c>
      <c r="L689" s="118">
        <v>31.481090999999999</v>
      </c>
      <c r="M689" s="118">
        <v>33.888782999999997</v>
      </c>
      <c r="N689" s="118">
        <v>36.793934</v>
      </c>
      <c r="O689" s="118">
        <v>38.516112999999997</v>
      </c>
      <c r="P689" s="118">
        <v>40.520919999999997</v>
      </c>
      <c r="Q689" s="118">
        <v>42.800052999999998</v>
      </c>
      <c r="R689" s="118">
        <v>44.694893</v>
      </c>
      <c r="S689" s="118">
        <v>46.522525999999999</v>
      </c>
      <c r="T689" s="118">
        <v>48.089779</v>
      </c>
      <c r="U689" s="118">
        <v>49.797981</v>
      </c>
      <c r="V689" s="118">
        <v>51.129105000000003</v>
      </c>
      <c r="W689" s="118">
        <v>52.698315000000001</v>
      </c>
      <c r="X689" s="118">
        <v>54.078712000000003</v>
      </c>
      <c r="Y689" s="118">
        <v>55.507922999999998</v>
      </c>
      <c r="Z689" s="118">
        <v>56.774180999999999</v>
      </c>
      <c r="AA689" s="118">
        <v>58.179813000000003</v>
      </c>
      <c r="AB689" s="118">
        <v>59.675700999999997</v>
      </c>
      <c r="AC689" s="118">
        <v>61.166125999999998</v>
      </c>
      <c r="AD689" s="118">
        <v>62.368541999999998</v>
      </c>
      <c r="AE689" s="118">
        <v>63.737011000000003</v>
      </c>
      <c r="AF689" s="118">
        <v>65.429001</v>
      </c>
      <c r="AG689" s="118">
        <v>66.933327000000006</v>
      </c>
      <c r="AH689" s="118">
        <v>68.547545999999997</v>
      </c>
      <c r="AI689" s="118">
        <v>69.889801000000006</v>
      </c>
      <c r="AJ689" s="118">
        <v>71.611846999999997</v>
      </c>
      <c r="AK689" s="118">
        <v>73.558090000000007</v>
      </c>
      <c r="AL689" s="118">
        <v>75.542572000000007</v>
      </c>
      <c r="AM689" s="119">
        <v>6.2E-2</v>
      </c>
    </row>
    <row r="690" spans="1:39" s="118" customFormat="1">
      <c r="A690" s="118" t="s">
        <v>406</v>
      </c>
      <c r="B690" s="118" t="s">
        <v>1767</v>
      </c>
      <c r="C690" s="118" t="s">
        <v>1768</v>
      </c>
      <c r="D690" s="118" t="s">
        <v>1193</v>
      </c>
      <c r="E690" s="118">
        <v>8.7360100000000003</v>
      </c>
      <c r="F690" s="118">
        <v>10.952386000000001</v>
      </c>
      <c r="G690" s="118">
        <v>10.086989000000001</v>
      </c>
      <c r="H690" s="118">
        <v>7.1922680000000003</v>
      </c>
      <c r="I690" s="118">
        <v>7.9093229999999997</v>
      </c>
      <c r="J690" s="118">
        <v>8.2460679999999993</v>
      </c>
      <c r="K690" s="118">
        <v>8.6473960000000005</v>
      </c>
      <c r="L690" s="118">
        <v>8.9895589999999999</v>
      </c>
      <c r="M690" s="118">
        <v>9.1940570000000008</v>
      </c>
      <c r="N690" s="118">
        <v>9.2185389999999998</v>
      </c>
      <c r="O690" s="118">
        <v>9.6070890000000002</v>
      </c>
      <c r="P690" s="118">
        <v>9.7081870000000006</v>
      </c>
      <c r="Q690" s="118">
        <v>9.7898219999999991</v>
      </c>
      <c r="R690" s="118">
        <v>9.9194239999999994</v>
      </c>
      <c r="S690" s="118">
        <v>10.093306999999999</v>
      </c>
      <c r="T690" s="118">
        <v>10.374142000000001</v>
      </c>
      <c r="U690" s="118">
        <v>10.581663000000001</v>
      </c>
      <c r="V690" s="118">
        <v>10.729868</v>
      </c>
      <c r="W690" s="118">
        <v>10.956505</v>
      </c>
      <c r="X690" s="118">
        <v>10.826625</v>
      </c>
      <c r="Y690" s="118">
        <v>11.165010000000001</v>
      </c>
      <c r="Z690" s="118">
        <v>11.069203</v>
      </c>
      <c r="AA690" s="118">
        <v>11.378995</v>
      </c>
      <c r="AB690" s="118">
        <v>11.582983</v>
      </c>
      <c r="AC690" s="118">
        <v>12.098438</v>
      </c>
      <c r="AD690" s="118">
        <v>12.101647</v>
      </c>
      <c r="AE690" s="118">
        <v>12.378373</v>
      </c>
      <c r="AF690" s="118">
        <v>12.857927</v>
      </c>
      <c r="AG690" s="118">
        <v>12.069518</v>
      </c>
      <c r="AH690" s="118">
        <v>12.394531000000001</v>
      </c>
      <c r="AI690" s="118">
        <v>13.036483</v>
      </c>
      <c r="AJ690" s="118">
        <v>14.253423</v>
      </c>
      <c r="AK690" s="118">
        <v>14.744483000000001</v>
      </c>
      <c r="AL690" s="118">
        <v>13.406311000000001</v>
      </c>
      <c r="AM690" s="119">
        <v>6.0000000000000001E-3</v>
      </c>
    </row>
    <row r="691" spans="1:39" s="118" customFormat="1">
      <c r="A691" s="118" t="s">
        <v>409</v>
      </c>
      <c r="B691" s="118" t="s">
        <v>1769</v>
      </c>
      <c r="C691" s="118" t="s">
        <v>1770</v>
      </c>
      <c r="D691" s="118" t="s">
        <v>1193</v>
      </c>
      <c r="E691" s="118">
        <v>8.7360100000000003</v>
      </c>
      <c r="F691" s="118">
        <v>10.952377</v>
      </c>
      <c r="G691" s="118">
        <v>11.356030000000001</v>
      </c>
      <c r="H691" s="118">
        <v>11.223997000000001</v>
      </c>
      <c r="I691" s="118">
        <v>11.741362000000001</v>
      </c>
      <c r="J691" s="118">
        <v>11.025632999999999</v>
      </c>
      <c r="K691" s="118">
        <v>11.751593</v>
      </c>
      <c r="L691" s="118">
        <v>12.689778</v>
      </c>
      <c r="M691" s="118">
        <v>13.271202000000001</v>
      </c>
      <c r="N691" s="118">
        <v>14.687205000000001</v>
      </c>
      <c r="O691" s="118">
        <v>15.561377999999999</v>
      </c>
      <c r="P691" s="118">
        <v>16.246635000000001</v>
      </c>
      <c r="Q691" s="118">
        <v>16.896581999999999</v>
      </c>
      <c r="R691" s="118">
        <v>17.820609999999999</v>
      </c>
      <c r="S691" s="118">
        <v>18.291172</v>
      </c>
      <c r="T691" s="118">
        <v>18.782762999999999</v>
      </c>
      <c r="U691" s="118">
        <v>20.420909999999999</v>
      </c>
      <c r="V691" s="118">
        <v>20.856446999999999</v>
      </c>
      <c r="W691" s="118">
        <v>21.530781000000001</v>
      </c>
      <c r="X691" s="118">
        <v>22.218969000000001</v>
      </c>
      <c r="Y691" s="118">
        <v>22.891891000000001</v>
      </c>
      <c r="Z691" s="118">
        <v>23.684555</v>
      </c>
      <c r="AA691" s="118">
        <v>24.328973999999999</v>
      </c>
      <c r="AB691" s="118">
        <v>24.955760999999999</v>
      </c>
      <c r="AC691" s="118">
        <v>25.660055</v>
      </c>
      <c r="AD691" s="118">
        <v>26.048829999999999</v>
      </c>
      <c r="AE691" s="118">
        <v>26.968443000000001</v>
      </c>
      <c r="AF691" s="118">
        <v>27.753758999999999</v>
      </c>
      <c r="AG691" s="118">
        <v>28.353539000000001</v>
      </c>
      <c r="AH691" s="118">
        <v>29.341311000000001</v>
      </c>
      <c r="AI691" s="118">
        <v>30.150500999999998</v>
      </c>
      <c r="AJ691" s="118">
        <v>31.026007</v>
      </c>
      <c r="AK691" s="118">
        <v>31.705105</v>
      </c>
      <c r="AL691" s="118">
        <v>32.621856999999999</v>
      </c>
      <c r="AM691" s="119">
        <v>3.5000000000000003E-2</v>
      </c>
    </row>
    <row r="692" spans="1:39" s="118" customFormat="1">
      <c r="A692" s="118" t="s">
        <v>412</v>
      </c>
      <c r="B692" s="118" t="s">
        <v>1771</v>
      </c>
      <c r="C692" s="118" t="s">
        <v>1772</v>
      </c>
      <c r="D692" s="118" t="s">
        <v>1193</v>
      </c>
      <c r="E692" s="118">
        <v>8.7360109999999995</v>
      </c>
      <c r="F692" s="118">
        <v>10.952362000000001</v>
      </c>
      <c r="G692" s="118">
        <v>11.794708999999999</v>
      </c>
      <c r="H692" s="118">
        <v>11.784878000000001</v>
      </c>
      <c r="I692" s="118">
        <v>12.85027</v>
      </c>
      <c r="J692" s="118">
        <v>12.077913000000001</v>
      </c>
      <c r="K692" s="118">
        <v>13.05766</v>
      </c>
      <c r="L692" s="118">
        <v>14.035328</v>
      </c>
      <c r="M692" s="118">
        <v>14.797461999999999</v>
      </c>
      <c r="N692" s="118">
        <v>15.493432</v>
      </c>
      <c r="O692" s="118">
        <v>16.409728999999999</v>
      </c>
      <c r="P692" s="118">
        <v>17.132214999999999</v>
      </c>
      <c r="Q692" s="118">
        <v>18.065670000000001</v>
      </c>
      <c r="R692" s="118">
        <v>18.646566</v>
      </c>
      <c r="S692" s="118">
        <v>19.433067000000001</v>
      </c>
      <c r="T692" s="118">
        <v>19.982310999999999</v>
      </c>
      <c r="U692" s="118">
        <v>20.645417999999999</v>
      </c>
      <c r="V692" s="118">
        <v>21.46208</v>
      </c>
      <c r="W692" s="118">
        <v>23.646968999999999</v>
      </c>
      <c r="X692" s="118">
        <v>23.540405</v>
      </c>
      <c r="Y692" s="118">
        <v>24.250563</v>
      </c>
      <c r="Z692" s="118">
        <v>25.444101</v>
      </c>
      <c r="AA692" s="118">
        <v>26.409351000000001</v>
      </c>
      <c r="AB692" s="118">
        <v>27.244795</v>
      </c>
      <c r="AC692" s="118">
        <v>28.422385999999999</v>
      </c>
      <c r="AD692" s="118">
        <v>28.406851</v>
      </c>
      <c r="AE692" s="118">
        <v>30.095478</v>
      </c>
      <c r="AF692" s="118">
        <v>30.537813</v>
      </c>
      <c r="AG692" s="118">
        <v>31.388033</v>
      </c>
      <c r="AH692" s="118">
        <v>32.473723999999997</v>
      </c>
      <c r="AI692" s="118">
        <v>33.094760999999998</v>
      </c>
      <c r="AJ692" s="118">
        <v>34.055847</v>
      </c>
      <c r="AK692" s="118">
        <v>35.346226000000001</v>
      </c>
      <c r="AL692" s="118">
        <v>35.929859</v>
      </c>
      <c r="AM692" s="119">
        <v>3.7999999999999999E-2</v>
      </c>
    </row>
    <row r="693" spans="1:39" s="118" customFormat="1">
      <c r="A693" s="118" t="s">
        <v>123</v>
      </c>
      <c r="B693" s="118" t="s">
        <v>1773</v>
      </c>
      <c r="C693" s="118" t="s">
        <v>1774</v>
      </c>
      <c r="D693" s="118" t="s">
        <v>1193</v>
      </c>
    </row>
    <row r="694" spans="1:39" s="118" customFormat="1">
      <c r="A694" s="118" t="s">
        <v>263</v>
      </c>
      <c r="B694" s="118" t="s">
        <v>1775</v>
      </c>
      <c r="C694" s="118" t="s">
        <v>1776</v>
      </c>
      <c r="D694" s="118" t="s">
        <v>1193</v>
      </c>
      <c r="E694" s="118">
        <v>5.3795549999999999</v>
      </c>
      <c r="F694" s="118">
        <v>5.3754080000000002</v>
      </c>
      <c r="G694" s="118">
        <v>5.4377420000000001</v>
      </c>
      <c r="H694" s="118">
        <v>5.655437</v>
      </c>
      <c r="I694" s="118">
        <v>5.7804650000000004</v>
      </c>
      <c r="J694" s="118">
        <v>5.9814600000000002</v>
      </c>
      <c r="K694" s="118">
        <v>6.3185070000000003</v>
      </c>
      <c r="L694" s="118">
        <v>6.7083190000000004</v>
      </c>
      <c r="M694" s="118">
        <v>7.0994450000000002</v>
      </c>
      <c r="N694" s="118">
        <v>7.3394579999999996</v>
      </c>
      <c r="O694" s="118">
        <v>7.5283499999999997</v>
      </c>
      <c r="P694" s="118">
        <v>7.7822550000000001</v>
      </c>
      <c r="Q694" s="118">
        <v>8.0749490000000002</v>
      </c>
      <c r="R694" s="118">
        <v>8.3090349999999997</v>
      </c>
      <c r="S694" s="118">
        <v>8.4905690000000007</v>
      </c>
      <c r="T694" s="118">
        <v>8.8249469999999999</v>
      </c>
      <c r="U694" s="118">
        <v>9.1171980000000001</v>
      </c>
      <c r="V694" s="118">
        <v>9.3813630000000003</v>
      </c>
      <c r="W694" s="118">
        <v>9.6534680000000002</v>
      </c>
      <c r="X694" s="118">
        <v>9.9772429999999996</v>
      </c>
      <c r="Y694" s="118">
        <v>10.248727000000001</v>
      </c>
      <c r="Z694" s="118">
        <v>10.493119</v>
      </c>
      <c r="AA694" s="118">
        <v>10.774818</v>
      </c>
      <c r="AB694" s="118">
        <v>11.114891</v>
      </c>
      <c r="AC694" s="118">
        <v>11.370231</v>
      </c>
      <c r="AD694" s="118">
        <v>11.702680000000001</v>
      </c>
      <c r="AE694" s="118">
        <v>12.089853</v>
      </c>
      <c r="AF694" s="118">
        <v>12.515069</v>
      </c>
      <c r="AG694" s="118">
        <v>12.945826</v>
      </c>
      <c r="AH694" s="118">
        <v>13.378560999999999</v>
      </c>
      <c r="AI694" s="118">
        <v>13.856415999999999</v>
      </c>
      <c r="AJ694" s="118">
        <v>14.436835</v>
      </c>
      <c r="AK694" s="118">
        <v>15.009404999999999</v>
      </c>
      <c r="AL694" s="118">
        <v>15.560862999999999</v>
      </c>
      <c r="AM694" s="119">
        <v>3.4000000000000002E-2</v>
      </c>
    </row>
    <row r="695" spans="1:39" s="118" customFormat="1">
      <c r="A695" s="118" t="s">
        <v>397</v>
      </c>
      <c r="B695" s="118" t="s">
        <v>1777</v>
      </c>
      <c r="C695" s="118" t="s">
        <v>1778</v>
      </c>
      <c r="D695" s="118" t="s">
        <v>1193</v>
      </c>
      <c r="E695" s="118">
        <v>5.3796350000000004</v>
      </c>
      <c r="F695" s="118">
        <v>5.3818859999999997</v>
      </c>
      <c r="G695" s="118">
        <v>5.4207939999999999</v>
      </c>
      <c r="H695" s="118">
        <v>5.6366699999999996</v>
      </c>
      <c r="I695" s="118">
        <v>5.770035</v>
      </c>
      <c r="J695" s="118">
        <v>5.9736840000000004</v>
      </c>
      <c r="K695" s="118">
        <v>6.2985980000000001</v>
      </c>
      <c r="L695" s="118">
        <v>6.7273389999999997</v>
      </c>
      <c r="M695" s="118">
        <v>7.1041169999999996</v>
      </c>
      <c r="N695" s="118">
        <v>7.3373059999999999</v>
      </c>
      <c r="O695" s="118">
        <v>7.5544669999999998</v>
      </c>
      <c r="P695" s="118">
        <v>7.8299750000000001</v>
      </c>
      <c r="Q695" s="118">
        <v>8.1296459999999993</v>
      </c>
      <c r="R695" s="118">
        <v>8.3619900000000005</v>
      </c>
      <c r="S695" s="118">
        <v>8.5504750000000005</v>
      </c>
      <c r="T695" s="118">
        <v>8.8754679999999997</v>
      </c>
      <c r="U695" s="118">
        <v>9.1912040000000008</v>
      </c>
      <c r="V695" s="118">
        <v>9.4624039999999994</v>
      </c>
      <c r="W695" s="118">
        <v>9.7740860000000005</v>
      </c>
      <c r="X695" s="118">
        <v>10.147019999999999</v>
      </c>
      <c r="Y695" s="118">
        <v>10.435067999999999</v>
      </c>
      <c r="Z695" s="118">
        <v>10.715894</v>
      </c>
      <c r="AA695" s="118">
        <v>11.061673000000001</v>
      </c>
      <c r="AB695" s="118">
        <v>11.385339999999999</v>
      </c>
      <c r="AC695" s="118">
        <v>11.69753</v>
      </c>
      <c r="AD695" s="118">
        <v>12.039498</v>
      </c>
      <c r="AE695" s="118">
        <v>12.41058</v>
      </c>
      <c r="AF695" s="118">
        <v>12.895873</v>
      </c>
      <c r="AG695" s="118">
        <v>13.357089</v>
      </c>
      <c r="AH695" s="118">
        <v>13.851908999999999</v>
      </c>
      <c r="AI695" s="118">
        <v>14.382878</v>
      </c>
      <c r="AJ695" s="118">
        <v>14.999879999999999</v>
      </c>
      <c r="AK695" s="118">
        <v>15.520251</v>
      </c>
      <c r="AL695" s="118">
        <v>16.135458</v>
      </c>
      <c r="AM695" s="119">
        <v>3.5000000000000003E-2</v>
      </c>
    </row>
    <row r="696" spans="1:39" s="118" customFormat="1">
      <c r="A696" s="118" t="s">
        <v>400</v>
      </c>
      <c r="B696" s="118" t="s">
        <v>1779</v>
      </c>
      <c r="C696" s="118" t="s">
        <v>1780</v>
      </c>
      <c r="D696" s="118" t="s">
        <v>1193</v>
      </c>
      <c r="E696" s="118">
        <v>5.3796540000000004</v>
      </c>
      <c r="F696" s="118">
        <v>5.3823559999999997</v>
      </c>
      <c r="G696" s="118">
        <v>5.457376</v>
      </c>
      <c r="H696" s="118">
        <v>5.7025220000000001</v>
      </c>
      <c r="I696" s="118">
        <v>5.8802300000000001</v>
      </c>
      <c r="J696" s="118">
        <v>6.1333380000000002</v>
      </c>
      <c r="K696" s="118">
        <v>6.52766</v>
      </c>
      <c r="L696" s="118">
        <v>7.0246510000000004</v>
      </c>
      <c r="M696" s="118">
        <v>7.4812310000000002</v>
      </c>
      <c r="N696" s="118">
        <v>7.8861910000000002</v>
      </c>
      <c r="O696" s="118">
        <v>8.1888760000000005</v>
      </c>
      <c r="P696" s="118">
        <v>8.5809440000000006</v>
      </c>
      <c r="Q696" s="118">
        <v>8.9452879999999997</v>
      </c>
      <c r="R696" s="118">
        <v>9.3802450000000004</v>
      </c>
      <c r="S696" s="118">
        <v>9.7167580000000005</v>
      </c>
      <c r="T696" s="118">
        <v>10.199714</v>
      </c>
      <c r="U696" s="118">
        <v>10.665526</v>
      </c>
      <c r="V696" s="118">
        <v>11.115773000000001</v>
      </c>
      <c r="W696" s="118">
        <v>11.572431999999999</v>
      </c>
      <c r="X696" s="118">
        <v>12.120342000000001</v>
      </c>
      <c r="Y696" s="118">
        <v>12.665202000000001</v>
      </c>
      <c r="Z696" s="118">
        <v>13.131525999999999</v>
      </c>
      <c r="AA696" s="118">
        <v>13.651433000000001</v>
      </c>
      <c r="AB696" s="118">
        <v>14.236216000000001</v>
      </c>
      <c r="AC696" s="118">
        <v>14.75267</v>
      </c>
      <c r="AD696" s="118">
        <v>15.243744</v>
      </c>
      <c r="AE696" s="118">
        <v>15.871993</v>
      </c>
      <c r="AF696" s="118">
        <v>16.665873999999999</v>
      </c>
      <c r="AG696" s="118">
        <v>17.386247999999998</v>
      </c>
      <c r="AH696" s="118">
        <v>18.143004999999999</v>
      </c>
      <c r="AI696" s="118">
        <v>19.017078000000001</v>
      </c>
      <c r="AJ696" s="118">
        <v>19.950510000000001</v>
      </c>
      <c r="AK696" s="118">
        <v>20.949100000000001</v>
      </c>
      <c r="AL696" s="118">
        <v>21.991582999999999</v>
      </c>
      <c r="AM696" s="119">
        <v>4.4999999999999998E-2</v>
      </c>
    </row>
    <row r="697" spans="1:39" s="118" customFormat="1">
      <c r="A697" s="118" t="s">
        <v>403</v>
      </c>
      <c r="B697" s="118" t="s">
        <v>1781</v>
      </c>
      <c r="C697" s="118" t="s">
        <v>1782</v>
      </c>
      <c r="D697" s="118" t="s">
        <v>1193</v>
      </c>
      <c r="E697" s="118">
        <v>5.3795979999999997</v>
      </c>
      <c r="F697" s="118">
        <v>5.3754080000000002</v>
      </c>
      <c r="G697" s="118">
        <v>5.4767760000000001</v>
      </c>
      <c r="H697" s="118">
        <v>5.712745</v>
      </c>
      <c r="I697" s="118">
        <v>5.841831</v>
      </c>
      <c r="J697" s="118">
        <v>6.0468960000000003</v>
      </c>
      <c r="K697" s="118">
        <v>6.4104200000000002</v>
      </c>
      <c r="L697" s="118">
        <v>6.9360270000000002</v>
      </c>
      <c r="M697" s="118">
        <v>7.5667390000000001</v>
      </c>
      <c r="N697" s="118">
        <v>8.1629240000000003</v>
      </c>
      <c r="O697" s="118">
        <v>8.7766059999999992</v>
      </c>
      <c r="P697" s="118">
        <v>9.2586589999999998</v>
      </c>
      <c r="Q697" s="118">
        <v>9.8442179999999997</v>
      </c>
      <c r="R697" s="118">
        <v>10.337593999999999</v>
      </c>
      <c r="S697" s="118">
        <v>10.872541</v>
      </c>
      <c r="T697" s="118">
        <v>11.303478999999999</v>
      </c>
      <c r="U697" s="118">
        <v>11.727755</v>
      </c>
      <c r="V697" s="118">
        <v>12.057637</v>
      </c>
      <c r="W697" s="118">
        <v>12.405559999999999</v>
      </c>
      <c r="X697" s="118">
        <v>12.724209</v>
      </c>
      <c r="Y697" s="118">
        <v>13.035545000000001</v>
      </c>
      <c r="Z697" s="118">
        <v>13.340374000000001</v>
      </c>
      <c r="AA697" s="118">
        <v>13.628679</v>
      </c>
      <c r="AB697" s="118">
        <v>14.222835999999999</v>
      </c>
      <c r="AC697" s="118">
        <v>14.721982000000001</v>
      </c>
      <c r="AD697" s="118">
        <v>15.105033000000001</v>
      </c>
      <c r="AE697" s="118">
        <v>15.475497000000001</v>
      </c>
      <c r="AF697" s="118">
        <v>15.978975999999999</v>
      </c>
      <c r="AG697" s="118">
        <v>16.460381999999999</v>
      </c>
      <c r="AH697" s="118">
        <v>16.925101999999999</v>
      </c>
      <c r="AI697" s="118">
        <v>17.338497</v>
      </c>
      <c r="AJ697" s="118">
        <v>17.889309000000001</v>
      </c>
      <c r="AK697" s="118">
        <v>18.417608000000001</v>
      </c>
      <c r="AL697" s="118">
        <v>18.946228000000001</v>
      </c>
      <c r="AM697" s="119">
        <v>0.04</v>
      </c>
    </row>
    <row r="698" spans="1:39" s="118" customFormat="1">
      <c r="A698" s="118" t="s">
        <v>406</v>
      </c>
      <c r="B698" s="118" t="s">
        <v>1783</v>
      </c>
      <c r="C698" s="118" t="s">
        <v>1784</v>
      </c>
      <c r="D698" s="118" t="s">
        <v>1193</v>
      </c>
      <c r="E698" s="118">
        <v>5.3795849999999996</v>
      </c>
      <c r="F698" s="118">
        <v>5.377059</v>
      </c>
      <c r="G698" s="118">
        <v>5.4343950000000003</v>
      </c>
      <c r="H698" s="118">
        <v>5.6172800000000001</v>
      </c>
      <c r="I698" s="118">
        <v>5.7902979999999999</v>
      </c>
      <c r="J698" s="118">
        <v>5.9883610000000003</v>
      </c>
      <c r="K698" s="118">
        <v>6.2507820000000001</v>
      </c>
      <c r="L698" s="118">
        <v>6.5916569999999997</v>
      </c>
      <c r="M698" s="118">
        <v>6.8333550000000001</v>
      </c>
      <c r="N698" s="118">
        <v>7.011774</v>
      </c>
      <c r="O698" s="118">
        <v>7.1251939999999996</v>
      </c>
      <c r="P698" s="118">
        <v>7.2421220000000002</v>
      </c>
      <c r="Q698" s="118">
        <v>7.4912419999999997</v>
      </c>
      <c r="R698" s="118">
        <v>7.6310320000000003</v>
      </c>
      <c r="S698" s="118">
        <v>7.8274049999999997</v>
      </c>
      <c r="T698" s="118">
        <v>8.0581410000000009</v>
      </c>
      <c r="U698" s="118">
        <v>8.2246790000000001</v>
      </c>
      <c r="V698" s="118">
        <v>8.4256650000000004</v>
      </c>
      <c r="W698" s="118">
        <v>8.6736330000000006</v>
      </c>
      <c r="X698" s="118">
        <v>8.9408589999999997</v>
      </c>
      <c r="Y698" s="118">
        <v>9.2048199999999998</v>
      </c>
      <c r="Z698" s="118">
        <v>9.4272419999999997</v>
      </c>
      <c r="AA698" s="118">
        <v>9.6692889999999991</v>
      </c>
      <c r="AB698" s="118">
        <v>9.9473509999999994</v>
      </c>
      <c r="AC698" s="118">
        <v>10.238769</v>
      </c>
      <c r="AD698" s="118">
        <v>10.584282</v>
      </c>
      <c r="AE698" s="118">
        <v>10.910456</v>
      </c>
      <c r="AF698" s="118">
        <v>11.346252</v>
      </c>
      <c r="AG698" s="118">
        <v>11.752727</v>
      </c>
      <c r="AH698" s="118">
        <v>12.201848999999999</v>
      </c>
      <c r="AI698" s="118">
        <v>12.685979</v>
      </c>
      <c r="AJ698" s="118">
        <v>13.148458</v>
      </c>
      <c r="AK698" s="118">
        <v>13.619527</v>
      </c>
      <c r="AL698" s="118">
        <v>14.145130999999999</v>
      </c>
      <c r="AM698" s="119">
        <v>3.1E-2</v>
      </c>
    </row>
    <row r="699" spans="1:39" s="118" customFormat="1">
      <c r="A699" s="118" t="s">
        <v>409</v>
      </c>
      <c r="B699" s="118" t="s">
        <v>1785</v>
      </c>
      <c r="C699" s="118" t="s">
        <v>1786</v>
      </c>
      <c r="D699" s="118" t="s">
        <v>1193</v>
      </c>
      <c r="E699" s="118">
        <v>5.3795310000000001</v>
      </c>
      <c r="F699" s="118">
        <v>5.3783969999999997</v>
      </c>
      <c r="G699" s="118">
        <v>5.2536230000000002</v>
      </c>
      <c r="H699" s="118">
        <v>5.3039079999999998</v>
      </c>
      <c r="I699" s="118">
        <v>5.3208890000000002</v>
      </c>
      <c r="J699" s="118">
        <v>5.4255380000000004</v>
      </c>
      <c r="K699" s="118">
        <v>5.6586800000000004</v>
      </c>
      <c r="L699" s="118">
        <v>5.9605170000000003</v>
      </c>
      <c r="M699" s="118">
        <v>6.2508819999999998</v>
      </c>
      <c r="N699" s="118">
        <v>6.4717549999999999</v>
      </c>
      <c r="O699" s="118">
        <v>6.6514329999999999</v>
      </c>
      <c r="P699" s="118">
        <v>6.7946720000000003</v>
      </c>
      <c r="Q699" s="118">
        <v>7.0400669999999996</v>
      </c>
      <c r="R699" s="118">
        <v>7.1771370000000001</v>
      </c>
      <c r="S699" s="118">
        <v>7.348573</v>
      </c>
      <c r="T699" s="118">
        <v>7.5478430000000003</v>
      </c>
      <c r="U699" s="118">
        <v>7.7771080000000001</v>
      </c>
      <c r="V699" s="118">
        <v>7.973071</v>
      </c>
      <c r="W699" s="118">
        <v>8.1997070000000001</v>
      </c>
      <c r="X699" s="118">
        <v>8.4016339999999996</v>
      </c>
      <c r="Y699" s="118">
        <v>8.612584</v>
      </c>
      <c r="Z699" s="118">
        <v>8.8257720000000006</v>
      </c>
      <c r="AA699" s="118">
        <v>9.0461569999999991</v>
      </c>
      <c r="AB699" s="118">
        <v>9.2559620000000002</v>
      </c>
      <c r="AC699" s="118">
        <v>9.4738659999999992</v>
      </c>
      <c r="AD699" s="118">
        <v>9.7050260000000002</v>
      </c>
      <c r="AE699" s="118">
        <v>9.9535909999999994</v>
      </c>
      <c r="AF699" s="118">
        <v>10.260612</v>
      </c>
      <c r="AG699" s="118">
        <v>10.555318</v>
      </c>
      <c r="AH699" s="118">
        <v>10.855048999999999</v>
      </c>
      <c r="AI699" s="118">
        <v>11.191236999999999</v>
      </c>
      <c r="AJ699" s="118">
        <v>11.5306</v>
      </c>
      <c r="AK699" s="118">
        <v>11.847909</v>
      </c>
      <c r="AL699" s="118">
        <v>12.231375</v>
      </c>
      <c r="AM699" s="119">
        <v>2.5999999999999999E-2</v>
      </c>
    </row>
    <row r="700" spans="1:39" s="118" customFormat="1">
      <c r="A700" s="118" t="s">
        <v>412</v>
      </c>
      <c r="B700" s="118" t="s">
        <v>1787</v>
      </c>
      <c r="C700" s="118" t="s">
        <v>1788</v>
      </c>
      <c r="D700" s="118" t="s">
        <v>1193</v>
      </c>
      <c r="E700" s="118">
        <v>5.3796439999999999</v>
      </c>
      <c r="F700" s="118">
        <v>5.3792609999999996</v>
      </c>
      <c r="G700" s="118">
        <v>5.7783620000000004</v>
      </c>
      <c r="H700" s="118">
        <v>6.2938749999999999</v>
      </c>
      <c r="I700" s="118">
        <v>6.6509809999999998</v>
      </c>
      <c r="J700" s="118">
        <v>6.9650239999999997</v>
      </c>
      <c r="K700" s="118">
        <v>7.4372069999999999</v>
      </c>
      <c r="L700" s="118">
        <v>8.0024409999999992</v>
      </c>
      <c r="M700" s="118">
        <v>8.5189310000000003</v>
      </c>
      <c r="N700" s="118">
        <v>9.0990950000000002</v>
      </c>
      <c r="O700" s="118">
        <v>9.4812910000000006</v>
      </c>
      <c r="P700" s="118">
        <v>9.9933019999999999</v>
      </c>
      <c r="Q700" s="118">
        <v>10.458239000000001</v>
      </c>
      <c r="R700" s="118">
        <v>10.771838000000001</v>
      </c>
      <c r="S700" s="118">
        <v>11.057293</v>
      </c>
      <c r="T700" s="118">
        <v>11.483255</v>
      </c>
      <c r="U700" s="118">
        <v>11.857765000000001</v>
      </c>
      <c r="V700" s="118">
        <v>12.330054000000001</v>
      </c>
      <c r="W700" s="118">
        <v>12.755406000000001</v>
      </c>
      <c r="X700" s="118">
        <v>13.182964</v>
      </c>
      <c r="Y700" s="118">
        <v>13.640067999999999</v>
      </c>
      <c r="Z700" s="118">
        <v>14.097835999999999</v>
      </c>
      <c r="AA700" s="118">
        <v>14.454677</v>
      </c>
      <c r="AB700" s="118">
        <v>15.099595000000001</v>
      </c>
      <c r="AC700" s="118">
        <v>15.571028999999999</v>
      </c>
      <c r="AD700" s="118">
        <v>16.157093</v>
      </c>
      <c r="AE700" s="118">
        <v>16.841609999999999</v>
      </c>
      <c r="AF700" s="118">
        <v>17.237393999999998</v>
      </c>
      <c r="AG700" s="118">
        <v>17.869377</v>
      </c>
      <c r="AH700" s="118">
        <v>18.640063999999999</v>
      </c>
      <c r="AI700" s="118">
        <v>19.593277</v>
      </c>
      <c r="AJ700" s="118">
        <v>20.575733</v>
      </c>
      <c r="AK700" s="118">
        <v>21.46265</v>
      </c>
      <c r="AL700" s="118">
        <v>22.512505000000001</v>
      </c>
      <c r="AM700" s="119">
        <v>4.5999999999999999E-2</v>
      </c>
    </row>
    <row r="701" spans="1:39" s="118" customFormat="1">
      <c r="A701" s="118" t="s">
        <v>611</v>
      </c>
      <c r="B701" s="118" t="s">
        <v>1789</v>
      </c>
      <c r="C701" s="118" t="s">
        <v>1790</v>
      </c>
      <c r="D701" s="118" t="s">
        <v>1193</v>
      </c>
    </row>
    <row r="702" spans="1:39" s="118" customFormat="1">
      <c r="A702" s="118" t="s">
        <v>263</v>
      </c>
      <c r="B702" s="118" t="s">
        <v>1791</v>
      </c>
      <c r="C702" s="118" t="s">
        <v>1792</v>
      </c>
      <c r="D702" s="118" t="s">
        <v>1193</v>
      </c>
      <c r="E702" s="118">
        <v>4.56501</v>
      </c>
      <c r="F702" s="118">
        <v>5.232799</v>
      </c>
      <c r="G702" s="118">
        <v>5.0316280000000004</v>
      </c>
      <c r="H702" s="118">
        <v>5.0522640000000001</v>
      </c>
      <c r="I702" s="118">
        <v>4.9811529999999999</v>
      </c>
      <c r="J702" s="118">
        <v>5.0344129999999998</v>
      </c>
      <c r="K702" s="118">
        <v>5.1188320000000003</v>
      </c>
      <c r="L702" s="118">
        <v>5.2627300000000004</v>
      </c>
      <c r="M702" s="118">
        <v>5.4128249999999998</v>
      </c>
      <c r="N702" s="118">
        <v>5.5754910000000004</v>
      </c>
      <c r="O702" s="118">
        <v>5.7456610000000001</v>
      </c>
      <c r="P702" s="118">
        <v>5.9073120000000001</v>
      </c>
      <c r="Q702" s="118">
        <v>6.0978870000000001</v>
      </c>
      <c r="R702" s="118">
        <v>6.2590820000000003</v>
      </c>
      <c r="S702" s="118">
        <v>6.444706</v>
      </c>
      <c r="T702" s="118">
        <v>6.6261710000000003</v>
      </c>
      <c r="U702" s="118">
        <v>6.7873650000000003</v>
      </c>
      <c r="V702" s="118">
        <v>6.9581309999999998</v>
      </c>
      <c r="W702" s="118">
        <v>7.14534</v>
      </c>
      <c r="X702" s="118">
        <v>7.339899</v>
      </c>
      <c r="Y702" s="118">
        <v>7.5224630000000001</v>
      </c>
      <c r="Z702" s="118">
        <v>7.7121899999999997</v>
      </c>
      <c r="AA702" s="118">
        <v>7.8990580000000001</v>
      </c>
      <c r="AB702" s="118">
        <v>8.0890210000000007</v>
      </c>
      <c r="AC702" s="118">
        <v>8.3006899999999995</v>
      </c>
      <c r="AD702" s="118">
        <v>8.5117279999999997</v>
      </c>
      <c r="AE702" s="118">
        <v>8.7258289999999992</v>
      </c>
      <c r="AF702" s="118">
        <v>8.9632360000000002</v>
      </c>
      <c r="AG702" s="118">
        <v>9.2288270000000008</v>
      </c>
      <c r="AH702" s="118">
        <v>9.4628390000000007</v>
      </c>
      <c r="AI702" s="118">
        <v>9.7174630000000004</v>
      </c>
      <c r="AJ702" s="118">
        <v>9.9810350000000003</v>
      </c>
      <c r="AK702" s="118">
        <v>10.247812</v>
      </c>
      <c r="AL702" s="118">
        <v>10.527559</v>
      </c>
      <c r="AM702" s="119">
        <v>2.1999999999999999E-2</v>
      </c>
    </row>
    <row r="703" spans="1:39" s="118" customFormat="1">
      <c r="A703" s="118" t="s">
        <v>397</v>
      </c>
      <c r="B703" s="118" t="s">
        <v>1793</v>
      </c>
      <c r="C703" s="118" t="s">
        <v>1794</v>
      </c>
      <c r="D703" s="118" t="s">
        <v>1193</v>
      </c>
      <c r="E703" s="118">
        <v>4.56501</v>
      </c>
      <c r="F703" s="118">
        <v>5.2431260000000002</v>
      </c>
      <c r="G703" s="118">
        <v>5.0271189999999999</v>
      </c>
      <c r="H703" s="118">
        <v>5.04467</v>
      </c>
      <c r="I703" s="118">
        <v>4.9629849999999998</v>
      </c>
      <c r="J703" s="118">
        <v>5.0095660000000004</v>
      </c>
      <c r="K703" s="118">
        <v>5.0943860000000001</v>
      </c>
      <c r="L703" s="118">
        <v>5.242019</v>
      </c>
      <c r="M703" s="118">
        <v>5.3905320000000003</v>
      </c>
      <c r="N703" s="118">
        <v>5.550853</v>
      </c>
      <c r="O703" s="118">
        <v>5.7184559999999998</v>
      </c>
      <c r="P703" s="118">
        <v>5.8877949999999997</v>
      </c>
      <c r="Q703" s="118">
        <v>6.0841399999999997</v>
      </c>
      <c r="R703" s="118">
        <v>6.2425750000000004</v>
      </c>
      <c r="S703" s="118">
        <v>6.4511279999999998</v>
      </c>
      <c r="T703" s="118">
        <v>6.6355219999999999</v>
      </c>
      <c r="U703" s="118">
        <v>6.8058189999999996</v>
      </c>
      <c r="V703" s="118">
        <v>6.9767729999999997</v>
      </c>
      <c r="W703" s="118">
        <v>7.1813209999999996</v>
      </c>
      <c r="X703" s="118">
        <v>7.3841349999999997</v>
      </c>
      <c r="Y703" s="118">
        <v>7.5755160000000004</v>
      </c>
      <c r="Z703" s="118">
        <v>7.770359</v>
      </c>
      <c r="AA703" s="118">
        <v>7.9640370000000003</v>
      </c>
      <c r="AB703" s="118">
        <v>8.1574150000000003</v>
      </c>
      <c r="AC703" s="118">
        <v>8.3538390000000007</v>
      </c>
      <c r="AD703" s="118">
        <v>8.5544779999999996</v>
      </c>
      <c r="AE703" s="118">
        <v>8.7858549999999997</v>
      </c>
      <c r="AF703" s="118">
        <v>9.0414849999999998</v>
      </c>
      <c r="AG703" s="118">
        <v>9.28078</v>
      </c>
      <c r="AH703" s="118">
        <v>9.5326050000000002</v>
      </c>
      <c r="AI703" s="118">
        <v>9.8021499999999993</v>
      </c>
      <c r="AJ703" s="118">
        <v>10.075176000000001</v>
      </c>
      <c r="AK703" s="118">
        <v>10.361022999999999</v>
      </c>
      <c r="AL703" s="118">
        <v>10.654334</v>
      </c>
      <c r="AM703" s="119">
        <v>2.1999999999999999E-2</v>
      </c>
    </row>
    <row r="704" spans="1:39" s="118" customFormat="1">
      <c r="A704" s="118" t="s">
        <v>400</v>
      </c>
      <c r="B704" s="118" t="s">
        <v>1795</v>
      </c>
      <c r="C704" s="118" t="s">
        <v>1796</v>
      </c>
      <c r="D704" s="118" t="s">
        <v>1193</v>
      </c>
      <c r="E704" s="118">
        <v>4.56501</v>
      </c>
      <c r="F704" s="118">
        <v>5.2447530000000002</v>
      </c>
      <c r="G704" s="118">
        <v>5.0505639999999996</v>
      </c>
      <c r="H704" s="118">
        <v>5.1087220000000002</v>
      </c>
      <c r="I704" s="118">
        <v>5.0698090000000002</v>
      </c>
      <c r="J704" s="118">
        <v>5.1836679999999999</v>
      </c>
      <c r="K704" s="118">
        <v>5.3333380000000004</v>
      </c>
      <c r="L704" s="118">
        <v>5.5761830000000003</v>
      </c>
      <c r="M704" s="118">
        <v>5.8102989999999997</v>
      </c>
      <c r="N704" s="118">
        <v>6.0577940000000003</v>
      </c>
      <c r="O704" s="118">
        <v>6.3098549999999998</v>
      </c>
      <c r="P704" s="118">
        <v>6.5547149999999998</v>
      </c>
      <c r="Q704" s="118">
        <v>6.845364</v>
      </c>
      <c r="R704" s="118">
        <v>7.1283440000000002</v>
      </c>
      <c r="S704" s="118">
        <v>7.423203</v>
      </c>
      <c r="T704" s="118">
        <v>7.7221019999999996</v>
      </c>
      <c r="U704" s="118">
        <v>8.0160060000000009</v>
      </c>
      <c r="V704" s="118">
        <v>8.3167179999999998</v>
      </c>
      <c r="W704" s="118">
        <v>8.6482500000000009</v>
      </c>
      <c r="X704" s="118">
        <v>8.9949110000000001</v>
      </c>
      <c r="Y704" s="118">
        <v>9.3432440000000003</v>
      </c>
      <c r="Z704" s="118">
        <v>9.6982180000000007</v>
      </c>
      <c r="AA704" s="118">
        <v>10.056639000000001</v>
      </c>
      <c r="AB704" s="118">
        <v>10.421447000000001</v>
      </c>
      <c r="AC704" s="118">
        <v>10.802033</v>
      </c>
      <c r="AD704" s="118">
        <v>11.205807</v>
      </c>
      <c r="AE704" s="118">
        <v>11.633955</v>
      </c>
      <c r="AF704" s="118">
        <v>12.098007000000001</v>
      </c>
      <c r="AG704" s="118">
        <v>12.566504999999999</v>
      </c>
      <c r="AH704" s="118">
        <v>13.090388000000001</v>
      </c>
      <c r="AI704" s="118">
        <v>13.57292</v>
      </c>
      <c r="AJ704" s="118">
        <v>14.070789</v>
      </c>
      <c r="AK704" s="118">
        <v>14.578098000000001</v>
      </c>
      <c r="AL704" s="118">
        <v>15.128738999999999</v>
      </c>
      <c r="AM704" s="119">
        <v>3.4000000000000002E-2</v>
      </c>
    </row>
    <row r="705" spans="1:39" s="118" customFormat="1">
      <c r="A705" s="118" t="s">
        <v>403</v>
      </c>
      <c r="B705" s="118" t="s">
        <v>1797</v>
      </c>
      <c r="C705" s="118" t="s">
        <v>1798</v>
      </c>
      <c r="D705" s="118" t="s">
        <v>1193</v>
      </c>
      <c r="E705" s="118">
        <v>4.56501</v>
      </c>
      <c r="F705" s="118">
        <v>5.2327450000000004</v>
      </c>
      <c r="G705" s="118">
        <v>5.1160249999999996</v>
      </c>
      <c r="H705" s="118">
        <v>5.18452</v>
      </c>
      <c r="I705" s="118">
        <v>5.1569279999999997</v>
      </c>
      <c r="J705" s="118">
        <v>5.315042</v>
      </c>
      <c r="K705" s="118">
        <v>5.5362770000000001</v>
      </c>
      <c r="L705" s="118">
        <v>5.8559799999999997</v>
      </c>
      <c r="M705" s="118">
        <v>6.2030620000000001</v>
      </c>
      <c r="N705" s="118">
        <v>6.5249790000000001</v>
      </c>
      <c r="O705" s="118">
        <v>6.8497859999999999</v>
      </c>
      <c r="P705" s="118">
        <v>7.1303879999999999</v>
      </c>
      <c r="Q705" s="118">
        <v>7.4516119999999999</v>
      </c>
      <c r="R705" s="118">
        <v>7.7538650000000002</v>
      </c>
      <c r="S705" s="118">
        <v>8.0347679999999997</v>
      </c>
      <c r="T705" s="118">
        <v>8.2661879999999996</v>
      </c>
      <c r="U705" s="118">
        <v>8.4753220000000002</v>
      </c>
      <c r="V705" s="118">
        <v>8.6628830000000008</v>
      </c>
      <c r="W705" s="118">
        <v>8.850168</v>
      </c>
      <c r="X705" s="118">
        <v>9.0470609999999994</v>
      </c>
      <c r="Y705" s="118">
        <v>9.232469</v>
      </c>
      <c r="Z705" s="118">
        <v>9.4177</v>
      </c>
      <c r="AA705" s="118">
        <v>9.6030789999999993</v>
      </c>
      <c r="AB705" s="118">
        <v>9.7967080000000006</v>
      </c>
      <c r="AC705" s="118">
        <v>9.995749</v>
      </c>
      <c r="AD705" s="118">
        <v>10.192206000000001</v>
      </c>
      <c r="AE705" s="118">
        <v>10.415191</v>
      </c>
      <c r="AF705" s="118">
        <v>10.664345000000001</v>
      </c>
      <c r="AG705" s="118">
        <v>10.866262000000001</v>
      </c>
      <c r="AH705" s="118">
        <v>11.096833</v>
      </c>
      <c r="AI705" s="118">
        <v>11.345836</v>
      </c>
      <c r="AJ705" s="118">
        <v>11.601568</v>
      </c>
      <c r="AK705" s="118">
        <v>11.892485000000001</v>
      </c>
      <c r="AL705" s="118">
        <v>12.201805</v>
      </c>
      <c r="AM705" s="119">
        <v>2.7E-2</v>
      </c>
    </row>
    <row r="706" spans="1:39" s="118" customFormat="1">
      <c r="A706" s="118" t="s">
        <v>406</v>
      </c>
      <c r="B706" s="118" t="s">
        <v>1799</v>
      </c>
      <c r="C706" s="118" t="s">
        <v>1800</v>
      </c>
      <c r="D706" s="118" t="s">
        <v>1193</v>
      </c>
      <c r="E706" s="118">
        <v>4.56501</v>
      </c>
      <c r="F706" s="118">
        <v>5.2327519999999996</v>
      </c>
      <c r="G706" s="118">
        <v>5.0073549999999996</v>
      </c>
      <c r="H706" s="118">
        <v>4.9796149999999999</v>
      </c>
      <c r="I706" s="118">
        <v>4.8865749999999997</v>
      </c>
      <c r="J706" s="118">
        <v>4.920242</v>
      </c>
      <c r="K706" s="118">
        <v>4.9823370000000002</v>
      </c>
      <c r="L706" s="118">
        <v>5.0843550000000004</v>
      </c>
      <c r="M706" s="118">
        <v>5.1650729999999996</v>
      </c>
      <c r="N706" s="118">
        <v>5.2569049999999997</v>
      </c>
      <c r="O706" s="118">
        <v>5.3619389999999996</v>
      </c>
      <c r="P706" s="118">
        <v>5.4770599999999998</v>
      </c>
      <c r="Q706" s="118">
        <v>5.6089880000000001</v>
      </c>
      <c r="R706" s="118">
        <v>5.7361380000000004</v>
      </c>
      <c r="S706" s="118">
        <v>5.8572649999999999</v>
      </c>
      <c r="T706" s="118">
        <v>5.9719249999999997</v>
      </c>
      <c r="U706" s="118">
        <v>6.1071859999999996</v>
      </c>
      <c r="V706" s="118">
        <v>6.2358900000000004</v>
      </c>
      <c r="W706" s="118">
        <v>6.3879380000000001</v>
      </c>
      <c r="X706" s="118">
        <v>6.5467269999999997</v>
      </c>
      <c r="Y706" s="118">
        <v>6.7149510000000001</v>
      </c>
      <c r="Z706" s="118">
        <v>6.8800730000000003</v>
      </c>
      <c r="AA706" s="118">
        <v>7.0481579999999999</v>
      </c>
      <c r="AB706" s="118">
        <v>7.2195119999999999</v>
      </c>
      <c r="AC706" s="118">
        <v>7.4073739999999999</v>
      </c>
      <c r="AD706" s="118">
        <v>7.6071530000000003</v>
      </c>
      <c r="AE706" s="118">
        <v>7.8147950000000002</v>
      </c>
      <c r="AF706" s="118">
        <v>8.0396219999999996</v>
      </c>
      <c r="AG706" s="118">
        <v>8.2800879999999992</v>
      </c>
      <c r="AH706" s="118">
        <v>8.5552569999999992</v>
      </c>
      <c r="AI706" s="118">
        <v>8.8007810000000006</v>
      </c>
      <c r="AJ706" s="118">
        <v>9.0722079999999998</v>
      </c>
      <c r="AK706" s="118">
        <v>9.3438770000000009</v>
      </c>
      <c r="AL706" s="118">
        <v>9.6202749999999995</v>
      </c>
      <c r="AM706" s="119">
        <v>1.9E-2</v>
      </c>
    </row>
    <row r="707" spans="1:39" s="118" customFormat="1">
      <c r="A707" s="118" t="s">
        <v>409</v>
      </c>
      <c r="B707" s="118" t="s">
        <v>1801</v>
      </c>
      <c r="C707" s="118" t="s">
        <v>1802</v>
      </c>
      <c r="D707" s="118" t="s">
        <v>1193</v>
      </c>
      <c r="E707" s="118">
        <v>4.56501</v>
      </c>
      <c r="F707" s="118">
        <v>5.2328080000000003</v>
      </c>
      <c r="G707" s="118">
        <v>4.996283</v>
      </c>
      <c r="H707" s="118">
        <v>5.0550100000000002</v>
      </c>
      <c r="I707" s="118">
        <v>4.9387679999999996</v>
      </c>
      <c r="J707" s="118">
        <v>4.9981499999999999</v>
      </c>
      <c r="K707" s="118">
        <v>5.0825250000000004</v>
      </c>
      <c r="L707" s="118">
        <v>5.2711269999999999</v>
      </c>
      <c r="M707" s="118">
        <v>5.4369639999999997</v>
      </c>
      <c r="N707" s="118">
        <v>5.6041689999999997</v>
      </c>
      <c r="O707" s="118">
        <v>5.7595700000000001</v>
      </c>
      <c r="P707" s="118">
        <v>5.9019300000000001</v>
      </c>
      <c r="Q707" s="118">
        <v>6.0852320000000004</v>
      </c>
      <c r="R707" s="118">
        <v>6.2752230000000004</v>
      </c>
      <c r="S707" s="118">
        <v>6.4814610000000004</v>
      </c>
      <c r="T707" s="118">
        <v>6.678083</v>
      </c>
      <c r="U707" s="118">
        <v>6.8720489999999996</v>
      </c>
      <c r="V707" s="118">
        <v>7.0183289999999996</v>
      </c>
      <c r="W707" s="118">
        <v>7.2257439999999997</v>
      </c>
      <c r="X707" s="118">
        <v>7.4209209999999999</v>
      </c>
      <c r="Y707" s="118">
        <v>7.6333700000000002</v>
      </c>
      <c r="Z707" s="118">
        <v>7.8426970000000003</v>
      </c>
      <c r="AA707" s="118">
        <v>8.0428329999999999</v>
      </c>
      <c r="AB707" s="118">
        <v>8.2427620000000008</v>
      </c>
      <c r="AC707" s="118">
        <v>8.4556810000000002</v>
      </c>
      <c r="AD707" s="118">
        <v>8.6735070000000007</v>
      </c>
      <c r="AE707" s="118">
        <v>8.8997829999999993</v>
      </c>
      <c r="AF707" s="118">
        <v>9.1284709999999993</v>
      </c>
      <c r="AG707" s="118">
        <v>9.3791670000000007</v>
      </c>
      <c r="AH707" s="118">
        <v>9.6467489999999998</v>
      </c>
      <c r="AI707" s="118">
        <v>9.8928890000000003</v>
      </c>
      <c r="AJ707" s="118">
        <v>10.169824</v>
      </c>
      <c r="AK707" s="118">
        <v>10.433816999999999</v>
      </c>
      <c r="AL707" s="118">
        <v>10.713134999999999</v>
      </c>
      <c r="AM707" s="119">
        <v>2.3E-2</v>
      </c>
    </row>
    <row r="708" spans="1:39" s="118" customFormat="1">
      <c r="A708" s="118" t="s">
        <v>412</v>
      </c>
      <c r="B708" s="118" t="s">
        <v>1803</v>
      </c>
      <c r="C708" s="118" t="s">
        <v>1804</v>
      </c>
      <c r="D708" s="118" t="s">
        <v>1193</v>
      </c>
      <c r="E708" s="118">
        <v>4.56501</v>
      </c>
      <c r="F708" s="118">
        <v>5.2417959999999999</v>
      </c>
      <c r="G708" s="118">
        <v>5.0221</v>
      </c>
      <c r="H708" s="118">
        <v>5.0587289999999996</v>
      </c>
      <c r="I708" s="118">
        <v>5.0105180000000002</v>
      </c>
      <c r="J708" s="118">
        <v>5.0665170000000002</v>
      </c>
      <c r="K708" s="118">
        <v>5.1697689999999996</v>
      </c>
      <c r="L708" s="118">
        <v>5.2870980000000003</v>
      </c>
      <c r="M708" s="118">
        <v>5.4299090000000003</v>
      </c>
      <c r="N708" s="118">
        <v>5.5606629999999999</v>
      </c>
      <c r="O708" s="118">
        <v>5.7112189999999998</v>
      </c>
      <c r="P708" s="118">
        <v>5.8646060000000002</v>
      </c>
      <c r="Q708" s="118">
        <v>6.0365609999999998</v>
      </c>
      <c r="R708" s="118">
        <v>6.1753739999999997</v>
      </c>
      <c r="S708" s="118">
        <v>6.3465559999999996</v>
      </c>
      <c r="T708" s="118">
        <v>6.5046390000000001</v>
      </c>
      <c r="U708" s="118">
        <v>6.6590239999999996</v>
      </c>
      <c r="V708" s="118">
        <v>6.8202930000000004</v>
      </c>
      <c r="W708" s="118">
        <v>6.988111</v>
      </c>
      <c r="X708" s="118">
        <v>7.1595890000000004</v>
      </c>
      <c r="Y708" s="118">
        <v>7.3358299999999996</v>
      </c>
      <c r="Z708" s="118">
        <v>7.5108129999999997</v>
      </c>
      <c r="AA708" s="118">
        <v>7.6884110000000003</v>
      </c>
      <c r="AB708" s="118">
        <v>7.875076</v>
      </c>
      <c r="AC708" s="118">
        <v>8.0683769999999999</v>
      </c>
      <c r="AD708" s="118">
        <v>8.2775200000000009</v>
      </c>
      <c r="AE708" s="118">
        <v>8.4969090000000005</v>
      </c>
      <c r="AF708" s="118">
        <v>8.742013</v>
      </c>
      <c r="AG708" s="118">
        <v>8.9629960000000004</v>
      </c>
      <c r="AH708" s="118">
        <v>9.2174410000000009</v>
      </c>
      <c r="AI708" s="118">
        <v>9.4825110000000006</v>
      </c>
      <c r="AJ708" s="118">
        <v>9.7659660000000006</v>
      </c>
      <c r="AK708" s="118">
        <v>10.067643</v>
      </c>
      <c r="AL708" s="118">
        <v>10.389173</v>
      </c>
      <c r="AM708" s="119">
        <v>2.1999999999999999E-2</v>
      </c>
    </row>
    <row r="709" spans="1:39" s="118" customFormat="1">
      <c r="A709" s="118" t="s">
        <v>1022</v>
      </c>
      <c r="B709" s="118" t="s">
        <v>1805</v>
      </c>
      <c r="C709" s="118" t="s">
        <v>1806</v>
      </c>
      <c r="D709" s="118" t="s">
        <v>1193</v>
      </c>
    </row>
    <row r="710" spans="1:39" s="118" customFormat="1">
      <c r="A710" s="118" t="s">
        <v>263</v>
      </c>
      <c r="B710" s="118" t="s">
        <v>1807</v>
      </c>
      <c r="C710" s="118" t="s">
        <v>1808</v>
      </c>
      <c r="D710" s="118" t="s">
        <v>1193</v>
      </c>
      <c r="E710" s="118">
        <v>2.0945309999999999</v>
      </c>
      <c r="F710" s="118">
        <v>2.1693920000000002</v>
      </c>
      <c r="G710" s="118">
        <v>2.2160250000000001</v>
      </c>
      <c r="H710" s="118">
        <v>2.2919149999999999</v>
      </c>
      <c r="I710" s="118">
        <v>2.4501940000000002</v>
      </c>
      <c r="J710" s="118">
        <v>2.5224199999999999</v>
      </c>
      <c r="K710" s="118">
        <v>2.5870129999999998</v>
      </c>
      <c r="L710" s="118">
        <v>2.606827</v>
      </c>
      <c r="M710" s="118">
        <v>2.6824840000000001</v>
      </c>
      <c r="N710" s="118">
        <v>2.7403140000000001</v>
      </c>
      <c r="O710" s="118">
        <v>2.8108339999999998</v>
      </c>
      <c r="P710" s="118">
        <v>2.8793890000000002</v>
      </c>
      <c r="Q710" s="118">
        <v>2.9702190000000002</v>
      </c>
      <c r="R710" s="118">
        <v>3.0578150000000002</v>
      </c>
      <c r="S710" s="118">
        <v>3.1197940000000002</v>
      </c>
      <c r="T710" s="118">
        <v>3.1735220000000002</v>
      </c>
      <c r="U710" s="118">
        <v>3.244923</v>
      </c>
      <c r="V710" s="118">
        <v>3.3129810000000002</v>
      </c>
      <c r="W710" s="118">
        <v>3.3924479999999999</v>
      </c>
      <c r="X710" s="118">
        <v>3.4784250000000001</v>
      </c>
      <c r="Y710" s="118">
        <v>3.5657399999999999</v>
      </c>
      <c r="Z710" s="118">
        <v>3.6548479999999999</v>
      </c>
      <c r="AA710" s="118">
        <v>3.7463329999999999</v>
      </c>
      <c r="AB710" s="118">
        <v>3.8365109999999998</v>
      </c>
      <c r="AC710" s="118">
        <v>3.9263050000000002</v>
      </c>
      <c r="AD710" s="118">
        <v>4.0164340000000003</v>
      </c>
      <c r="AE710" s="118">
        <v>4.1074400000000004</v>
      </c>
      <c r="AF710" s="118">
        <v>4.2012320000000001</v>
      </c>
      <c r="AG710" s="118">
        <v>4.3022749999999998</v>
      </c>
      <c r="AH710" s="118">
        <v>4.4063679999999996</v>
      </c>
      <c r="AI710" s="118">
        <v>4.5078230000000001</v>
      </c>
      <c r="AJ710" s="118">
        <v>4.6195329999999997</v>
      </c>
      <c r="AK710" s="118">
        <v>4.7370200000000002</v>
      </c>
      <c r="AL710" s="118">
        <v>4.8562029999999998</v>
      </c>
      <c r="AM710" s="119">
        <v>2.5999999999999999E-2</v>
      </c>
    </row>
    <row r="711" spans="1:39" s="118" customFormat="1">
      <c r="A711" s="118" t="s">
        <v>397</v>
      </c>
      <c r="B711" s="118" t="s">
        <v>1809</v>
      </c>
      <c r="C711" s="118" t="s">
        <v>1810</v>
      </c>
      <c r="D711" s="118" t="s">
        <v>1193</v>
      </c>
      <c r="E711" s="118">
        <v>2.0945320000000001</v>
      </c>
      <c r="F711" s="118">
        <v>2.1751640000000001</v>
      </c>
      <c r="G711" s="118">
        <v>2.2178719999999998</v>
      </c>
      <c r="H711" s="118">
        <v>2.2838660000000002</v>
      </c>
      <c r="I711" s="118">
        <v>2.4434960000000001</v>
      </c>
      <c r="J711" s="118">
        <v>2.5086590000000002</v>
      </c>
      <c r="K711" s="118">
        <v>2.5732659999999998</v>
      </c>
      <c r="L711" s="118">
        <v>2.5880100000000001</v>
      </c>
      <c r="M711" s="118">
        <v>2.669845</v>
      </c>
      <c r="N711" s="118">
        <v>2.7172580000000002</v>
      </c>
      <c r="O711" s="118">
        <v>2.7871950000000001</v>
      </c>
      <c r="P711" s="118">
        <v>2.86137</v>
      </c>
      <c r="Q711" s="118">
        <v>2.9393669999999998</v>
      </c>
      <c r="R711" s="118">
        <v>3.0360719999999999</v>
      </c>
      <c r="S711" s="118">
        <v>3.1154199999999999</v>
      </c>
      <c r="T711" s="118">
        <v>3.186353</v>
      </c>
      <c r="U711" s="118">
        <v>3.2606039999999998</v>
      </c>
      <c r="V711" s="118">
        <v>3.3370310000000001</v>
      </c>
      <c r="W711" s="118">
        <v>3.4268160000000001</v>
      </c>
      <c r="X711" s="118">
        <v>3.521595</v>
      </c>
      <c r="Y711" s="118">
        <v>3.6113960000000001</v>
      </c>
      <c r="Z711" s="118">
        <v>3.7026720000000002</v>
      </c>
      <c r="AA711" s="118">
        <v>3.7954270000000001</v>
      </c>
      <c r="AB711" s="118">
        <v>3.8846319999999999</v>
      </c>
      <c r="AC711" s="118">
        <v>3.9709750000000001</v>
      </c>
      <c r="AD711" s="118">
        <v>4.0673959999999996</v>
      </c>
      <c r="AE711" s="118">
        <v>4.1641729999999999</v>
      </c>
      <c r="AF711" s="118">
        <v>4.2615429999999996</v>
      </c>
      <c r="AG711" s="118">
        <v>4.3730029999999998</v>
      </c>
      <c r="AH711" s="118">
        <v>4.4776910000000001</v>
      </c>
      <c r="AI711" s="118">
        <v>4.5927249999999997</v>
      </c>
      <c r="AJ711" s="118">
        <v>4.7052940000000003</v>
      </c>
      <c r="AK711" s="118">
        <v>4.8212229999999998</v>
      </c>
      <c r="AL711" s="118">
        <v>4.9345840000000001</v>
      </c>
      <c r="AM711" s="119">
        <v>2.5999999999999999E-2</v>
      </c>
    </row>
    <row r="712" spans="1:39" s="118" customFormat="1">
      <c r="A712" s="118" t="s">
        <v>400</v>
      </c>
      <c r="B712" s="118" t="s">
        <v>1811</v>
      </c>
      <c r="C712" s="118" t="s">
        <v>1812</v>
      </c>
      <c r="D712" s="118" t="s">
        <v>1193</v>
      </c>
      <c r="E712" s="118">
        <v>2.0945320000000001</v>
      </c>
      <c r="F712" s="118">
        <v>2.1757550000000001</v>
      </c>
      <c r="G712" s="118">
        <v>2.2221009999999999</v>
      </c>
      <c r="H712" s="118">
        <v>2.3022279999999999</v>
      </c>
      <c r="I712" s="118">
        <v>2.479733</v>
      </c>
      <c r="J712" s="118">
        <v>2.5647129999999998</v>
      </c>
      <c r="K712" s="118">
        <v>2.6872509999999998</v>
      </c>
      <c r="L712" s="118">
        <v>2.7475260000000001</v>
      </c>
      <c r="M712" s="118">
        <v>2.8582390000000002</v>
      </c>
      <c r="N712" s="118">
        <v>2.9619230000000001</v>
      </c>
      <c r="O712" s="118">
        <v>3.0575580000000002</v>
      </c>
      <c r="P712" s="118">
        <v>3.1669360000000002</v>
      </c>
      <c r="Q712" s="118">
        <v>3.3038120000000002</v>
      </c>
      <c r="R712" s="118">
        <v>3.4516979999999999</v>
      </c>
      <c r="S712" s="118">
        <v>3.5760730000000001</v>
      </c>
      <c r="T712" s="118">
        <v>3.6888070000000002</v>
      </c>
      <c r="U712" s="118">
        <v>3.822781</v>
      </c>
      <c r="V712" s="118">
        <v>3.945595</v>
      </c>
      <c r="W712" s="118">
        <v>4.0957150000000002</v>
      </c>
      <c r="X712" s="118">
        <v>4.2574319999999997</v>
      </c>
      <c r="Y712" s="118">
        <v>4.4215350000000004</v>
      </c>
      <c r="Z712" s="118">
        <v>4.5890829999999996</v>
      </c>
      <c r="AA712" s="118">
        <v>4.7589139999999999</v>
      </c>
      <c r="AB712" s="118">
        <v>4.9317869999999999</v>
      </c>
      <c r="AC712" s="118">
        <v>5.1079569999999999</v>
      </c>
      <c r="AD712" s="118">
        <v>5.2893460000000001</v>
      </c>
      <c r="AE712" s="118">
        <v>5.4695369999999999</v>
      </c>
      <c r="AF712" s="118">
        <v>5.6551400000000003</v>
      </c>
      <c r="AG712" s="118">
        <v>5.850301</v>
      </c>
      <c r="AH712" s="118">
        <v>6.0604310000000003</v>
      </c>
      <c r="AI712" s="118">
        <v>6.28125</v>
      </c>
      <c r="AJ712" s="118">
        <v>6.5013730000000001</v>
      </c>
      <c r="AK712" s="118">
        <v>6.7266839999999997</v>
      </c>
      <c r="AL712" s="118">
        <v>6.9599789999999997</v>
      </c>
      <c r="AM712" s="119">
        <v>3.6999999999999998E-2</v>
      </c>
    </row>
    <row r="713" spans="1:39" s="118" customFormat="1">
      <c r="A713" s="118" t="s">
        <v>403</v>
      </c>
      <c r="B713" s="118" t="s">
        <v>1813</v>
      </c>
      <c r="C713" s="118" t="s">
        <v>1814</v>
      </c>
      <c r="D713" s="118" t="s">
        <v>1193</v>
      </c>
      <c r="E713" s="118">
        <v>2.0945320000000001</v>
      </c>
      <c r="F713" s="118">
        <v>2.1641050000000002</v>
      </c>
      <c r="G713" s="118">
        <v>2.2762289999999998</v>
      </c>
      <c r="H713" s="118">
        <v>2.4007320000000001</v>
      </c>
      <c r="I713" s="118">
        <v>2.5991740000000001</v>
      </c>
      <c r="J713" s="118">
        <v>2.7289629999999998</v>
      </c>
      <c r="K713" s="118">
        <v>2.786232</v>
      </c>
      <c r="L713" s="118">
        <v>2.9494389999999999</v>
      </c>
      <c r="M713" s="118">
        <v>3.1189640000000001</v>
      </c>
      <c r="N713" s="118">
        <v>3.2987060000000001</v>
      </c>
      <c r="O713" s="118">
        <v>3.4291320000000001</v>
      </c>
      <c r="P713" s="118">
        <v>3.5771350000000002</v>
      </c>
      <c r="Q713" s="118">
        <v>3.7338909999999998</v>
      </c>
      <c r="R713" s="118">
        <v>3.893872</v>
      </c>
      <c r="S713" s="118">
        <v>4.0086029999999999</v>
      </c>
      <c r="T713" s="118">
        <v>4.115659</v>
      </c>
      <c r="U713" s="118">
        <v>4.2169080000000001</v>
      </c>
      <c r="V713" s="118">
        <v>4.3072780000000002</v>
      </c>
      <c r="W713" s="118">
        <v>4.4038409999999999</v>
      </c>
      <c r="X713" s="118">
        <v>4.5014380000000003</v>
      </c>
      <c r="Y713" s="118">
        <v>4.5976650000000001</v>
      </c>
      <c r="Z713" s="118">
        <v>4.6927599999999998</v>
      </c>
      <c r="AA713" s="118">
        <v>4.7812910000000004</v>
      </c>
      <c r="AB713" s="118">
        <v>4.880471</v>
      </c>
      <c r="AC713" s="118">
        <v>4.9740679999999999</v>
      </c>
      <c r="AD713" s="118">
        <v>5.068066</v>
      </c>
      <c r="AE713" s="118">
        <v>5.1670360000000004</v>
      </c>
      <c r="AF713" s="118">
        <v>5.2641289999999996</v>
      </c>
      <c r="AG713" s="118">
        <v>5.3642539999999999</v>
      </c>
      <c r="AH713" s="118">
        <v>5.4642660000000003</v>
      </c>
      <c r="AI713" s="118">
        <v>5.5792739999999998</v>
      </c>
      <c r="AJ713" s="118">
        <v>5.6909619999999999</v>
      </c>
      <c r="AK713" s="118">
        <v>5.8140369999999999</v>
      </c>
      <c r="AL713" s="118">
        <v>5.9438360000000001</v>
      </c>
      <c r="AM713" s="119">
        <v>3.2000000000000001E-2</v>
      </c>
    </row>
    <row r="714" spans="1:39" s="118" customFormat="1">
      <c r="A714" s="118" t="s">
        <v>406</v>
      </c>
      <c r="B714" s="118" t="s">
        <v>1815</v>
      </c>
      <c r="C714" s="118" t="s">
        <v>1816</v>
      </c>
      <c r="D714" s="118" t="s">
        <v>1193</v>
      </c>
      <c r="E714" s="118">
        <v>2.0945320000000001</v>
      </c>
      <c r="F714" s="118">
        <v>2.1645120000000002</v>
      </c>
      <c r="G714" s="118">
        <v>2.2024080000000001</v>
      </c>
      <c r="H714" s="118">
        <v>2.218591</v>
      </c>
      <c r="I714" s="118">
        <v>2.370628</v>
      </c>
      <c r="J714" s="118">
        <v>2.4241440000000001</v>
      </c>
      <c r="K714" s="118">
        <v>2.472502</v>
      </c>
      <c r="L714" s="118">
        <v>2.5096210000000001</v>
      </c>
      <c r="M714" s="118">
        <v>2.5493950000000001</v>
      </c>
      <c r="N714" s="118">
        <v>2.5525329999999999</v>
      </c>
      <c r="O714" s="118">
        <v>2.5901019999999999</v>
      </c>
      <c r="P714" s="118">
        <v>2.633445</v>
      </c>
      <c r="Q714" s="118">
        <v>2.6569060000000002</v>
      </c>
      <c r="R714" s="118">
        <v>2.7129490000000001</v>
      </c>
      <c r="S714" s="118">
        <v>2.7439580000000001</v>
      </c>
      <c r="T714" s="118">
        <v>2.7861050000000001</v>
      </c>
      <c r="U714" s="118">
        <v>2.826355</v>
      </c>
      <c r="V714" s="118">
        <v>2.8759000000000001</v>
      </c>
      <c r="W714" s="118">
        <v>2.9345590000000001</v>
      </c>
      <c r="X714" s="118">
        <v>2.9983620000000002</v>
      </c>
      <c r="Y714" s="118">
        <v>3.0684049999999998</v>
      </c>
      <c r="Z714" s="118">
        <v>3.1360589999999999</v>
      </c>
      <c r="AA714" s="118">
        <v>3.2109700000000001</v>
      </c>
      <c r="AB714" s="118">
        <v>3.2861539999999998</v>
      </c>
      <c r="AC714" s="118">
        <v>3.366174</v>
      </c>
      <c r="AD714" s="118">
        <v>3.4484789999999998</v>
      </c>
      <c r="AE714" s="118">
        <v>3.5327160000000002</v>
      </c>
      <c r="AF714" s="118">
        <v>3.6216740000000001</v>
      </c>
      <c r="AG714" s="118">
        <v>3.7141630000000001</v>
      </c>
      <c r="AH714" s="118">
        <v>3.8139699999999999</v>
      </c>
      <c r="AI714" s="118">
        <v>3.919143</v>
      </c>
      <c r="AJ714" s="118">
        <v>4.0288719999999998</v>
      </c>
      <c r="AK714" s="118">
        <v>4.1412990000000001</v>
      </c>
      <c r="AL714" s="118">
        <v>4.2596610000000004</v>
      </c>
      <c r="AM714" s="119">
        <v>2.1000000000000001E-2</v>
      </c>
    </row>
    <row r="715" spans="1:39" s="118" customFormat="1">
      <c r="A715" s="118" t="s">
        <v>409</v>
      </c>
      <c r="B715" s="118" t="s">
        <v>1817</v>
      </c>
      <c r="C715" s="118" t="s">
        <v>1818</v>
      </c>
      <c r="D715" s="118" t="s">
        <v>1193</v>
      </c>
      <c r="E715" s="118">
        <v>2.0945309999999999</v>
      </c>
      <c r="F715" s="118">
        <v>2.169187</v>
      </c>
      <c r="G715" s="118">
        <v>2.2125370000000002</v>
      </c>
      <c r="H715" s="118">
        <v>2.2422680000000001</v>
      </c>
      <c r="I715" s="118">
        <v>2.391931</v>
      </c>
      <c r="J715" s="118">
        <v>2.4613369999999999</v>
      </c>
      <c r="K715" s="118">
        <v>2.4835970000000001</v>
      </c>
      <c r="L715" s="118">
        <v>2.6003699999999998</v>
      </c>
      <c r="M715" s="118">
        <v>2.678712</v>
      </c>
      <c r="N715" s="118">
        <v>2.7460460000000002</v>
      </c>
      <c r="O715" s="118">
        <v>2.7910750000000002</v>
      </c>
      <c r="P715" s="118">
        <v>2.8133900000000001</v>
      </c>
      <c r="Q715" s="118">
        <v>2.888779</v>
      </c>
      <c r="R715" s="118">
        <v>2.9869590000000001</v>
      </c>
      <c r="S715" s="118">
        <v>3.0600459999999998</v>
      </c>
      <c r="T715" s="118">
        <v>3.1316700000000002</v>
      </c>
      <c r="U715" s="118">
        <v>3.2065320000000002</v>
      </c>
      <c r="V715" s="118">
        <v>3.274035</v>
      </c>
      <c r="W715" s="118">
        <v>3.3518659999999998</v>
      </c>
      <c r="X715" s="118">
        <v>3.4346779999999999</v>
      </c>
      <c r="Y715" s="118">
        <v>3.516635</v>
      </c>
      <c r="Z715" s="118">
        <v>3.5915970000000002</v>
      </c>
      <c r="AA715" s="118">
        <v>3.6707169999999998</v>
      </c>
      <c r="AB715" s="118">
        <v>3.7514080000000001</v>
      </c>
      <c r="AC715" s="118">
        <v>3.8354759999999999</v>
      </c>
      <c r="AD715" s="118">
        <v>3.9173399999999998</v>
      </c>
      <c r="AE715" s="118">
        <v>4.0033880000000002</v>
      </c>
      <c r="AF715" s="118">
        <v>4.0896179999999998</v>
      </c>
      <c r="AG715" s="118">
        <v>4.180015</v>
      </c>
      <c r="AH715" s="118">
        <v>4.2781520000000004</v>
      </c>
      <c r="AI715" s="118">
        <v>4.3789389999999999</v>
      </c>
      <c r="AJ715" s="118">
        <v>4.4792350000000001</v>
      </c>
      <c r="AK715" s="118">
        <v>4.5800010000000002</v>
      </c>
      <c r="AL715" s="118">
        <v>4.6971660000000002</v>
      </c>
      <c r="AM715" s="119">
        <v>2.4E-2</v>
      </c>
    </row>
    <row r="716" spans="1:39" s="118" customFormat="1">
      <c r="A716" s="118" t="s">
        <v>412</v>
      </c>
      <c r="B716" s="118" t="s">
        <v>1819</v>
      </c>
      <c r="C716" s="118" t="s">
        <v>1820</v>
      </c>
      <c r="D716" s="118" t="s">
        <v>1193</v>
      </c>
      <c r="E716" s="118">
        <v>2.0945320000000001</v>
      </c>
      <c r="F716" s="118">
        <v>2.1726960000000002</v>
      </c>
      <c r="G716" s="118">
        <v>2.263118</v>
      </c>
      <c r="H716" s="118">
        <v>2.3590529999999998</v>
      </c>
      <c r="I716" s="118">
        <v>2.5206</v>
      </c>
      <c r="J716" s="118">
        <v>2.583129</v>
      </c>
      <c r="K716" s="118">
        <v>2.674728</v>
      </c>
      <c r="L716" s="118">
        <v>2.7446950000000001</v>
      </c>
      <c r="M716" s="118">
        <v>2.8265530000000001</v>
      </c>
      <c r="N716" s="118">
        <v>2.8778060000000001</v>
      </c>
      <c r="O716" s="118">
        <v>2.904118</v>
      </c>
      <c r="P716" s="118">
        <v>2.9408110000000001</v>
      </c>
      <c r="Q716" s="118">
        <v>3.0218609999999999</v>
      </c>
      <c r="R716" s="118">
        <v>3.104406</v>
      </c>
      <c r="S716" s="118">
        <v>3.1720039999999998</v>
      </c>
      <c r="T716" s="118">
        <v>3.2392629999999998</v>
      </c>
      <c r="U716" s="118">
        <v>3.305806</v>
      </c>
      <c r="V716" s="118">
        <v>3.3810020000000001</v>
      </c>
      <c r="W716" s="118">
        <v>3.4588429999999999</v>
      </c>
      <c r="X716" s="118">
        <v>3.5273850000000002</v>
      </c>
      <c r="Y716" s="118">
        <v>3.6092409999999999</v>
      </c>
      <c r="Z716" s="118">
        <v>3.6983009999999998</v>
      </c>
      <c r="AA716" s="118">
        <v>3.7910710000000001</v>
      </c>
      <c r="AB716" s="118">
        <v>3.8831020000000001</v>
      </c>
      <c r="AC716" s="118">
        <v>3.98935</v>
      </c>
      <c r="AD716" s="118">
        <v>4.08744</v>
      </c>
      <c r="AE716" s="118">
        <v>4.1756330000000004</v>
      </c>
      <c r="AF716" s="118">
        <v>4.2773159999999999</v>
      </c>
      <c r="AG716" s="118">
        <v>4.3711180000000001</v>
      </c>
      <c r="AH716" s="118">
        <v>4.4714919999999996</v>
      </c>
      <c r="AI716" s="118">
        <v>4.5861280000000004</v>
      </c>
      <c r="AJ716" s="118">
        <v>4.7047879999999997</v>
      </c>
      <c r="AK716" s="118">
        <v>4.829669</v>
      </c>
      <c r="AL716" s="118">
        <v>4.9585600000000003</v>
      </c>
      <c r="AM716" s="119">
        <v>2.5999999999999999E-2</v>
      </c>
    </row>
    <row r="717" spans="1:39" s="118" customFormat="1">
      <c r="A717" s="118" t="s">
        <v>645</v>
      </c>
      <c r="B717" s="118" t="s">
        <v>1821</v>
      </c>
      <c r="C717" s="118" t="s">
        <v>1822</v>
      </c>
      <c r="D717" s="118" t="s">
        <v>1193</v>
      </c>
    </row>
    <row r="718" spans="1:39" s="118" customFormat="1">
      <c r="A718" s="118" t="s">
        <v>263</v>
      </c>
      <c r="B718" s="118" t="s">
        <v>1823</v>
      </c>
      <c r="C718" s="118" t="s">
        <v>1824</v>
      </c>
      <c r="D718" s="118" t="s">
        <v>1193</v>
      </c>
      <c r="E718" s="118">
        <v>0</v>
      </c>
      <c r="F718" s="118">
        <v>0</v>
      </c>
      <c r="G718" s="118">
        <v>0</v>
      </c>
      <c r="H718" s="118">
        <v>0</v>
      </c>
      <c r="I718" s="118">
        <v>0</v>
      </c>
      <c r="J718" s="118">
        <v>0</v>
      </c>
      <c r="K718" s="118">
        <v>0</v>
      </c>
      <c r="L718" s="118">
        <v>0</v>
      </c>
      <c r="M718" s="118">
        <v>0</v>
      </c>
      <c r="N718" s="118">
        <v>0</v>
      </c>
      <c r="O718" s="118">
        <v>0</v>
      </c>
      <c r="P718" s="118">
        <v>0</v>
      </c>
      <c r="Q718" s="118">
        <v>0</v>
      </c>
      <c r="R718" s="118">
        <v>0</v>
      </c>
      <c r="S718" s="118">
        <v>0</v>
      </c>
      <c r="T718" s="118">
        <v>0</v>
      </c>
      <c r="U718" s="118">
        <v>0</v>
      </c>
      <c r="V718" s="118">
        <v>0</v>
      </c>
      <c r="W718" s="118">
        <v>0</v>
      </c>
      <c r="X718" s="118">
        <v>0</v>
      </c>
      <c r="Y718" s="118">
        <v>0</v>
      </c>
      <c r="Z718" s="118">
        <v>0</v>
      </c>
      <c r="AA718" s="118">
        <v>0</v>
      </c>
      <c r="AB718" s="118">
        <v>0</v>
      </c>
      <c r="AC718" s="118">
        <v>0</v>
      </c>
      <c r="AD718" s="118">
        <v>0</v>
      </c>
      <c r="AE718" s="118">
        <v>0</v>
      </c>
      <c r="AF718" s="118">
        <v>0</v>
      </c>
      <c r="AG718" s="118">
        <v>0</v>
      </c>
      <c r="AH718" s="118">
        <v>0</v>
      </c>
      <c r="AI718" s="118">
        <v>0</v>
      </c>
      <c r="AJ718" s="118">
        <v>0</v>
      </c>
      <c r="AK718" s="118">
        <v>0</v>
      </c>
      <c r="AL718" s="118">
        <v>0</v>
      </c>
      <c r="AM718" s="118" t="s">
        <v>264</v>
      </c>
    </row>
    <row r="719" spans="1:39" s="118" customFormat="1">
      <c r="A719" s="118" t="s">
        <v>397</v>
      </c>
      <c r="B719" s="118" t="s">
        <v>1825</v>
      </c>
      <c r="C719" s="118" t="s">
        <v>1826</v>
      </c>
      <c r="D719" s="118" t="s">
        <v>1193</v>
      </c>
      <c r="E719" s="118">
        <v>0</v>
      </c>
      <c r="F719" s="118">
        <v>0</v>
      </c>
      <c r="G719" s="118">
        <v>0</v>
      </c>
      <c r="H719" s="118">
        <v>0</v>
      </c>
      <c r="I719" s="118">
        <v>0</v>
      </c>
      <c r="J719" s="118">
        <v>0</v>
      </c>
      <c r="K719" s="118">
        <v>0</v>
      </c>
      <c r="L719" s="118">
        <v>0</v>
      </c>
      <c r="M719" s="118">
        <v>0</v>
      </c>
      <c r="N719" s="118">
        <v>0</v>
      </c>
      <c r="O719" s="118">
        <v>0</v>
      </c>
      <c r="P719" s="118">
        <v>0</v>
      </c>
      <c r="Q719" s="118">
        <v>0</v>
      </c>
      <c r="R719" s="118">
        <v>0</v>
      </c>
      <c r="S719" s="118">
        <v>0</v>
      </c>
      <c r="T719" s="118">
        <v>0</v>
      </c>
      <c r="U719" s="118">
        <v>0</v>
      </c>
      <c r="V719" s="118">
        <v>0</v>
      </c>
      <c r="W719" s="118">
        <v>0</v>
      </c>
      <c r="X719" s="118">
        <v>0</v>
      </c>
      <c r="Y719" s="118">
        <v>0</v>
      </c>
      <c r="Z719" s="118">
        <v>0</v>
      </c>
      <c r="AA719" s="118">
        <v>0</v>
      </c>
      <c r="AB719" s="118">
        <v>0</v>
      </c>
      <c r="AC719" s="118">
        <v>0</v>
      </c>
      <c r="AD719" s="118">
        <v>0</v>
      </c>
      <c r="AE719" s="118">
        <v>0</v>
      </c>
      <c r="AF719" s="118">
        <v>0</v>
      </c>
      <c r="AG719" s="118">
        <v>0</v>
      </c>
      <c r="AH719" s="118">
        <v>0</v>
      </c>
      <c r="AI719" s="118">
        <v>0</v>
      </c>
      <c r="AJ719" s="118">
        <v>0</v>
      </c>
      <c r="AK719" s="118">
        <v>0</v>
      </c>
      <c r="AL719" s="118">
        <v>0</v>
      </c>
      <c r="AM719" s="118" t="s">
        <v>264</v>
      </c>
    </row>
    <row r="720" spans="1:39" s="118" customFormat="1">
      <c r="A720" s="118" t="s">
        <v>400</v>
      </c>
      <c r="B720" s="118" t="s">
        <v>1827</v>
      </c>
      <c r="C720" s="118" t="s">
        <v>1828</v>
      </c>
      <c r="D720" s="118" t="s">
        <v>1193</v>
      </c>
      <c r="E720" s="118">
        <v>0</v>
      </c>
      <c r="F720" s="118">
        <v>0</v>
      </c>
      <c r="G720" s="118">
        <v>0</v>
      </c>
      <c r="H720" s="118">
        <v>0</v>
      </c>
      <c r="I720" s="118">
        <v>0</v>
      </c>
      <c r="J720" s="118">
        <v>0</v>
      </c>
      <c r="K720" s="118">
        <v>0</v>
      </c>
      <c r="L720" s="118">
        <v>0</v>
      </c>
      <c r="M720" s="118">
        <v>0</v>
      </c>
      <c r="N720" s="118">
        <v>0</v>
      </c>
      <c r="O720" s="118">
        <v>0</v>
      </c>
      <c r="P720" s="118">
        <v>0</v>
      </c>
      <c r="Q720" s="118">
        <v>0</v>
      </c>
      <c r="R720" s="118">
        <v>0</v>
      </c>
      <c r="S720" s="118">
        <v>0</v>
      </c>
      <c r="T720" s="118">
        <v>0</v>
      </c>
      <c r="U720" s="118">
        <v>0</v>
      </c>
      <c r="V720" s="118">
        <v>0</v>
      </c>
      <c r="W720" s="118">
        <v>0</v>
      </c>
      <c r="X720" s="118">
        <v>0</v>
      </c>
      <c r="Y720" s="118">
        <v>0</v>
      </c>
      <c r="Z720" s="118">
        <v>0</v>
      </c>
      <c r="AA720" s="118">
        <v>0</v>
      </c>
      <c r="AB720" s="118">
        <v>0</v>
      </c>
      <c r="AC720" s="118">
        <v>0</v>
      </c>
      <c r="AD720" s="118">
        <v>0</v>
      </c>
      <c r="AE720" s="118">
        <v>0</v>
      </c>
      <c r="AF720" s="118">
        <v>0</v>
      </c>
      <c r="AG720" s="118">
        <v>0</v>
      </c>
      <c r="AH720" s="118">
        <v>0</v>
      </c>
      <c r="AI720" s="118">
        <v>0</v>
      </c>
      <c r="AJ720" s="118">
        <v>0</v>
      </c>
      <c r="AK720" s="118">
        <v>0</v>
      </c>
      <c r="AL720" s="118">
        <v>0</v>
      </c>
      <c r="AM720" s="118" t="s">
        <v>264</v>
      </c>
    </row>
    <row r="721" spans="1:39" s="118" customFormat="1">
      <c r="A721" s="118" t="s">
        <v>403</v>
      </c>
      <c r="B721" s="118" t="s">
        <v>1829</v>
      </c>
      <c r="C721" s="118" t="s">
        <v>1830</v>
      </c>
      <c r="D721" s="118" t="s">
        <v>1193</v>
      </c>
      <c r="E721" s="118">
        <v>0</v>
      </c>
      <c r="F721" s="118">
        <v>0</v>
      </c>
      <c r="G721" s="118">
        <v>0</v>
      </c>
      <c r="H721" s="118">
        <v>0</v>
      </c>
      <c r="I721" s="118">
        <v>0</v>
      </c>
      <c r="J721" s="118">
        <v>0</v>
      </c>
      <c r="K721" s="118">
        <v>0</v>
      </c>
      <c r="L721" s="118">
        <v>0</v>
      </c>
      <c r="M721" s="118">
        <v>0</v>
      </c>
      <c r="N721" s="118">
        <v>0</v>
      </c>
      <c r="O721" s="118">
        <v>0</v>
      </c>
      <c r="P721" s="118">
        <v>0</v>
      </c>
      <c r="Q721" s="118">
        <v>3.2514759999999998</v>
      </c>
      <c r="R721" s="118">
        <v>3.374393</v>
      </c>
      <c r="S721" s="118">
        <v>3.478478</v>
      </c>
      <c r="T721" s="118">
        <v>3.564238</v>
      </c>
      <c r="U721" s="118">
        <v>3.651195</v>
      </c>
      <c r="V721" s="118">
        <v>3.7326920000000001</v>
      </c>
      <c r="W721" s="118">
        <v>3.809825</v>
      </c>
      <c r="X721" s="118">
        <v>3.8951600000000002</v>
      </c>
      <c r="Y721" s="118">
        <v>3.9714960000000001</v>
      </c>
      <c r="Z721" s="118">
        <v>4.0590539999999997</v>
      </c>
      <c r="AA721" s="118">
        <v>4.140574</v>
      </c>
      <c r="AB721" s="118">
        <v>4.2312260000000004</v>
      </c>
      <c r="AC721" s="118">
        <v>4.3242560000000001</v>
      </c>
      <c r="AD721" s="118">
        <v>4.403816</v>
      </c>
      <c r="AE721" s="118">
        <v>4.4770260000000004</v>
      </c>
      <c r="AF721" s="118">
        <v>4.5656280000000002</v>
      </c>
      <c r="AG721" s="118">
        <v>4.6722099999999998</v>
      </c>
      <c r="AH721" s="118">
        <v>4.7624279999999999</v>
      </c>
      <c r="AI721" s="118">
        <v>4.8645420000000001</v>
      </c>
      <c r="AJ721" s="118">
        <v>4.9631759999999998</v>
      </c>
      <c r="AK721" s="118">
        <v>5.0760149999999999</v>
      </c>
      <c r="AL721" s="118">
        <v>5.1963900000000001</v>
      </c>
      <c r="AM721" s="118" t="s">
        <v>264</v>
      </c>
    </row>
    <row r="722" spans="1:39" s="118" customFormat="1">
      <c r="A722" s="118" t="s">
        <v>406</v>
      </c>
      <c r="B722" s="118" t="s">
        <v>1831</v>
      </c>
      <c r="C722" s="118" t="s">
        <v>1832</v>
      </c>
      <c r="D722" s="118" t="s">
        <v>1193</v>
      </c>
      <c r="E722" s="118">
        <v>0</v>
      </c>
      <c r="F722" s="118">
        <v>0</v>
      </c>
      <c r="G722" s="118">
        <v>0</v>
      </c>
      <c r="H722" s="118">
        <v>0</v>
      </c>
      <c r="I722" s="118">
        <v>0</v>
      </c>
      <c r="J722" s="118">
        <v>0</v>
      </c>
      <c r="K722" s="118">
        <v>0</v>
      </c>
      <c r="L722" s="118">
        <v>0</v>
      </c>
      <c r="M722" s="118">
        <v>0</v>
      </c>
      <c r="N722" s="118">
        <v>0</v>
      </c>
      <c r="O722" s="118">
        <v>0</v>
      </c>
      <c r="P722" s="118">
        <v>0</v>
      </c>
      <c r="Q722" s="118">
        <v>0</v>
      </c>
      <c r="R722" s="118">
        <v>0</v>
      </c>
      <c r="S722" s="118">
        <v>0</v>
      </c>
      <c r="T722" s="118">
        <v>0</v>
      </c>
      <c r="U722" s="118">
        <v>0</v>
      </c>
      <c r="V722" s="118">
        <v>0</v>
      </c>
      <c r="W722" s="118">
        <v>0</v>
      </c>
      <c r="X722" s="118">
        <v>0</v>
      </c>
      <c r="Y722" s="118">
        <v>0</v>
      </c>
      <c r="Z722" s="118">
        <v>0</v>
      </c>
      <c r="AA722" s="118">
        <v>0</v>
      </c>
      <c r="AB722" s="118">
        <v>0</v>
      </c>
      <c r="AC722" s="118">
        <v>0</v>
      </c>
      <c r="AD722" s="118">
        <v>0</v>
      </c>
      <c r="AE722" s="118">
        <v>0</v>
      </c>
      <c r="AF722" s="118">
        <v>0</v>
      </c>
      <c r="AG722" s="118">
        <v>0</v>
      </c>
      <c r="AH722" s="118">
        <v>0</v>
      </c>
      <c r="AI722" s="118">
        <v>0</v>
      </c>
      <c r="AJ722" s="118">
        <v>0</v>
      </c>
      <c r="AK722" s="118">
        <v>0</v>
      </c>
      <c r="AL722" s="118">
        <v>0</v>
      </c>
      <c r="AM722" s="118" t="s">
        <v>264</v>
      </c>
    </row>
    <row r="723" spans="1:39" s="118" customFormat="1">
      <c r="A723" s="118" t="s">
        <v>409</v>
      </c>
      <c r="B723" s="118" t="s">
        <v>1833</v>
      </c>
      <c r="C723" s="118" t="s">
        <v>1834</v>
      </c>
      <c r="D723" s="118" t="s">
        <v>1193</v>
      </c>
      <c r="E723" s="118">
        <v>0</v>
      </c>
      <c r="F723" s="118">
        <v>0</v>
      </c>
      <c r="G723" s="118">
        <v>0</v>
      </c>
      <c r="H723" s="118">
        <v>0</v>
      </c>
      <c r="I723" s="118">
        <v>0</v>
      </c>
      <c r="J723" s="118">
        <v>0</v>
      </c>
      <c r="K723" s="118">
        <v>0</v>
      </c>
      <c r="L723" s="118">
        <v>0</v>
      </c>
      <c r="M723" s="118">
        <v>0</v>
      </c>
      <c r="N723" s="118">
        <v>0</v>
      </c>
      <c r="O723" s="118">
        <v>0</v>
      </c>
      <c r="P723" s="118">
        <v>0</v>
      </c>
      <c r="Q723" s="118">
        <v>0</v>
      </c>
      <c r="R723" s="118">
        <v>0</v>
      </c>
      <c r="S723" s="118">
        <v>0</v>
      </c>
      <c r="T723" s="118">
        <v>0</v>
      </c>
      <c r="U723" s="118">
        <v>0</v>
      </c>
      <c r="V723" s="118">
        <v>0</v>
      </c>
      <c r="W723" s="118">
        <v>0</v>
      </c>
      <c r="X723" s="118">
        <v>0</v>
      </c>
      <c r="Y723" s="118">
        <v>0</v>
      </c>
      <c r="Z723" s="118">
        <v>0</v>
      </c>
      <c r="AA723" s="118">
        <v>0</v>
      </c>
      <c r="AB723" s="118">
        <v>0</v>
      </c>
      <c r="AC723" s="118">
        <v>0</v>
      </c>
      <c r="AD723" s="118">
        <v>0</v>
      </c>
      <c r="AE723" s="118">
        <v>0</v>
      </c>
      <c r="AF723" s="118">
        <v>0</v>
      </c>
      <c r="AG723" s="118">
        <v>0</v>
      </c>
      <c r="AH723" s="118">
        <v>0</v>
      </c>
      <c r="AI723" s="118">
        <v>0</v>
      </c>
      <c r="AJ723" s="118">
        <v>0</v>
      </c>
      <c r="AK723" s="118">
        <v>0</v>
      </c>
      <c r="AL723" s="118">
        <v>0</v>
      </c>
      <c r="AM723" s="118" t="s">
        <v>264</v>
      </c>
    </row>
    <row r="724" spans="1:39" s="118" customFormat="1">
      <c r="A724" s="118" t="s">
        <v>412</v>
      </c>
      <c r="B724" s="118" t="s">
        <v>1835</v>
      </c>
      <c r="C724" s="118" t="s">
        <v>1836</v>
      </c>
      <c r="D724" s="118" t="s">
        <v>1193</v>
      </c>
      <c r="E724" s="118">
        <v>0</v>
      </c>
      <c r="F724" s="118">
        <v>0</v>
      </c>
      <c r="G724" s="118">
        <v>0</v>
      </c>
      <c r="H724" s="118">
        <v>0</v>
      </c>
      <c r="I724" s="118">
        <v>0</v>
      </c>
      <c r="J724" s="118">
        <v>0</v>
      </c>
      <c r="K724" s="118">
        <v>0</v>
      </c>
      <c r="L724" s="118">
        <v>0</v>
      </c>
      <c r="M724" s="118">
        <v>0</v>
      </c>
      <c r="N724" s="118">
        <v>0</v>
      </c>
      <c r="O724" s="118">
        <v>0</v>
      </c>
      <c r="P724" s="118">
        <v>0</v>
      </c>
      <c r="Q724" s="118">
        <v>0</v>
      </c>
      <c r="R724" s="118">
        <v>0</v>
      </c>
      <c r="S724" s="118">
        <v>0</v>
      </c>
      <c r="T724" s="118">
        <v>0</v>
      </c>
      <c r="U724" s="118">
        <v>0</v>
      </c>
      <c r="V724" s="118">
        <v>0</v>
      </c>
      <c r="W724" s="118">
        <v>0</v>
      </c>
      <c r="X724" s="118">
        <v>0</v>
      </c>
      <c r="Y724" s="118">
        <v>0</v>
      </c>
      <c r="Z724" s="118">
        <v>0</v>
      </c>
      <c r="AA724" s="118">
        <v>0</v>
      </c>
      <c r="AB724" s="118">
        <v>0</v>
      </c>
      <c r="AC724" s="118">
        <v>0</v>
      </c>
      <c r="AD724" s="118">
        <v>0</v>
      </c>
      <c r="AE724" s="118">
        <v>0</v>
      </c>
      <c r="AF724" s="118">
        <v>0</v>
      </c>
      <c r="AG724" s="118">
        <v>0</v>
      </c>
      <c r="AH724" s="118">
        <v>0</v>
      </c>
      <c r="AI724" s="118">
        <v>0</v>
      </c>
      <c r="AJ724" s="118">
        <v>0</v>
      </c>
      <c r="AK724" s="118">
        <v>0</v>
      </c>
      <c r="AL724" s="118">
        <v>0</v>
      </c>
      <c r="AM724" s="118" t="s">
        <v>264</v>
      </c>
    </row>
    <row r="725" spans="1:39" s="118" customFormat="1">
      <c r="A725" s="118" t="s">
        <v>92</v>
      </c>
      <c r="B725" s="118" t="s">
        <v>1837</v>
      </c>
      <c r="C725" s="118" t="s">
        <v>1838</v>
      </c>
      <c r="D725" s="118" t="s">
        <v>1193</v>
      </c>
    </row>
    <row r="726" spans="1:39" s="118" customFormat="1">
      <c r="A726" s="118" t="s">
        <v>263</v>
      </c>
      <c r="B726" s="118" t="s">
        <v>1839</v>
      </c>
      <c r="C726" s="118" t="s">
        <v>1840</v>
      </c>
      <c r="D726" s="118" t="s">
        <v>1193</v>
      </c>
      <c r="E726" s="118">
        <v>31.052944</v>
      </c>
      <c r="F726" s="118">
        <v>30.935385</v>
      </c>
      <c r="G726" s="118">
        <v>31.390553000000001</v>
      </c>
      <c r="H726" s="118">
        <v>31.604368000000001</v>
      </c>
      <c r="I726" s="118">
        <v>32.046768</v>
      </c>
      <c r="J726" s="118">
        <v>32.852539</v>
      </c>
      <c r="K726" s="118">
        <v>33.716434</v>
      </c>
      <c r="L726" s="118">
        <v>34.763629999999999</v>
      </c>
      <c r="M726" s="118">
        <v>35.97784</v>
      </c>
      <c r="N726" s="118">
        <v>37.056106999999997</v>
      </c>
      <c r="O726" s="118">
        <v>37.930779000000001</v>
      </c>
      <c r="P726" s="118">
        <v>38.862895999999999</v>
      </c>
      <c r="Q726" s="118">
        <v>39.693134000000001</v>
      </c>
      <c r="R726" s="118">
        <v>40.682682</v>
      </c>
      <c r="S726" s="118">
        <v>41.616576999999999</v>
      </c>
      <c r="T726" s="118">
        <v>42.741706999999998</v>
      </c>
      <c r="U726" s="118">
        <v>43.780349999999999</v>
      </c>
      <c r="V726" s="118">
        <v>44.804271999999997</v>
      </c>
      <c r="W726" s="118">
        <v>45.805653</v>
      </c>
      <c r="X726" s="118">
        <v>46.914368000000003</v>
      </c>
      <c r="Y726" s="118">
        <v>48.056666999999997</v>
      </c>
      <c r="Z726" s="118">
        <v>49.083958000000003</v>
      </c>
      <c r="AA726" s="118">
        <v>50.089134000000001</v>
      </c>
      <c r="AB726" s="118">
        <v>50.992016</v>
      </c>
      <c r="AC726" s="118">
        <v>52.283969999999997</v>
      </c>
      <c r="AD726" s="118">
        <v>53.330452000000001</v>
      </c>
      <c r="AE726" s="118">
        <v>54.512824999999999</v>
      </c>
      <c r="AF726" s="118">
        <v>55.700817000000001</v>
      </c>
      <c r="AG726" s="118">
        <v>57.034229000000003</v>
      </c>
      <c r="AH726" s="118">
        <v>58.435993000000003</v>
      </c>
      <c r="AI726" s="118">
        <v>59.902256000000001</v>
      </c>
      <c r="AJ726" s="118">
        <v>61.432453000000002</v>
      </c>
      <c r="AK726" s="118">
        <v>62.939335</v>
      </c>
      <c r="AL726" s="118">
        <v>64.392798999999997</v>
      </c>
      <c r="AM726" s="119">
        <v>2.3E-2</v>
      </c>
    </row>
    <row r="727" spans="1:39" s="118" customFormat="1">
      <c r="A727" s="118" t="s">
        <v>397</v>
      </c>
      <c r="B727" s="118" t="s">
        <v>1841</v>
      </c>
      <c r="C727" s="118" t="s">
        <v>1842</v>
      </c>
      <c r="D727" s="118" t="s">
        <v>1193</v>
      </c>
      <c r="E727" s="118">
        <v>31.052948000000001</v>
      </c>
      <c r="F727" s="118">
        <v>30.940697</v>
      </c>
      <c r="G727" s="118">
        <v>31.378225</v>
      </c>
      <c r="H727" s="118">
        <v>31.668692</v>
      </c>
      <c r="I727" s="118">
        <v>32.115313999999998</v>
      </c>
      <c r="J727" s="118">
        <v>32.939048999999997</v>
      </c>
      <c r="K727" s="118">
        <v>33.895885</v>
      </c>
      <c r="L727" s="118">
        <v>34.855671000000001</v>
      </c>
      <c r="M727" s="118">
        <v>36.109161</v>
      </c>
      <c r="N727" s="118">
        <v>37.189033999999999</v>
      </c>
      <c r="O727" s="118">
        <v>38.092632000000002</v>
      </c>
      <c r="P727" s="118">
        <v>38.915215000000003</v>
      </c>
      <c r="Q727" s="118">
        <v>39.874217999999999</v>
      </c>
      <c r="R727" s="118">
        <v>40.798256000000002</v>
      </c>
      <c r="S727" s="118">
        <v>41.805351000000002</v>
      </c>
      <c r="T727" s="118">
        <v>42.840912000000003</v>
      </c>
      <c r="U727" s="118">
        <v>44.031737999999997</v>
      </c>
      <c r="V727" s="118">
        <v>45.003985999999998</v>
      </c>
      <c r="W727" s="118">
        <v>45.981757999999999</v>
      </c>
      <c r="X727" s="118">
        <v>47.335692999999999</v>
      </c>
      <c r="Y727" s="118">
        <v>48.274577999999998</v>
      </c>
      <c r="Z727" s="118">
        <v>49.352618999999997</v>
      </c>
      <c r="AA727" s="118">
        <v>50.309105000000002</v>
      </c>
      <c r="AB727" s="118">
        <v>51.668956999999999</v>
      </c>
      <c r="AC727" s="118">
        <v>52.863773000000002</v>
      </c>
      <c r="AD727" s="118">
        <v>53.960555999999997</v>
      </c>
      <c r="AE727" s="118">
        <v>55.130383000000002</v>
      </c>
      <c r="AF727" s="118">
        <v>56.467647999999997</v>
      </c>
      <c r="AG727" s="118">
        <v>57.793281999999998</v>
      </c>
      <c r="AH727" s="118">
        <v>59.279544999999999</v>
      </c>
      <c r="AI727" s="118">
        <v>60.715946000000002</v>
      </c>
      <c r="AJ727" s="118">
        <v>62.307720000000003</v>
      </c>
      <c r="AK727" s="118">
        <v>63.850357000000002</v>
      </c>
      <c r="AL727" s="118">
        <v>65.275429000000003</v>
      </c>
      <c r="AM727" s="119">
        <v>2.4E-2</v>
      </c>
    </row>
    <row r="728" spans="1:39" s="118" customFormat="1">
      <c r="A728" s="118" t="s">
        <v>400</v>
      </c>
      <c r="B728" s="118" t="s">
        <v>1843</v>
      </c>
      <c r="C728" s="118" t="s">
        <v>1844</v>
      </c>
      <c r="D728" s="118" t="s">
        <v>1193</v>
      </c>
      <c r="E728" s="118">
        <v>31.052948000000001</v>
      </c>
      <c r="F728" s="118">
        <v>30.940577999999999</v>
      </c>
      <c r="G728" s="118">
        <v>31.594684999999998</v>
      </c>
      <c r="H728" s="118">
        <v>31.929245000000002</v>
      </c>
      <c r="I728" s="118">
        <v>32.469776000000003</v>
      </c>
      <c r="J728" s="118">
        <v>33.731155000000001</v>
      </c>
      <c r="K728" s="118">
        <v>34.974102000000002</v>
      </c>
      <c r="L728" s="118">
        <v>36.635651000000003</v>
      </c>
      <c r="M728" s="118">
        <v>38.301025000000003</v>
      </c>
      <c r="N728" s="118">
        <v>40.096443000000001</v>
      </c>
      <c r="O728" s="118">
        <v>41.531075000000001</v>
      </c>
      <c r="P728" s="118">
        <v>43.003974999999997</v>
      </c>
      <c r="Q728" s="118">
        <v>44.283169000000001</v>
      </c>
      <c r="R728" s="118">
        <v>45.852637999999999</v>
      </c>
      <c r="S728" s="118">
        <v>47.437255999999998</v>
      </c>
      <c r="T728" s="118">
        <v>49.202086999999999</v>
      </c>
      <c r="U728" s="118">
        <v>51.206707000000002</v>
      </c>
      <c r="V728" s="118">
        <v>52.781928999999998</v>
      </c>
      <c r="W728" s="118">
        <v>54.851799</v>
      </c>
      <c r="X728" s="118">
        <v>56.647820000000003</v>
      </c>
      <c r="Y728" s="118">
        <v>58.863148000000002</v>
      </c>
      <c r="Z728" s="118">
        <v>60.589568999999997</v>
      </c>
      <c r="AA728" s="118">
        <v>62.546467</v>
      </c>
      <c r="AB728" s="118">
        <v>64.715500000000006</v>
      </c>
      <c r="AC728" s="118">
        <v>67.050872999999996</v>
      </c>
      <c r="AD728" s="118">
        <v>69.058884000000006</v>
      </c>
      <c r="AE728" s="118">
        <v>71.069678999999994</v>
      </c>
      <c r="AF728" s="118">
        <v>73.868683000000004</v>
      </c>
      <c r="AG728" s="118">
        <v>76.333977000000004</v>
      </c>
      <c r="AH728" s="118">
        <v>79.475182000000004</v>
      </c>
      <c r="AI728" s="118">
        <v>82.344627000000003</v>
      </c>
      <c r="AJ728" s="118">
        <v>85.185196000000005</v>
      </c>
      <c r="AK728" s="118">
        <v>88.34742</v>
      </c>
      <c r="AL728" s="118">
        <v>91.499106999999995</v>
      </c>
      <c r="AM728" s="119">
        <v>3.4000000000000002E-2</v>
      </c>
    </row>
    <row r="729" spans="1:39" s="118" customFormat="1">
      <c r="A729" s="118" t="s">
        <v>403</v>
      </c>
      <c r="B729" s="118" t="s">
        <v>1845</v>
      </c>
      <c r="C729" s="118" t="s">
        <v>1846</v>
      </c>
      <c r="D729" s="118" t="s">
        <v>1193</v>
      </c>
      <c r="E729" s="118">
        <v>31.052944</v>
      </c>
      <c r="F729" s="118">
        <v>30.932903</v>
      </c>
      <c r="G729" s="118">
        <v>31.757709999999999</v>
      </c>
      <c r="H729" s="118">
        <v>32.388840000000002</v>
      </c>
      <c r="I729" s="118">
        <v>33.198020999999997</v>
      </c>
      <c r="J729" s="118">
        <v>34.400700000000001</v>
      </c>
      <c r="K729" s="118">
        <v>35.720055000000002</v>
      </c>
      <c r="L729" s="118">
        <v>37.054825000000001</v>
      </c>
      <c r="M729" s="118">
        <v>38.885261999999997</v>
      </c>
      <c r="N729" s="118">
        <v>40.697918000000001</v>
      </c>
      <c r="O729" s="118">
        <v>42.445511000000003</v>
      </c>
      <c r="P729" s="118">
        <v>44.143859999999997</v>
      </c>
      <c r="Q729" s="118">
        <v>45.905140000000003</v>
      </c>
      <c r="R729" s="118">
        <v>47.657257000000001</v>
      </c>
      <c r="S729" s="118">
        <v>49.217964000000002</v>
      </c>
      <c r="T729" s="118">
        <v>51.025185</v>
      </c>
      <c r="U729" s="118">
        <v>52.491897999999999</v>
      </c>
      <c r="V729" s="118">
        <v>53.621006000000001</v>
      </c>
      <c r="W729" s="118">
        <v>54.910209999999999</v>
      </c>
      <c r="X729" s="118">
        <v>56.011875000000003</v>
      </c>
      <c r="Y729" s="118">
        <v>57.429217999999999</v>
      </c>
      <c r="Z729" s="118">
        <v>58.629199999999997</v>
      </c>
      <c r="AA729" s="118">
        <v>59.750782000000001</v>
      </c>
      <c r="AB729" s="118">
        <v>61.144241000000001</v>
      </c>
      <c r="AC729" s="118">
        <v>62.502251000000001</v>
      </c>
      <c r="AD729" s="118">
        <v>63.959282000000002</v>
      </c>
      <c r="AE729" s="118">
        <v>65.114554999999996</v>
      </c>
      <c r="AF729" s="118">
        <v>66.497414000000006</v>
      </c>
      <c r="AG729" s="118">
        <v>67.966933999999995</v>
      </c>
      <c r="AH729" s="118">
        <v>69.457794000000007</v>
      </c>
      <c r="AI729" s="118">
        <v>70.813018999999997</v>
      </c>
      <c r="AJ729" s="118">
        <v>72.204200999999998</v>
      </c>
      <c r="AK729" s="118">
        <v>73.683768999999998</v>
      </c>
      <c r="AL729" s="118">
        <v>75.217453000000006</v>
      </c>
      <c r="AM729" s="119">
        <v>2.8000000000000001E-2</v>
      </c>
    </row>
    <row r="730" spans="1:39" s="118" customFormat="1">
      <c r="A730" s="118" t="s">
        <v>406</v>
      </c>
      <c r="B730" s="118" t="s">
        <v>1847</v>
      </c>
      <c r="C730" s="118" t="s">
        <v>1848</v>
      </c>
      <c r="D730" s="118" t="s">
        <v>1193</v>
      </c>
      <c r="E730" s="118">
        <v>31.052948000000001</v>
      </c>
      <c r="F730" s="118">
        <v>30.929984999999999</v>
      </c>
      <c r="G730" s="118">
        <v>31.294847000000001</v>
      </c>
      <c r="H730" s="118">
        <v>31.265293</v>
      </c>
      <c r="I730" s="118">
        <v>31.559282</v>
      </c>
      <c r="J730" s="118">
        <v>32.28754</v>
      </c>
      <c r="K730" s="118">
        <v>33.212021</v>
      </c>
      <c r="L730" s="118">
        <v>33.99192</v>
      </c>
      <c r="M730" s="118">
        <v>34.911361999999997</v>
      </c>
      <c r="N730" s="118">
        <v>35.703186000000002</v>
      </c>
      <c r="O730" s="118">
        <v>36.337485999999998</v>
      </c>
      <c r="P730" s="118">
        <v>36.877926000000002</v>
      </c>
      <c r="Q730" s="118">
        <v>37.537250999999998</v>
      </c>
      <c r="R730" s="118">
        <v>38.097935</v>
      </c>
      <c r="S730" s="118">
        <v>38.865189000000001</v>
      </c>
      <c r="T730" s="118">
        <v>39.681292999999997</v>
      </c>
      <c r="U730" s="118">
        <v>40.485283000000003</v>
      </c>
      <c r="V730" s="118">
        <v>41.234642000000001</v>
      </c>
      <c r="W730" s="118">
        <v>41.929146000000003</v>
      </c>
      <c r="X730" s="118">
        <v>42.890414999999997</v>
      </c>
      <c r="Y730" s="118">
        <v>43.871119999999998</v>
      </c>
      <c r="Z730" s="118">
        <v>44.651791000000003</v>
      </c>
      <c r="AA730" s="118">
        <v>45.641426000000003</v>
      </c>
      <c r="AB730" s="118">
        <v>46.426425999999999</v>
      </c>
      <c r="AC730" s="118">
        <v>47.558185999999999</v>
      </c>
      <c r="AD730" s="118">
        <v>48.635860000000001</v>
      </c>
      <c r="AE730" s="118">
        <v>49.666331999999997</v>
      </c>
      <c r="AF730" s="118">
        <v>50.765841999999999</v>
      </c>
      <c r="AG730" s="118">
        <v>52.255961999999997</v>
      </c>
      <c r="AH730" s="118">
        <v>53.570225000000001</v>
      </c>
      <c r="AI730" s="118">
        <v>55.005054000000001</v>
      </c>
      <c r="AJ730" s="118">
        <v>56.469563000000001</v>
      </c>
      <c r="AK730" s="118">
        <v>57.823425</v>
      </c>
      <c r="AL730" s="118">
        <v>59.129337</v>
      </c>
      <c r="AM730" s="119">
        <v>0.02</v>
      </c>
    </row>
    <row r="731" spans="1:39" s="118" customFormat="1">
      <c r="A731" s="118" t="s">
        <v>409</v>
      </c>
      <c r="B731" s="118" t="s">
        <v>1849</v>
      </c>
      <c r="C731" s="118" t="s">
        <v>1850</v>
      </c>
      <c r="D731" s="118" t="s">
        <v>1193</v>
      </c>
      <c r="E731" s="118">
        <v>31.052948000000001</v>
      </c>
      <c r="F731" s="118">
        <v>30.939776999999999</v>
      </c>
      <c r="G731" s="118">
        <v>31.305181999999999</v>
      </c>
      <c r="H731" s="118">
        <v>31.429338000000001</v>
      </c>
      <c r="I731" s="118">
        <v>31.486511</v>
      </c>
      <c r="J731" s="118">
        <v>32.195231999999997</v>
      </c>
      <c r="K731" s="118">
        <v>32.952945999999997</v>
      </c>
      <c r="L731" s="118">
        <v>33.928275999999997</v>
      </c>
      <c r="M731" s="118">
        <v>35.064224000000003</v>
      </c>
      <c r="N731" s="118">
        <v>36.105910999999999</v>
      </c>
      <c r="O731" s="118">
        <v>36.981133</v>
      </c>
      <c r="P731" s="118">
        <v>37.753048</v>
      </c>
      <c r="Q731" s="118">
        <v>38.567551000000002</v>
      </c>
      <c r="R731" s="118">
        <v>39.418064000000001</v>
      </c>
      <c r="S731" s="118">
        <v>40.431919000000001</v>
      </c>
      <c r="T731" s="118">
        <v>41.262191999999999</v>
      </c>
      <c r="U731" s="118">
        <v>42.450836000000002</v>
      </c>
      <c r="V731" s="118">
        <v>43.092289000000001</v>
      </c>
      <c r="W731" s="118">
        <v>44.255512000000003</v>
      </c>
      <c r="X731" s="118">
        <v>45.261851999999998</v>
      </c>
      <c r="Y731" s="118">
        <v>45.966675000000002</v>
      </c>
      <c r="Z731" s="118">
        <v>47.066135000000003</v>
      </c>
      <c r="AA731" s="118">
        <v>47.999873999999998</v>
      </c>
      <c r="AB731" s="118">
        <v>48.8307</v>
      </c>
      <c r="AC731" s="118">
        <v>50.099915000000003</v>
      </c>
      <c r="AD731" s="118">
        <v>50.876677999999998</v>
      </c>
      <c r="AE731" s="118">
        <v>51.730293000000003</v>
      </c>
      <c r="AF731" s="118">
        <v>53.220160999999997</v>
      </c>
      <c r="AG731" s="118">
        <v>54.381701999999997</v>
      </c>
      <c r="AH731" s="118">
        <v>55.646881</v>
      </c>
      <c r="AI731" s="118">
        <v>56.961787999999999</v>
      </c>
      <c r="AJ731" s="118">
        <v>58.191307000000002</v>
      </c>
      <c r="AK731" s="118">
        <v>59.217509999999997</v>
      </c>
      <c r="AL731" s="118">
        <v>60.632956999999998</v>
      </c>
      <c r="AM731" s="119">
        <v>2.1000000000000001E-2</v>
      </c>
    </row>
    <row r="732" spans="1:39" s="118" customFormat="1">
      <c r="A732" s="118" t="s">
        <v>412</v>
      </c>
      <c r="B732" s="118" t="s">
        <v>1851</v>
      </c>
      <c r="C732" s="118" t="s">
        <v>1852</v>
      </c>
      <c r="D732" s="118" t="s">
        <v>1193</v>
      </c>
      <c r="E732" s="118">
        <v>31.052944</v>
      </c>
      <c r="F732" s="118">
        <v>30.940453999999999</v>
      </c>
      <c r="G732" s="118">
        <v>31.505967999999999</v>
      </c>
      <c r="H732" s="118">
        <v>32.246963999999998</v>
      </c>
      <c r="I732" s="118">
        <v>33.012290999999998</v>
      </c>
      <c r="J732" s="118">
        <v>33.997608</v>
      </c>
      <c r="K732" s="118">
        <v>35.061359000000003</v>
      </c>
      <c r="L732" s="118">
        <v>36.251300999999998</v>
      </c>
      <c r="M732" s="118">
        <v>37.529488000000001</v>
      </c>
      <c r="N732" s="118">
        <v>38.717159000000002</v>
      </c>
      <c r="O732" s="118">
        <v>39.943446999999999</v>
      </c>
      <c r="P732" s="118">
        <v>41.011093000000002</v>
      </c>
      <c r="Q732" s="118">
        <v>42.076861999999998</v>
      </c>
      <c r="R732" s="118">
        <v>43.219234</v>
      </c>
      <c r="S732" s="118">
        <v>44.213188000000002</v>
      </c>
      <c r="T732" s="118">
        <v>45.136161999999999</v>
      </c>
      <c r="U732" s="118">
        <v>46.266311999999999</v>
      </c>
      <c r="V732" s="118">
        <v>47.329258000000003</v>
      </c>
      <c r="W732" s="118">
        <v>48.475658000000003</v>
      </c>
      <c r="X732" s="118">
        <v>49.591774000000001</v>
      </c>
      <c r="Y732" s="118">
        <v>50.637157000000002</v>
      </c>
      <c r="Z732" s="118">
        <v>51.953685999999998</v>
      </c>
      <c r="AA732" s="118">
        <v>52.977665000000002</v>
      </c>
      <c r="AB732" s="118">
        <v>54.124825000000001</v>
      </c>
      <c r="AC732" s="118">
        <v>55.396942000000003</v>
      </c>
      <c r="AD732" s="118">
        <v>56.729553000000003</v>
      </c>
      <c r="AE732" s="118">
        <v>57.901080999999998</v>
      </c>
      <c r="AF732" s="118">
        <v>59.252502</v>
      </c>
      <c r="AG732" s="118">
        <v>60.703045000000003</v>
      </c>
      <c r="AH732" s="118">
        <v>62.308284999999998</v>
      </c>
      <c r="AI732" s="118">
        <v>64.000068999999996</v>
      </c>
      <c r="AJ732" s="118">
        <v>66.151618999999997</v>
      </c>
      <c r="AK732" s="118">
        <v>67.749915999999999</v>
      </c>
      <c r="AL732" s="118">
        <v>69.421593000000001</v>
      </c>
      <c r="AM732" s="119">
        <v>2.5999999999999999E-2</v>
      </c>
    </row>
    <row r="733" spans="1:39" s="118" customFormat="1">
      <c r="A733" s="118" t="s">
        <v>265</v>
      </c>
      <c r="C733" s="118" t="s">
        <v>1853</v>
      </c>
    </row>
    <row r="734" spans="1:39" s="118" customFormat="1">
      <c r="A734" s="118" t="s">
        <v>268</v>
      </c>
      <c r="C734" s="118" t="s">
        <v>1854</v>
      </c>
    </row>
    <row r="735" spans="1:39" s="118" customFormat="1">
      <c r="A735" s="118" t="s">
        <v>83</v>
      </c>
      <c r="B735" s="118" t="s">
        <v>1855</v>
      </c>
      <c r="C735" s="118" t="s">
        <v>1856</v>
      </c>
      <c r="D735" s="118" t="s">
        <v>1857</v>
      </c>
    </row>
    <row r="736" spans="1:39" s="118" customFormat="1">
      <c r="A736" s="118" t="s">
        <v>263</v>
      </c>
      <c r="B736" s="118" t="s">
        <v>1858</v>
      </c>
      <c r="C736" s="118" t="s">
        <v>1859</v>
      </c>
      <c r="D736" s="118" t="s">
        <v>1857</v>
      </c>
      <c r="E736" s="118">
        <v>243.18483000000001</v>
      </c>
      <c r="F736" s="118">
        <v>255.95361299999999</v>
      </c>
      <c r="G736" s="118">
        <v>258.12356599999998</v>
      </c>
      <c r="H736" s="118">
        <v>264.503784</v>
      </c>
      <c r="I736" s="118">
        <v>270.19378699999999</v>
      </c>
      <c r="J736" s="118">
        <v>277.95639</v>
      </c>
      <c r="K736" s="118">
        <v>287.03527800000001</v>
      </c>
      <c r="L736" s="118">
        <v>297.06582600000002</v>
      </c>
      <c r="M736" s="118">
        <v>307.46069299999999</v>
      </c>
      <c r="N736" s="118">
        <v>317.29620399999999</v>
      </c>
      <c r="O736" s="118">
        <v>326.08898900000003</v>
      </c>
      <c r="P736" s="118">
        <v>335.47280899999998</v>
      </c>
      <c r="Q736" s="118">
        <v>345.969696</v>
      </c>
      <c r="R736" s="118">
        <v>355.27868699999999</v>
      </c>
      <c r="S736" s="118">
        <v>364.90289300000001</v>
      </c>
      <c r="T736" s="118">
        <v>375.83236699999998</v>
      </c>
      <c r="U736" s="118">
        <v>386.585083</v>
      </c>
      <c r="V736" s="118">
        <v>397.39798000000002</v>
      </c>
      <c r="W736" s="118">
        <v>408.45361300000002</v>
      </c>
      <c r="X736" s="118">
        <v>420.32702599999999</v>
      </c>
      <c r="Y736" s="118">
        <v>432.616241</v>
      </c>
      <c r="Z736" s="118">
        <v>444.29089399999998</v>
      </c>
      <c r="AA736" s="118">
        <v>456.11712599999998</v>
      </c>
      <c r="AB736" s="118">
        <v>467.68533300000001</v>
      </c>
      <c r="AC736" s="118">
        <v>481.41033900000002</v>
      </c>
      <c r="AD736" s="118">
        <v>494.180542</v>
      </c>
      <c r="AE736" s="118">
        <v>507.94241299999999</v>
      </c>
      <c r="AF736" s="118">
        <v>522.24408000000005</v>
      </c>
      <c r="AG736" s="118">
        <v>537.96612500000003</v>
      </c>
      <c r="AH736" s="118">
        <v>554.32232699999997</v>
      </c>
      <c r="AI736" s="118">
        <v>571.238159</v>
      </c>
      <c r="AJ736" s="118">
        <v>589.03820800000005</v>
      </c>
      <c r="AK736" s="118">
        <v>606.942993</v>
      </c>
      <c r="AL736" s="118">
        <v>624.61309800000004</v>
      </c>
      <c r="AM736" s="119">
        <v>2.8000000000000001E-2</v>
      </c>
    </row>
    <row r="737" spans="1:39" s="118" customFormat="1">
      <c r="A737" s="118" t="s">
        <v>397</v>
      </c>
      <c r="B737" s="118" t="s">
        <v>1860</v>
      </c>
      <c r="C737" s="118" t="s">
        <v>1861</v>
      </c>
      <c r="D737" s="118" t="s">
        <v>1857</v>
      </c>
      <c r="E737" s="118">
        <v>243.18483000000001</v>
      </c>
      <c r="F737" s="118">
        <v>255.96821600000001</v>
      </c>
      <c r="G737" s="118">
        <v>258.064301</v>
      </c>
      <c r="H737" s="118">
        <v>265.46099900000002</v>
      </c>
      <c r="I737" s="118">
        <v>271.65338100000002</v>
      </c>
      <c r="J737" s="118">
        <v>279.99136399999998</v>
      </c>
      <c r="K737" s="118">
        <v>289.85910000000001</v>
      </c>
      <c r="L737" s="118">
        <v>300.26254299999999</v>
      </c>
      <c r="M737" s="118">
        <v>311.34161399999999</v>
      </c>
      <c r="N737" s="118">
        <v>321.408905</v>
      </c>
      <c r="O737" s="118">
        <v>331.04803500000003</v>
      </c>
      <c r="P737" s="118">
        <v>340.64193699999998</v>
      </c>
      <c r="Q737" s="118">
        <v>352.70309400000002</v>
      </c>
      <c r="R737" s="118">
        <v>362.44220000000001</v>
      </c>
      <c r="S737" s="118">
        <v>373.18185399999999</v>
      </c>
      <c r="T737" s="118">
        <v>384.56692500000003</v>
      </c>
      <c r="U737" s="118">
        <v>397.06854199999998</v>
      </c>
      <c r="V737" s="118">
        <v>408.60082999999997</v>
      </c>
      <c r="W737" s="118">
        <v>420.69259599999998</v>
      </c>
      <c r="X737" s="118">
        <v>435.27072099999998</v>
      </c>
      <c r="Y737" s="118">
        <v>447.40789799999999</v>
      </c>
      <c r="Z737" s="118">
        <v>460.87213100000002</v>
      </c>
      <c r="AA737" s="118">
        <v>474.01702899999998</v>
      </c>
      <c r="AB737" s="118">
        <v>489.16494799999998</v>
      </c>
      <c r="AC737" s="118">
        <v>503.78607199999999</v>
      </c>
      <c r="AD737" s="118">
        <v>518.06530799999996</v>
      </c>
      <c r="AE737" s="118">
        <v>533.32971199999997</v>
      </c>
      <c r="AF737" s="118">
        <v>550.18866000000003</v>
      </c>
      <c r="AG737" s="118">
        <v>567.479919</v>
      </c>
      <c r="AH737" s="118">
        <v>585.89807099999996</v>
      </c>
      <c r="AI737" s="118">
        <v>604.16632100000004</v>
      </c>
      <c r="AJ737" s="118">
        <v>623.87579300000004</v>
      </c>
      <c r="AK737" s="118">
        <v>642.87231399999996</v>
      </c>
      <c r="AL737" s="118">
        <v>661.93762200000003</v>
      </c>
      <c r="AM737" s="119">
        <v>0.03</v>
      </c>
    </row>
    <row r="738" spans="1:39" s="118" customFormat="1">
      <c r="A738" s="118" t="s">
        <v>400</v>
      </c>
      <c r="B738" s="118" t="s">
        <v>1862</v>
      </c>
      <c r="C738" s="118" t="s">
        <v>1863</v>
      </c>
      <c r="D738" s="118" t="s">
        <v>1857</v>
      </c>
      <c r="E738" s="118">
        <v>243.18483000000001</v>
      </c>
      <c r="F738" s="118">
        <v>255.96906999999999</v>
      </c>
      <c r="G738" s="118">
        <v>259.331909</v>
      </c>
      <c r="H738" s="118">
        <v>266.38476600000001</v>
      </c>
      <c r="I738" s="118">
        <v>272.914154</v>
      </c>
      <c r="J738" s="118">
        <v>284.03466800000001</v>
      </c>
      <c r="K738" s="118">
        <v>295.82141100000001</v>
      </c>
      <c r="L738" s="118">
        <v>310.40426600000001</v>
      </c>
      <c r="M738" s="118">
        <v>323.88519300000002</v>
      </c>
      <c r="N738" s="118">
        <v>338.74410999999998</v>
      </c>
      <c r="O738" s="118">
        <v>351.821259</v>
      </c>
      <c r="P738" s="118">
        <v>365.628784</v>
      </c>
      <c r="Q738" s="118">
        <v>378.70315599999998</v>
      </c>
      <c r="R738" s="118">
        <v>394.697968</v>
      </c>
      <c r="S738" s="118">
        <v>409.43383799999998</v>
      </c>
      <c r="T738" s="118">
        <v>425.73065200000002</v>
      </c>
      <c r="U738" s="118">
        <v>444.07843000000003</v>
      </c>
      <c r="V738" s="118">
        <v>460.33316000000002</v>
      </c>
      <c r="W738" s="118">
        <v>479.68847699999998</v>
      </c>
      <c r="X738" s="118">
        <v>498.35168499999997</v>
      </c>
      <c r="Y738" s="118">
        <v>519.60711700000002</v>
      </c>
      <c r="Z738" s="118">
        <v>538.65234399999997</v>
      </c>
      <c r="AA738" s="118">
        <v>559.28906199999994</v>
      </c>
      <c r="AB738" s="118">
        <v>581.42443800000001</v>
      </c>
      <c r="AC738" s="118">
        <v>604.78466800000001</v>
      </c>
      <c r="AD738" s="118">
        <v>626.85815400000001</v>
      </c>
      <c r="AE738" s="118">
        <v>649.681152</v>
      </c>
      <c r="AF738" s="118">
        <v>677.73913600000003</v>
      </c>
      <c r="AG738" s="118">
        <v>704.33746299999996</v>
      </c>
      <c r="AH738" s="118">
        <v>735.52825900000005</v>
      </c>
      <c r="AI738" s="118">
        <v>765.83129899999994</v>
      </c>
      <c r="AJ738" s="118">
        <v>796.40508999999997</v>
      </c>
      <c r="AK738" s="118">
        <v>829.81280500000003</v>
      </c>
      <c r="AL738" s="118">
        <v>863.83923300000004</v>
      </c>
      <c r="AM738" s="119">
        <v>3.9E-2</v>
      </c>
    </row>
    <row r="739" spans="1:39" s="118" customFormat="1">
      <c r="A739" s="118" t="s">
        <v>403</v>
      </c>
      <c r="B739" s="118" t="s">
        <v>1864</v>
      </c>
      <c r="C739" s="118" t="s">
        <v>1865</v>
      </c>
      <c r="D739" s="118" t="s">
        <v>1857</v>
      </c>
      <c r="E739" s="118">
        <v>243.18483000000001</v>
      </c>
      <c r="F739" s="118">
        <v>255.946136</v>
      </c>
      <c r="G739" s="118">
        <v>264.85379</v>
      </c>
      <c r="H739" s="118">
        <v>276.05529799999999</v>
      </c>
      <c r="I739" s="118">
        <v>288.19988999999998</v>
      </c>
      <c r="J739" s="118">
        <v>302.76129200000003</v>
      </c>
      <c r="K739" s="118">
        <v>318.83779900000002</v>
      </c>
      <c r="L739" s="118">
        <v>335.150665</v>
      </c>
      <c r="M739" s="118">
        <v>353.669037</v>
      </c>
      <c r="N739" s="118">
        <v>372.22222900000003</v>
      </c>
      <c r="O739" s="118">
        <v>389.80078099999997</v>
      </c>
      <c r="P739" s="118">
        <v>406.70886200000001</v>
      </c>
      <c r="Q739" s="118">
        <v>426.03826900000001</v>
      </c>
      <c r="R739" s="118">
        <v>442.30886800000002</v>
      </c>
      <c r="S739" s="118">
        <v>457.81039399999997</v>
      </c>
      <c r="T739" s="118">
        <v>473.75418100000002</v>
      </c>
      <c r="U739" s="118">
        <v>488.02533</v>
      </c>
      <c r="V739" s="118">
        <v>500.53207400000002</v>
      </c>
      <c r="W739" s="118">
        <v>514.15295400000002</v>
      </c>
      <c r="X739" s="118">
        <v>526.55004899999994</v>
      </c>
      <c r="Y739" s="118">
        <v>540.72576900000001</v>
      </c>
      <c r="Z739" s="118">
        <v>553.94262700000002</v>
      </c>
      <c r="AA739" s="118">
        <v>566.79284700000005</v>
      </c>
      <c r="AB739" s="118">
        <v>581.72412099999997</v>
      </c>
      <c r="AC739" s="118">
        <v>596.81957999999997</v>
      </c>
      <c r="AD739" s="118">
        <v>611.65979000000004</v>
      </c>
      <c r="AE739" s="118">
        <v>624.99444600000004</v>
      </c>
      <c r="AF739" s="118">
        <v>640.45440699999995</v>
      </c>
      <c r="AG739" s="118">
        <v>656.85296600000004</v>
      </c>
      <c r="AH739" s="118">
        <v>673.665344</v>
      </c>
      <c r="AI739" s="118">
        <v>689.91589399999998</v>
      </c>
      <c r="AJ739" s="118">
        <v>707.18902600000001</v>
      </c>
      <c r="AK739" s="118">
        <v>725.92388900000003</v>
      </c>
      <c r="AL739" s="118">
        <v>745.61132799999996</v>
      </c>
      <c r="AM739" s="119">
        <v>3.4000000000000002E-2</v>
      </c>
    </row>
    <row r="740" spans="1:39" s="118" customFormat="1">
      <c r="A740" s="118" t="s">
        <v>406</v>
      </c>
      <c r="B740" s="118" t="s">
        <v>1866</v>
      </c>
      <c r="C740" s="118" t="s">
        <v>1867</v>
      </c>
      <c r="D740" s="118" t="s">
        <v>1857</v>
      </c>
      <c r="E740" s="118">
        <v>243.18483000000001</v>
      </c>
      <c r="F740" s="118">
        <v>255.91819799999999</v>
      </c>
      <c r="G740" s="118">
        <v>255.93899500000001</v>
      </c>
      <c r="H740" s="118">
        <v>257.62164300000001</v>
      </c>
      <c r="I740" s="118">
        <v>261.50494400000002</v>
      </c>
      <c r="J740" s="118">
        <v>267.61819500000001</v>
      </c>
      <c r="K740" s="118">
        <v>275.33923299999998</v>
      </c>
      <c r="L740" s="118">
        <v>282.50076300000001</v>
      </c>
      <c r="M740" s="118">
        <v>289.5224</v>
      </c>
      <c r="N740" s="118">
        <v>296.18582199999997</v>
      </c>
      <c r="O740" s="118">
        <v>301.93112200000002</v>
      </c>
      <c r="P740" s="118">
        <v>307.69998199999998</v>
      </c>
      <c r="Q740" s="118">
        <v>315.83663899999999</v>
      </c>
      <c r="R740" s="118">
        <v>321.41909800000002</v>
      </c>
      <c r="S740" s="118">
        <v>328.96697999999998</v>
      </c>
      <c r="T740" s="118">
        <v>336.92312600000002</v>
      </c>
      <c r="U740" s="118">
        <v>344.94879200000003</v>
      </c>
      <c r="V740" s="118">
        <v>353.169464</v>
      </c>
      <c r="W740" s="118">
        <v>361.62673999999998</v>
      </c>
      <c r="X740" s="118">
        <v>371.474243</v>
      </c>
      <c r="Y740" s="118">
        <v>382.10025000000002</v>
      </c>
      <c r="Z740" s="118">
        <v>391.43307499999997</v>
      </c>
      <c r="AA740" s="118">
        <v>402.417755</v>
      </c>
      <c r="AB740" s="118">
        <v>412.290344</v>
      </c>
      <c r="AC740" s="118">
        <v>424.626465</v>
      </c>
      <c r="AD740" s="118">
        <v>436.94842499999999</v>
      </c>
      <c r="AE740" s="118">
        <v>449.22207600000002</v>
      </c>
      <c r="AF740" s="118">
        <v>462.73422199999999</v>
      </c>
      <c r="AG740" s="118">
        <v>478.95144699999997</v>
      </c>
      <c r="AH740" s="118">
        <v>494.50054899999998</v>
      </c>
      <c r="AI740" s="118">
        <v>511.17541499999999</v>
      </c>
      <c r="AJ740" s="118">
        <v>527.99737500000003</v>
      </c>
      <c r="AK740" s="118">
        <v>544.575378</v>
      </c>
      <c r="AL740" s="118">
        <v>561.26763900000003</v>
      </c>
      <c r="AM740" s="119">
        <v>2.5000000000000001E-2</v>
      </c>
    </row>
    <row r="741" spans="1:39" s="118" customFormat="1">
      <c r="A741" s="118" t="s">
        <v>409</v>
      </c>
      <c r="B741" s="118" t="s">
        <v>1868</v>
      </c>
      <c r="C741" s="118" t="s">
        <v>1869</v>
      </c>
      <c r="D741" s="118" t="s">
        <v>1857</v>
      </c>
      <c r="E741" s="118">
        <v>243.18483000000001</v>
      </c>
      <c r="F741" s="118">
        <v>255.968918</v>
      </c>
      <c r="G741" s="118">
        <v>256.73345899999998</v>
      </c>
      <c r="H741" s="118">
        <v>262.213593</v>
      </c>
      <c r="I741" s="118">
        <v>265.94262700000002</v>
      </c>
      <c r="J741" s="118">
        <v>273.50347900000003</v>
      </c>
      <c r="K741" s="118">
        <v>282.17108200000001</v>
      </c>
      <c r="L741" s="118">
        <v>292.04348800000002</v>
      </c>
      <c r="M741" s="118">
        <v>302.174103</v>
      </c>
      <c r="N741" s="118">
        <v>312.21798699999999</v>
      </c>
      <c r="O741" s="118">
        <v>321.29974399999998</v>
      </c>
      <c r="P741" s="118">
        <v>329.66430700000001</v>
      </c>
      <c r="Q741" s="118">
        <v>340.26470899999998</v>
      </c>
      <c r="R741" s="118">
        <v>348.887451</v>
      </c>
      <c r="S741" s="118">
        <v>359.17294299999998</v>
      </c>
      <c r="T741" s="118">
        <v>368.38592499999999</v>
      </c>
      <c r="U741" s="118">
        <v>380.20507800000001</v>
      </c>
      <c r="V741" s="118">
        <v>389.27771000000001</v>
      </c>
      <c r="W741" s="118">
        <v>401.35931399999998</v>
      </c>
      <c r="X741" s="118">
        <v>412.71624800000001</v>
      </c>
      <c r="Y741" s="118">
        <v>422.95996100000002</v>
      </c>
      <c r="Z741" s="118">
        <v>435.56826799999999</v>
      </c>
      <c r="AA741" s="118">
        <v>447.15905800000002</v>
      </c>
      <c r="AB741" s="118">
        <v>458.02984600000002</v>
      </c>
      <c r="AC741" s="118">
        <v>471.98049900000001</v>
      </c>
      <c r="AD741" s="118">
        <v>482.91677900000002</v>
      </c>
      <c r="AE741" s="118">
        <v>494.90640300000001</v>
      </c>
      <c r="AF741" s="118">
        <v>511.17544600000002</v>
      </c>
      <c r="AG741" s="118">
        <v>525.67956500000003</v>
      </c>
      <c r="AH741" s="118">
        <v>541.07202099999995</v>
      </c>
      <c r="AI741" s="118">
        <v>557.05780000000004</v>
      </c>
      <c r="AJ741" s="118">
        <v>572.68426499999998</v>
      </c>
      <c r="AK741" s="118">
        <v>587.20764199999996</v>
      </c>
      <c r="AL741" s="118">
        <v>604.51110800000004</v>
      </c>
      <c r="AM741" s="119">
        <v>2.7E-2</v>
      </c>
    </row>
    <row r="742" spans="1:39" s="118" customFormat="1">
      <c r="A742" s="118" t="s">
        <v>412</v>
      </c>
      <c r="B742" s="118" t="s">
        <v>1870</v>
      </c>
      <c r="C742" s="118" t="s">
        <v>1871</v>
      </c>
      <c r="D742" s="118" t="s">
        <v>1857</v>
      </c>
      <c r="E742" s="118">
        <v>243.18483000000001</v>
      </c>
      <c r="F742" s="118">
        <v>255.97024500000001</v>
      </c>
      <c r="G742" s="118">
        <v>259.61871300000001</v>
      </c>
      <c r="H742" s="118">
        <v>269.219086</v>
      </c>
      <c r="I742" s="118">
        <v>277.23751800000002</v>
      </c>
      <c r="J742" s="118">
        <v>285.81115699999998</v>
      </c>
      <c r="K742" s="118">
        <v>295.86181599999998</v>
      </c>
      <c r="L742" s="118">
        <v>306.74923699999999</v>
      </c>
      <c r="M742" s="118">
        <v>317.17855800000001</v>
      </c>
      <c r="N742" s="118">
        <v>328.128265</v>
      </c>
      <c r="O742" s="118">
        <v>338.44927999999999</v>
      </c>
      <c r="P742" s="118">
        <v>348.733948</v>
      </c>
      <c r="Q742" s="118">
        <v>360.284424</v>
      </c>
      <c r="R742" s="118">
        <v>370.11059599999999</v>
      </c>
      <c r="S742" s="118">
        <v>379.60339399999998</v>
      </c>
      <c r="T742" s="118">
        <v>389.505402</v>
      </c>
      <c r="U742" s="118">
        <v>400.54818699999998</v>
      </c>
      <c r="V742" s="118">
        <v>411.88516199999998</v>
      </c>
      <c r="W742" s="118">
        <v>423.71191399999998</v>
      </c>
      <c r="X742" s="118">
        <v>435.716431</v>
      </c>
      <c r="Y742" s="118">
        <v>447.74169899999998</v>
      </c>
      <c r="Z742" s="118">
        <v>461.58401500000002</v>
      </c>
      <c r="AA742" s="118">
        <v>473.57553100000001</v>
      </c>
      <c r="AB742" s="118">
        <v>487.12759399999999</v>
      </c>
      <c r="AC742" s="118">
        <v>501.15081800000002</v>
      </c>
      <c r="AD742" s="118">
        <v>516.05560300000002</v>
      </c>
      <c r="AE742" s="118">
        <v>530.63909899999999</v>
      </c>
      <c r="AF742" s="118">
        <v>545.64367700000003</v>
      </c>
      <c r="AG742" s="118">
        <v>562.86737100000005</v>
      </c>
      <c r="AH742" s="118">
        <v>581.64459199999999</v>
      </c>
      <c r="AI742" s="118">
        <v>601.59313999999995</v>
      </c>
      <c r="AJ742" s="118">
        <v>624.50128199999995</v>
      </c>
      <c r="AK742" s="118">
        <v>643.900757</v>
      </c>
      <c r="AL742" s="118">
        <v>664.69580099999996</v>
      </c>
      <c r="AM742" s="119">
        <v>0.03</v>
      </c>
    </row>
    <row r="743" spans="1:39" s="118" customFormat="1">
      <c r="A743" s="118" t="s">
        <v>84</v>
      </c>
      <c r="B743" s="118" t="s">
        <v>1872</v>
      </c>
      <c r="C743" s="118" t="s">
        <v>1873</v>
      </c>
      <c r="D743" s="118" t="s">
        <v>1857</v>
      </c>
    </row>
    <row r="744" spans="1:39" s="118" customFormat="1">
      <c r="A744" s="118" t="s">
        <v>263</v>
      </c>
      <c r="B744" s="118" t="s">
        <v>1874</v>
      </c>
      <c r="C744" s="118" t="s">
        <v>1875</v>
      </c>
      <c r="D744" s="118" t="s">
        <v>1857</v>
      </c>
      <c r="E744" s="118">
        <v>188.06220999999999</v>
      </c>
      <c r="F744" s="118">
        <v>194.48608400000001</v>
      </c>
      <c r="G744" s="118">
        <v>196.78689600000001</v>
      </c>
      <c r="H744" s="118">
        <v>200.54539500000001</v>
      </c>
      <c r="I744" s="118">
        <v>205.11764500000001</v>
      </c>
      <c r="J744" s="118">
        <v>211.71525600000001</v>
      </c>
      <c r="K744" s="118">
        <v>218.60600299999999</v>
      </c>
      <c r="L744" s="118">
        <v>226.82427999999999</v>
      </c>
      <c r="M744" s="118">
        <v>235.745926</v>
      </c>
      <c r="N744" s="118">
        <v>243.25460799999999</v>
      </c>
      <c r="O744" s="118">
        <v>250.08058199999999</v>
      </c>
      <c r="P744" s="118">
        <v>257.31518599999998</v>
      </c>
      <c r="Q744" s="118">
        <v>265.50207499999999</v>
      </c>
      <c r="R744" s="118">
        <v>272.60150099999998</v>
      </c>
      <c r="S744" s="118">
        <v>279.85720800000001</v>
      </c>
      <c r="T744" s="118">
        <v>288.43734699999999</v>
      </c>
      <c r="U744" s="118">
        <v>296.60424799999998</v>
      </c>
      <c r="V744" s="118">
        <v>304.80285600000002</v>
      </c>
      <c r="W744" s="118">
        <v>313.23895299999998</v>
      </c>
      <c r="X744" s="118">
        <v>322.60736100000003</v>
      </c>
      <c r="Y744" s="118">
        <v>332.00582900000001</v>
      </c>
      <c r="Z744" s="118">
        <v>341.09362800000002</v>
      </c>
      <c r="AA744" s="118">
        <v>350.31601000000001</v>
      </c>
      <c r="AB744" s="118">
        <v>358.977844</v>
      </c>
      <c r="AC744" s="118">
        <v>370.037689</v>
      </c>
      <c r="AD744" s="118">
        <v>380.28634599999998</v>
      </c>
      <c r="AE744" s="118">
        <v>391.73684700000001</v>
      </c>
      <c r="AF744" s="118">
        <v>403.41439800000001</v>
      </c>
      <c r="AG744" s="118">
        <v>416.48529100000002</v>
      </c>
      <c r="AH744" s="118">
        <v>430.23178100000001</v>
      </c>
      <c r="AI744" s="118">
        <v>444.87072799999999</v>
      </c>
      <c r="AJ744" s="118">
        <v>460.70248400000003</v>
      </c>
      <c r="AK744" s="118">
        <v>476.97256499999997</v>
      </c>
      <c r="AL744" s="118">
        <v>493.19854700000002</v>
      </c>
      <c r="AM744" s="119">
        <v>0.03</v>
      </c>
    </row>
    <row r="745" spans="1:39" s="118" customFormat="1">
      <c r="A745" s="118" t="s">
        <v>397</v>
      </c>
      <c r="B745" s="118" t="s">
        <v>1876</v>
      </c>
      <c r="C745" s="118" t="s">
        <v>1877</v>
      </c>
      <c r="D745" s="118" t="s">
        <v>1857</v>
      </c>
      <c r="E745" s="118">
        <v>188.06222500000001</v>
      </c>
      <c r="F745" s="118">
        <v>194.513901</v>
      </c>
      <c r="G745" s="118">
        <v>196.61119099999999</v>
      </c>
      <c r="H745" s="118">
        <v>200.99169900000001</v>
      </c>
      <c r="I745" s="118">
        <v>205.673767</v>
      </c>
      <c r="J745" s="118">
        <v>212.538284</v>
      </c>
      <c r="K745" s="118">
        <v>220.13627600000001</v>
      </c>
      <c r="L745" s="118">
        <v>228.23973100000001</v>
      </c>
      <c r="M745" s="118">
        <v>237.67218</v>
      </c>
      <c r="N745" s="118">
        <v>245.33244300000001</v>
      </c>
      <c r="O745" s="118">
        <v>252.765839</v>
      </c>
      <c r="P745" s="118">
        <v>259.788971</v>
      </c>
      <c r="Q745" s="118">
        <v>269.21475199999998</v>
      </c>
      <c r="R745" s="118">
        <v>276.33850100000001</v>
      </c>
      <c r="S745" s="118">
        <v>284.54422</v>
      </c>
      <c r="T745" s="118">
        <v>293.11071800000002</v>
      </c>
      <c r="U745" s="118">
        <v>302.76040599999999</v>
      </c>
      <c r="V745" s="118">
        <v>311.29315200000002</v>
      </c>
      <c r="W745" s="118">
        <v>320.27151500000002</v>
      </c>
      <c r="X745" s="118">
        <v>332.01281699999998</v>
      </c>
      <c r="Y745" s="118">
        <v>341.13720699999999</v>
      </c>
      <c r="Z745" s="118">
        <v>351.45358299999998</v>
      </c>
      <c r="AA745" s="118">
        <v>361.456909</v>
      </c>
      <c r="AB745" s="118">
        <v>373.37970000000001</v>
      </c>
      <c r="AC745" s="118">
        <v>385.14093000000003</v>
      </c>
      <c r="AD745" s="118">
        <v>396.56411700000001</v>
      </c>
      <c r="AE745" s="118">
        <v>409.15014600000001</v>
      </c>
      <c r="AF745" s="118">
        <v>423.01977499999998</v>
      </c>
      <c r="AG745" s="118">
        <v>437.57800300000002</v>
      </c>
      <c r="AH745" s="118">
        <v>453.23391700000002</v>
      </c>
      <c r="AI745" s="118">
        <v>469.400757</v>
      </c>
      <c r="AJ745" s="118">
        <v>486.881348</v>
      </c>
      <c r="AK745" s="118">
        <v>504.491241</v>
      </c>
      <c r="AL745" s="118">
        <v>522.23321499999997</v>
      </c>
      <c r="AM745" s="119">
        <v>3.1E-2</v>
      </c>
    </row>
    <row r="746" spans="1:39" s="118" customFormat="1">
      <c r="A746" s="118" t="s">
        <v>400</v>
      </c>
      <c r="B746" s="118" t="s">
        <v>1878</v>
      </c>
      <c r="C746" s="118" t="s">
        <v>1879</v>
      </c>
      <c r="D746" s="118" t="s">
        <v>1857</v>
      </c>
      <c r="E746" s="118">
        <v>188.06222500000001</v>
      </c>
      <c r="F746" s="118">
        <v>194.51345800000001</v>
      </c>
      <c r="G746" s="118">
        <v>197.81744399999999</v>
      </c>
      <c r="H746" s="118">
        <v>202.159424</v>
      </c>
      <c r="I746" s="118">
        <v>207.21751399999999</v>
      </c>
      <c r="J746" s="118">
        <v>216.627792</v>
      </c>
      <c r="K746" s="118">
        <v>225.64726300000001</v>
      </c>
      <c r="L746" s="118">
        <v>237.47447199999999</v>
      </c>
      <c r="M746" s="118">
        <v>248.852417</v>
      </c>
      <c r="N746" s="118">
        <v>260.24453699999998</v>
      </c>
      <c r="O746" s="118">
        <v>270.521118</v>
      </c>
      <c r="P746" s="118">
        <v>281.01507600000002</v>
      </c>
      <c r="Q746" s="118">
        <v>290.80499300000002</v>
      </c>
      <c r="R746" s="118">
        <v>303.13528400000001</v>
      </c>
      <c r="S746" s="118">
        <v>314.15173299999998</v>
      </c>
      <c r="T746" s="118">
        <v>326.65988199999998</v>
      </c>
      <c r="U746" s="118">
        <v>341.20721400000002</v>
      </c>
      <c r="V746" s="118">
        <v>352.92404199999999</v>
      </c>
      <c r="W746" s="118">
        <v>368.06872600000003</v>
      </c>
      <c r="X746" s="118">
        <v>382.29431199999999</v>
      </c>
      <c r="Y746" s="118">
        <v>398.75479100000001</v>
      </c>
      <c r="Z746" s="118">
        <v>412.89047199999999</v>
      </c>
      <c r="AA746" s="118">
        <v>428.66568000000001</v>
      </c>
      <c r="AB746" s="118">
        <v>445.54452500000002</v>
      </c>
      <c r="AC746" s="118">
        <v>463.75589000000002</v>
      </c>
      <c r="AD746" s="118">
        <v>480.62902800000001</v>
      </c>
      <c r="AE746" s="118">
        <v>498.14505000000003</v>
      </c>
      <c r="AF746" s="118">
        <v>520.96331799999996</v>
      </c>
      <c r="AG746" s="118">
        <v>542.01818800000001</v>
      </c>
      <c r="AH746" s="118">
        <v>567.72241199999996</v>
      </c>
      <c r="AI746" s="118">
        <v>592.68078600000001</v>
      </c>
      <c r="AJ746" s="118">
        <v>618.33715800000004</v>
      </c>
      <c r="AK746" s="118">
        <v>646.98388699999998</v>
      </c>
      <c r="AL746" s="118">
        <v>676.328979</v>
      </c>
      <c r="AM746" s="119">
        <v>0.04</v>
      </c>
    </row>
    <row r="747" spans="1:39" s="118" customFormat="1">
      <c r="A747" s="118" t="s">
        <v>403</v>
      </c>
      <c r="B747" s="118" t="s">
        <v>1880</v>
      </c>
      <c r="C747" s="118" t="s">
        <v>1881</v>
      </c>
      <c r="D747" s="118" t="s">
        <v>1857</v>
      </c>
      <c r="E747" s="118">
        <v>188.06220999999999</v>
      </c>
      <c r="F747" s="118">
        <v>194.468796</v>
      </c>
      <c r="G747" s="118">
        <v>203.08833300000001</v>
      </c>
      <c r="H747" s="118">
        <v>210.55921900000001</v>
      </c>
      <c r="I747" s="118">
        <v>219.55365</v>
      </c>
      <c r="J747" s="118">
        <v>230.88531499999999</v>
      </c>
      <c r="K747" s="118">
        <v>242.924789</v>
      </c>
      <c r="L747" s="118">
        <v>255.05625900000001</v>
      </c>
      <c r="M747" s="118">
        <v>269.95910600000002</v>
      </c>
      <c r="N747" s="118">
        <v>283.94052099999999</v>
      </c>
      <c r="O747" s="118">
        <v>297.18609600000002</v>
      </c>
      <c r="P747" s="118">
        <v>309.98867799999999</v>
      </c>
      <c r="Q747" s="118">
        <v>325.297211</v>
      </c>
      <c r="R747" s="118">
        <v>338.015106</v>
      </c>
      <c r="S747" s="118">
        <v>349.87914999999998</v>
      </c>
      <c r="T747" s="118">
        <v>363.16851800000001</v>
      </c>
      <c r="U747" s="118">
        <v>374.74191300000001</v>
      </c>
      <c r="V747" s="118">
        <v>384.41186499999998</v>
      </c>
      <c r="W747" s="118">
        <v>395.49108899999999</v>
      </c>
      <c r="X747" s="118">
        <v>405.55819700000001</v>
      </c>
      <c r="Y747" s="118">
        <v>417.38317899999998</v>
      </c>
      <c r="Z747" s="118">
        <v>428.30270400000001</v>
      </c>
      <c r="AA747" s="118">
        <v>438.743134</v>
      </c>
      <c r="AB747" s="118">
        <v>450.95013399999999</v>
      </c>
      <c r="AC747" s="118">
        <v>463.47515900000002</v>
      </c>
      <c r="AD747" s="118">
        <v>476.32061800000002</v>
      </c>
      <c r="AE747" s="118">
        <v>487.88540599999999</v>
      </c>
      <c r="AF747" s="118">
        <v>501.18151899999998</v>
      </c>
      <c r="AG747" s="118">
        <v>515.73382600000002</v>
      </c>
      <c r="AH747" s="118">
        <v>530.49005099999999</v>
      </c>
      <c r="AI747" s="118">
        <v>544.90704300000004</v>
      </c>
      <c r="AJ747" s="118">
        <v>560.59454300000004</v>
      </c>
      <c r="AK747" s="118">
        <v>577.99017300000003</v>
      </c>
      <c r="AL747" s="118">
        <v>595.89349400000003</v>
      </c>
      <c r="AM747" s="119">
        <v>3.5999999999999997E-2</v>
      </c>
    </row>
    <row r="748" spans="1:39" s="118" customFormat="1">
      <c r="A748" s="118" t="s">
        <v>406</v>
      </c>
      <c r="B748" s="118" t="s">
        <v>1882</v>
      </c>
      <c r="C748" s="118" t="s">
        <v>1883</v>
      </c>
      <c r="D748" s="118" t="s">
        <v>1857</v>
      </c>
      <c r="E748" s="118">
        <v>188.06220999999999</v>
      </c>
      <c r="F748" s="118">
        <v>194.45448300000001</v>
      </c>
      <c r="G748" s="118">
        <v>194.86644000000001</v>
      </c>
      <c r="H748" s="118">
        <v>195.12069700000001</v>
      </c>
      <c r="I748" s="118">
        <v>198.83126799999999</v>
      </c>
      <c r="J748" s="118">
        <v>204.65782200000001</v>
      </c>
      <c r="K748" s="118">
        <v>211.176208</v>
      </c>
      <c r="L748" s="118">
        <v>216.97178600000001</v>
      </c>
      <c r="M748" s="118">
        <v>223.28495799999999</v>
      </c>
      <c r="N748" s="118">
        <v>228.43461600000001</v>
      </c>
      <c r="O748" s="118">
        <v>233.018494</v>
      </c>
      <c r="P748" s="118">
        <v>237.29440299999999</v>
      </c>
      <c r="Q748" s="118">
        <v>243.72666899999999</v>
      </c>
      <c r="R748" s="118">
        <v>247.664017</v>
      </c>
      <c r="S748" s="118">
        <v>253.34475699999999</v>
      </c>
      <c r="T748" s="118">
        <v>259.38296500000001</v>
      </c>
      <c r="U748" s="118">
        <v>265.46487400000001</v>
      </c>
      <c r="V748" s="118">
        <v>271.44366500000001</v>
      </c>
      <c r="W748" s="118">
        <v>277.57470699999999</v>
      </c>
      <c r="X748" s="118">
        <v>285.345978</v>
      </c>
      <c r="Y748" s="118">
        <v>293.42489599999999</v>
      </c>
      <c r="Z748" s="118">
        <v>300.30526700000001</v>
      </c>
      <c r="AA748" s="118">
        <v>308.89093000000003</v>
      </c>
      <c r="AB748" s="118">
        <v>316.12884500000001</v>
      </c>
      <c r="AC748" s="118">
        <v>325.71545400000002</v>
      </c>
      <c r="AD748" s="118">
        <v>335.53329500000001</v>
      </c>
      <c r="AE748" s="118">
        <v>345.39935300000002</v>
      </c>
      <c r="AF748" s="118">
        <v>356.152466</v>
      </c>
      <c r="AG748" s="118">
        <v>369.605682</v>
      </c>
      <c r="AH748" s="118">
        <v>382.44357300000001</v>
      </c>
      <c r="AI748" s="118">
        <v>396.674286</v>
      </c>
      <c r="AJ748" s="118">
        <v>411.26171900000003</v>
      </c>
      <c r="AK748" s="118">
        <v>426.009705</v>
      </c>
      <c r="AL748" s="118">
        <v>440.93817100000001</v>
      </c>
      <c r="AM748" s="119">
        <v>2.5999999999999999E-2</v>
      </c>
    </row>
    <row r="749" spans="1:39" s="118" customFormat="1">
      <c r="A749" s="118" t="s">
        <v>409</v>
      </c>
      <c r="B749" s="118" t="s">
        <v>1884</v>
      </c>
      <c r="C749" s="118" t="s">
        <v>1885</v>
      </c>
      <c r="D749" s="118" t="s">
        <v>1857</v>
      </c>
      <c r="E749" s="118">
        <v>188.06220999999999</v>
      </c>
      <c r="F749" s="118">
        <v>194.50633199999999</v>
      </c>
      <c r="G749" s="118">
        <v>195.91776999999999</v>
      </c>
      <c r="H749" s="118">
        <v>198.89279199999999</v>
      </c>
      <c r="I749" s="118">
        <v>201.303619</v>
      </c>
      <c r="J749" s="118">
        <v>207.742447</v>
      </c>
      <c r="K749" s="118">
        <v>214.25366199999999</v>
      </c>
      <c r="L749" s="118">
        <v>221.98623699999999</v>
      </c>
      <c r="M749" s="118">
        <v>230.444016</v>
      </c>
      <c r="N749" s="118">
        <v>237.779144</v>
      </c>
      <c r="O749" s="118">
        <v>244.47302199999999</v>
      </c>
      <c r="P749" s="118">
        <v>250.48507699999999</v>
      </c>
      <c r="Q749" s="118">
        <v>258.77700800000002</v>
      </c>
      <c r="R749" s="118">
        <v>265.35488900000001</v>
      </c>
      <c r="S749" s="118">
        <v>273.251373</v>
      </c>
      <c r="T749" s="118">
        <v>279.78033399999998</v>
      </c>
      <c r="U749" s="118">
        <v>289.20349099999999</v>
      </c>
      <c r="V749" s="118">
        <v>295.33279399999998</v>
      </c>
      <c r="W749" s="118">
        <v>304.74874899999998</v>
      </c>
      <c r="X749" s="118">
        <v>313.42681900000002</v>
      </c>
      <c r="Y749" s="118">
        <v>320.58639499999998</v>
      </c>
      <c r="Z749" s="118">
        <v>330.42214999999999</v>
      </c>
      <c r="AA749" s="118">
        <v>339.40554800000001</v>
      </c>
      <c r="AB749" s="118">
        <v>347.37460299999998</v>
      </c>
      <c r="AC749" s="118">
        <v>358.36312900000001</v>
      </c>
      <c r="AD749" s="118">
        <v>366.54254200000003</v>
      </c>
      <c r="AE749" s="118">
        <v>375.94113199999998</v>
      </c>
      <c r="AF749" s="118">
        <v>389.42474399999998</v>
      </c>
      <c r="AG749" s="118">
        <v>401.35882600000002</v>
      </c>
      <c r="AH749" s="118">
        <v>414.18179300000003</v>
      </c>
      <c r="AI749" s="118">
        <v>428.069275</v>
      </c>
      <c r="AJ749" s="118">
        <v>441.58578499999999</v>
      </c>
      <c r="AK749" s="118">
        <v>454.394836</v>
      </c>
      <c r="AL749" s="118">
        <v>470.653931</v>
      </c>
      <c r="AM749" s="119">
        <v>2.8000000000000001E-2</v>
      </c>
    </row>
    <row r="750" spans="1:39" s="118" customFormat="1">
      <c r="A750" s="118" t="s">
        <v>412</v>
      </c>
      <c r="B750" s="118" t="s">
        <v>1886</v>
      </c>
      <c r="C750" s="118" t="s">
        <v>1887</v>
      </c>
      <c r="D750" s="118" t="s">
        <v>1857</v>
      </c>
      <c r="E750" s="118">
        <v>188.06220999999999</v>
      </c>
      <c r="F750" s="118">
        <v>194.50495900000001</v>
      </c>
      <c r="G750" s="118">
        <v>198.191147</v>
      </c>
      <c r="H750" s="118">
        <v>204.929474</v>
      </c>
      <c r="I750" s="118">
        <v>211.16270399999999</v>
      </c>
      <c r="J750" s="118">
        <v>218.70095800000001</v>
      </c>
      <c r="K750" s="118">
        <v>226.76007100000001</v>
      </c>
      <c r="L750" s="118">
        <v>235.779709</v>
      </c>
      <c r="M750" s="118">
        <v>244.90986599999999</v>
      </c>
      <c r="N750" s="118">
        <v>253.41835</v>
      </c>
      <c r="O750" s="118">
        <v>261.95846599999999</v>
      </c>
      <c r="P750" s="118">
        <v>270.16568000000001</v>
      </c>
      <c r="Q750" s="118">
        <v>279.57299799999998</v>
      </c>
      <c r="R750" s="118">
        <v>287.39874300000002</v>
      </c>
      <c r="S750" s="118">
        <v>294.75439499999999</v>
      </c>
      <c r="T750" s="118">
        <v>302.10690299999999</v>
      </c>
      <c r="U750" s="118">
        <v>310.77725199999998</v>
      </c>
      <c r="V750" s="118">
        <v>319.39645400000001</v>
      </c>
      <c r="W750" s="118">
        <v>328.44400000000002</v>
      </c>
      <c r="X750" s="118">
        <v>337.911407</v>
      </c>
      <c r="Y750" s="118">
        <v>347.04070999999999</v>
      </c>
      <c r="Z750" s="118">
        <v>358.042664</v>
      </c>
      <c r="AA750" s="118">
        <v>367.04528800000003</v>
      </c>
      <c r="AB750" s="118">
        <v>377.67846700000001</v>
      </c>
      <c r="AC750" s="118">
        <v>388.92358400000001</v>
      </c>
      <c r="AD750" s="118">
        <v>400.79614299999997</v>
      </c>
      <c r="AE750" s="118">
        <v>412.503265</v>
      </c>
      <c r="AF750" s="118">
        <v>424.546539</v>
      </c>
      <c r="AG750" s="118">
        <v>438.644318</v>
      </c>
      <c r="AH750" s="118">
        <v>454.42678799999999</v>
      </c>
      <c r="AI750" s="118">
        <v>471.35073899999998</v>
      </c>
      <c r="AJ750" s="118">
        <v>491.46261600000003</v>
      </c>
      <c r="AK750" s="118">
        <v>508.67275999999998</v>
      </c>
      <c r="AL750" s="118">
        <v>527.52856399999996</v>
      </c>
      <c r="AM750" s="119">
        <v>3.2000000000000001E-2</v>
      </c>
    </row>
    <row r="751" spans="1:39" s="118" customFormat="1">
      <c r="A751" s="118" t="s">
        <v>86</v>
      </c>
      <c r="B751" s="118" t="s">
        <v>1888</v>
      </c>
      <c r="C751" s="118" t="s">
        <v>1889</v>
      </c>
      <c r="D751" s="118" t="s">
        <v>1857</v>
      </c>
    </row>
    <row r="752" spans="1:39" s="118" customFormat="1">
      <c r="A752" s="118" t="s">
        <v>263</v>
      </c>
      <c r="B752" s="118" t="s">
        <v>1890</v>
      </c>
      <c r="C752" s="118" t="s">
        <v>1891</v>
      </c>
      <c r="D752" s="118" t="s">
        <v>1857</v>
      </c>
      <c r="E752" s="118">
        <v>172.930939</v>
      </c>
      <c r="F752" s="118">
        <v>194.92755099999999</v>
      </c>
      <c r="G752" s="118">
        <v>206.476257</v>
      </c>
      <c r="H752" s="118">
        <v>210.30462600000001</v>
      </c>
      <c r="I752" s="118">
        <v>221.490341</v>
      </c>
      <c r="J752" s="118">
        <v>233.32557700000001</v>
      </c>
      <c r="K752" s="118">
        <v>245.87338299999999</v>
      </c>
      <c r="L752" s="118">
        <v>262.07217400000002</v>
      </c>
      <c r="M752" s="118">
        <v>279.37091099999998</v>
      </c>
      <c r="N752" s="118">
        <v>293.48620599999998</v>
      </c>
      <c r="O752" s="118">
        <v>308.749573</v>
      </c>
      <c r="P752" s="118">
        <v>321.96218900000002</v>
      </c>
      <c r="Q752" s="118">
        <v>335.90963699999998</v>
      </c>
      <c r="R752" s="118">
        <v>346.95919800000001</v>
      </c>
      <c r="S752" s="118">
        <v>358.79119900000001</v>
      </c>
      <c r="T752" s="118">
        <v>374.26342799999998</v>
      </c>
      <c r="U752" s="118">
        <v>388.59182700000002</v>
      </c>
      <c r="V752" s="118">
        <v>400.038116</v>
      </c>
      <c r="W752" s="118">
        <v>414.40261800000002</v>
      </c>
      <c r="X752" s="118">
        <v>432.29702800000001</v>
      </c>
      <c r="Y752" s="118">
        <v>444.73144500000001</v>
      </c>
      <c r="Z752" s="118">
        <v>461.262451</v>
      </c>
      <c r="AA752" s="118">
        <v>476.702698</v>
      </c>
      <c r="AB752" s="118">
        <v>492.00366200000002</v>
      </c>
      <c r="AC752" s="118">
        <v>508.13815299999999</v>
      </c>
      <c r="AD752" s="118">
        <v>525.92511000000002</v>
      </c>
      <c r="AE752" s="118">
        <v>541.96405000000004</v>
      </c>
      <c r="AF752" s="118">
        <v>559.605591</v>
      </c>
      <c r="AG752" s="118">
        <v>579.30181900000002</v>
      </c>
      <c r="AH752" s="118">
        <v>598.58435099999997</v>
      </c>
      <c r="AI752" s="118">
        <v>619.24157700000001</v>
      </c>
      <c r="AJ752" s="118">
        <v>643.88647500000002</v>
      </c>
      <c r="AK752" s="118">
        <v>664.81011999999998</v>
      </c>
      <c r="AL752" s="118">
        <v>687.45916699999998</v>
      </c>
      <c r="AM752" s="119">
        <v>0.04</v>
      </c>
    </row>
    <row r="753" spans="1:39" s="118" customFormat="1">
      <c r="A753" s="118" t="s">
        <v>397</v>
      </c>
      <c r="B753" s="118" t="s">
        <v>1892</v>
      </c>
      <c r="C753" s="118" t="s">
        <v>1893</v>
      </c>
      <c r="D753" s="118" t="s">
        <v>1857</v>
      </c>
      <c r="E753" s="118">
        <v>172.87777700000001</v>
      </c>
      <c r="F753" s="118">
        <v>194.27539100000001</v>
      </c>
      <c r="G753" s="118">
        <v>207.624619</v>
      </c>
      <c r="H753" s="118">
        <v>211.92829900000001</v>
      </c>
      <c r="I753" s="118">
        <v>223.56770299999999</v>
      </c>
      <c r="J753" s="118">
        <v>235.886246</v>
      </c>
      <c r="K753" s="118">
        <v>249.911102</v>
      </c>
      <c r="L753" s="118">
        <v>267.852081</v>
      </c>
      <c r="M753" s="118">
        <v>286.53604100000001</v>
      </c>
      <c r="N753" s="118">
        <v>300.11303700000002</v>
      </c>
      <c r="O753" s="118">
        <v>317.27179000000001</v>
      </c>
      <c r="P753" s="118">
        <v>331.11419699999999</v>
      </c>
      <c r="Q753" s="118">
        <v>347.97781400000002</v>
      </c>
      <c r="R753" s="118">
        <v>361.08660900000001</v>
      </c>
      <c r="S753" s="118">
        <v>375.66449</v>
      </c>
      <c r="T753" s="118">
        <v>392.37802099999999</v>
      </c>
      <c r="U753" s="118">
        <v>410.41943400000002</v>
      </c>
      <c r="V753" s="118">
        <v>425.09033199999999</v>
      </c>
      <c r="W753" s="118">
        <v>443.58059700000001</v>
      </c>
      <c r="X753" s="118">
        <v>467.58111600000001</v>
      </c>
      <c r="Y753" s="118">
        <v>481.62493899999998</v>
      </c>
      <c r="Z753" s="118">
        <v>504.26861600000001</v>
      </c>
      <c r="AA753" s="118">
        <v>524.26306199999999</v>
      </c>
      <c r="AB753" s="118">
        <v>544.90240500000004</v>
      </c>
      <c r="AC753" s="118">
        <v>566.59320100000002</v>
      </c>
      <c r="AD753" s="118">
        <v>589.93829300000004</v>
      </c>
      <c r="AE753" s="118">
        <v>611.54095500000005</v>
      </c>
      <c r="AF753" s="118">
        <v>635.99896200000001</v>
      </c>
      <c r="AG753" s="118">
        <v>661.77282700000001</v>
      </c>
      <c r="AH753" s="118">
        <v>688.18646200000001</v>
      </c>
      <c r="AI753" s="118">
        <v>717.61108400000001</v>
      </c>
      <c r="AJ753" s="118">
        <v>749.33416699999998</v>
      </c>
      <c r="AK753" s="118">
        <v>775.229919</v>
      </c>
      <c r="AL753" s="118">
        <v>807.28912400000002</v>
      </c>
      <c r="AM753" s="119">
        <v>4.5999999999999999E-2</v>
      </c>
    </row>
    <row r="754" spans="1:39" s="118" customFormat="1">
      <c r="A754" s="118" t="s">
        <v>400</v>
      </c>
      <c r="B754" s="118" t="s">
        <v>1894</v>
      </c>
      <c r="C754" s="118" t="s">
        <v>1895</v>
      </c>
      <c r="D754" s="118" t="s">
        <v>1857</v>
      </c>
      <c r="E754" s="118">
        <v>172.865646</v>
      </c>
      <c r="F754" s="118">
        <v>195.06083699999999</v>
      </c>
      <c r="G754" s="118">
        <v>208.92079200000001</v>
      </c>
      <c r="H754" s="118">
        <v>209.29791299999999</v>
      </c>
      <c r="I754" s="118">
        <v>219.67334</v>
      </c>
      <c r="J754" s="118">
        <v>233.822327</v>
      </c>
      <c r="K754" s="118">
        <v>247.77513099999999</v>
      </c>
      <c r="L754" s="118">
        <v>266.81634500000001</v>
      </c>
      <c r="M754" s="118">
        <v>285.90148900000003</v>
      </c>
      <c r="N754" s="118">
        <v>301.93185399999999</v>
      </c>
      <c r="O754" s="118">
        <v>320.88485700000001</v>
      </c>
      <c r="P754" s="118">
        <v>337.34295700000001</v>
      </c>
      <c r="Q754" s="118">
        <v>354.43301400000001</v>
      </c>
      <c r="R754" s="118">
        <v>368.00430299999999</v>
      </c>
      <c r="S754" s="118">
        <v>383.72631799999999</v>
      </c>
      <c r="T754" s="118">
        <v>402.72671500000001</v>
      </c>
      <c r="U754" s="118">
        <v>422.65121499999998</v>
      </c>
      <c r="V754" s="118">
        <v>436.736267</v>
      </c>
      <c r="W754" s="118">
        <v>457.188019</v>
      </c>
      <c r="X754" s="118">
        <v>481.19012500000002</v>
      </c>
      <c r="Y754" s="118">
        <v>501.292755</v>
      </c>
      <c r="Z754" s="118">
        <v>524.30743399999994</v>
      </c>
      <c r="AA754" s="118">
        <v>546.73156700000004</v>
      </c>
      <c r="AB754" s="118">
        <v>569.40386999999998</v>
      </c>
      <c r="AC754" s="118">
        <v>592.69274900000005</v>
      </c>
      <c r="AD754" s="118">
        <v>617.06634499999996</v>
      </c>
      <c r="AE754" s="118">
        <v>639.285034</v>
      </c>
      <c r="AF754" s="118">
        <v>666.83544900000004</v>
      </c>
      <c r="AG754" s="118">
        <v>694.22119099999998</v>
      </c>
      <c r="AH754" s="118">
        <v>724.00170900000001</v>
      </c>
      <c r="AI754" s="118">
        <v>754.75915499999996</v>
      </c>
      <c r="AJ754" s="118">
        <v>788.77563499999997</v>
      </c>
      <c r="AK754" s="118">
        <v>820.93194600000004</v>
      </c>
      <c r="AL754" s="118">
        <v>855.58184800000004</v>
      </c>
      <c r="AM754" s="119">
        <v>4.7E-2</v>
      </c>
    </row>
    <row r="755" spans="1:39" s="118" customFormat="1">
      <c r="A755" s="118" t="s">
        <v>403</v>
      </c>
      <c r="B755" s="118" t="s">
        <v>1896</v>
      </c>
      <c r="C755" s="118" t="s">
        <v>1897</v>
      </c>
      <c r="D755" s="118" t="s">
        <v>1857</v>
      </c>
      <c r="E755" s="118">
        <v>172.81053199999999</v>
      </c>
      <c r="F755" s="118">
        <v>193.77995300000001</v>
      </c>
      <c r="G755" s="118">
        <v>245.89846800000001</v>
      </c>
      <c r="H755" s="118">
        <v>273.933044</v>
      </c>
      <c r="I755" s="118">
        <v>313.38601699999998</v>
      </c>
      <c r="J755" s="118">
        <v>353.61264</v>
      </c>
      <c r="K755" s="118">
        <v>389.10791</v>
      </c>
      <c r="L755" s="118">
        <v>424.05825800000002</v>
      </c>
      <c r="M755" s="118">
        <v>460.471161</v>
      </c>
      <c r="N755" s="118">
        <v>488.14382899999998</v>
      </c>
      <c r="O755" s="118">
        <v>518.97619599999996</v>
      </c>
      <c r="P755" s="118">
        <v>546.68585199999995</v>
      </c>
      <c r="Q755" s="118">
        <v>576.637024</v>
      </c>
      <c r="R755" s="118">
        <v>603.54663100000005</v>
      </c>
      <c r="S755" s="118">
        <v>629.68994099999998</v>
      </c>
      <c r="T755" s="118">
        <v>656.566101</v>
      </c>
      <c r="U755" s="118">
        <v>682.69036900000003</v>
      </c>
      <c r="V755" s="118">
        <v>701.85260000000005</v>
      </c>
      <c r="W755" s="118">
        <v>726.14318800000001</v>
      </c>
      <c r="X755" s="118">
        <v>750.39276099999995</v>
      </c>
      <c r="Y755" s="118">
        <v>769.97302200000001</v>
      </c>
      <c r="Z755" s="118">
        <v>796.05957000000001</v>
      </c>
      <c r="AA755" s="118">
        <v>819.28088400000001</v>
      </c>
      <c r="AB755" s="118">
        <v>846.87957800000004</v>
      </c>
      <c r="AC755" s="118">
        <v>875.01843299999996</v>
      </c>
      <c r="AD755" s="118">
        <v>899.86889599999995</v>
      </c>
      <c r="AE755" s="118">
        <v>920.28491199999996</v>
      </c>
      <c r="AF755" s="118">
        <v>950.99859600000002</v>
      </c>
      <c r="AG755" s="118">
        <v>979.86712599999998</v>
      </c>
      <c r="AH755" s="118">
        <v>1009.6942749999999</v>
      </c>
      <c r="AI755" s="118">
        <v>1040.3286129999999</v>
      </c>
      <c r="AJ755" s="118">
        <v>1079.7468260000001</v>
      </c>
      <c r="AK755" s="118">
        <v>1115.9267580000001</v>
      </c>
      <c r="AL755" s="118">
        <v>1157.0048830000001</v>
      </c>
      <c r="AM755" s="119">
        <v>5.7000000000000002E-2</v>
      </c>
    </row>
    <row r="756" spans="1:39" s="118" customFormat="1">
      <c r="A756" s="118" t="s">
        <v>406</v>
      </c>
      <c r="B756" s="118" t="s">
        <v>1898</v>
      </c>
      <c r="C756" s="118" t="s">
        <v>1899</v>
      </c>
      <c r="D756" s="118" t="s">
        <v>1857</v>
      </c>
      <c r="E756" s="118">
        <v>172.293655</v>
      </c>
      <c r="F756" s="118">
        <v>194.05070499999999</v>
      </c>
      <c r="G756" s="118">
        <v>193.86914100000001</v>
      </c>
      <c r="H756" s="118">
        <v>179.028381</v>
      </c>
      <c r="I756" s="118">
        <v>180.684799</v>
      </c>
      <c r="J756" s="118">
        <v>186.54646299999999</v>
      </c>
      <c r="K756" s="118">
        <v>193.75618</v>
      </c>
      <c r="L756" s="118">
        <v>202.02882399999999</v>
      </c>
      <c r="M756" s="118">
        <v>210.353409</v>
      </c>
      <c r="N756" s="118">
        <v>215.42233300000001</v>
      </c>
      <c r="O756" s="118">
        <v>221.84217799999999</v>
      </c>
      <c r="P756" s="118">
        <v>228.20843500000001</v>
      </c>
      <c r="Q756" s="118">
        <v>234.157364</v>
      </c>
      <c r="R756" s="118">
        <v>238.88046299999999</v>
      </c>
      <c r="S756" s="118">
        <v>245.044815</v>
      </c>
      <c r="T756" s="118">
        <v>253.65519699999999</v>
      </c>
      <c r="U756" s="118">
        <v>260.59893799999998</v>
      </c>
      <c r="V756" s="118">
        <v>266.24447600000002</v>
      </c>
      <c r="W756" s="118">
        <v>274.08059700000001</v>
      </c>
      <c r="X756" s="118">
        <v>283.43042000000003</v>
      </c>
      <c r="Y756" s="118">
        <v>292.39175399999999</v>
      </c>
      <c r="Z756" s="118">
        <v>300.122345</v>
      </c>
      <c r="AA756" s="118">
        <v>309.56082199999997</v>
      </c>
      <c r="AB756" s="118">
        <v>317.24041699999998</v>
      </c>
      <c r="AC756" s="118">
        <v>327.24704000000003</v>
      </c>
      <c r="AD756" s="118">
        <v>338.37558000000001</v>
      </c>
      <c r="AE756" s="118">
        <v>348.840912</v>
      </c>
      <c r="AF756" s="118">
        <v>362.65081800000002</v>
      </c>
      <c r="AG756" s="118">
        <v>377.018036</v>
      </c>
      <c r="AH756" s="118">
        <v>390.84491000000003</v>
      </c>
      <c r="AI756" s="118">
        <v>406.65524299999998</v>
      </c>
      <c r="AJ756" s="118">
        <v>423.58944700000001</v>
      </c>
      <c r="AK756" s="118">
        <v>438.70443699999998</v>
      </c>
      <c r="AL756" s="118">
        <v>455.34042399999998</v>
      </c>
      <c r="AM756" s="119">
        <v>2.7E-2</v>
      </c>
    </row>
    <row r="757" spans="1:39" s="118" customFormat="1">
      <c r="A757" s="118" t="s">
        <v>409</v>
      </c>
      <c r="B757" s="118" t="s">
        <v>1900</v>
      </c>
      <c r="C757" s="118" t="s">
        <v>1901</v>
      </c>
      <c r="D757" s="118" t="s">
        <v>1857</v>
      </c>
      <c r="E757" s="118">
        <v>172.84567300000001</v>
      </c>
      <c r="F757" s="118">
        <v>195.005325</v>
      </c>
      <c r="G757" s="118">
        <v>205.12027</v>
      </c>
      <c r="H757" s="118">
        <v>204.47828699999999</v>
      </c>
      <c r="I757" s="118">
        <v>212.10086100000001</v>
      </c>
      <c r="J757" s="118">
        <v>226.054337</v>
      </c>
      <c r="K757" s="118">
        <v>239.16098</v>
      </c>
      <c r="L757" s="118">
        <v>256.06738300000001</v>
      </c>
      <c r="M757" s="118">
        <v>273.844086</v>
      </c>
      <c r="N757" s="118">
        <v>290.91928100000001</v>
      </c>
      <c r="O757" s="118">
        <v>304.87579299999999</v>
      </c>
      <c r="P757" s="118">
        <v>315.27221700000001</v>
      </c>
      <c r="Q757" s="118">
        <v>327.989868</v>
      </c>
      <c r="R757" s="118">
        <v>339.82144199999999</v>
      </c>
      <c r="S757" s="118">
        <v>352.74548299999998</v>
      </c>
      <c r="T757" s="118">
        <v>365.85531600000002</v>
      </c>
      <c r="U757" s="118">
        <v>382.29714999999999</v>
      </c>
      <c r="V757" s="118">
        <v>393.84176600000001</v>
      </c>
      <c r="W757" s="118">
        <v>407.49960299999998</v>
      </c>
      <c r="X757" s="118">
        <v>422.46032700000001</v>
      </c>
      <c r="Y757" s="118">
        <v>437.69201700000002</v>
      </c>
      <c r="Z757" s="118">
        <v>455.45294200000001</v>
      </c>
      <c r="AA757" s="118">
        <v>469.35961900000001</v>
      </c>
      <c r="AB757" s="118">
        <v>484.68633999999997</v>
      </c>
      <c r="AC757" s="118">
        <v>501.15515099999999</v>
      </c>
      <c r="AD757" s="118">
        <v>513.27038600000003</v>
      </c>
      <c r="AE757" s="118">
        <v>529.260986</v>
      </c>
      <c r="AF757" s="118">
        <v>548.15203899999995</v>
      </c>
      <c r="AG757" s="118">
        <v>565.014771</v>
      </c>
      <c r="AH757" s="118">
        <v>582.27874799999995</v>
      </c>
      <c r="AI757" s="118">
        <v>601.91967799999998</v>
      </c>
      <c r="AJ757" s="118">
        <v>620.33099400000003</v>
      </c>
      <c r="AK757" s="118">
        <v>637.31854199999998</v>
      </c>
      <c r="AL757" s="118">
        <v>659.09582499999999</v>
      </c>
      <c r="AM757" s="119">
        <v>3.9E-2</v>
      </c>
    </row>
    <row r="758" spans="1:39" s="118" customFormat="1">
      <c r="A758" s="118" t="s">
        <v>412</v>
      </c>
      <c r="B758" s="118" t="s">
        <v>1902</v>
      </c>
      <c r="C758" s="118" t="s">
        <v>1903</v>
      </c>
      <c r="D758" s="118" t="s">
        <v>1857</v>
      </c>
      <c r="E758" s="118">
        <v>172.91648900000001</v>
      </c>
      <c r="F758" s="118">
        <v>194.067474</v>
      </c>
      <c r="G758" s="118">
        <v>209.536911</v>
      </c>
      <c r="H758" s="118">
        <v>215.087784</v>
      </c>
      <c r="I758" s="118">
        <v>229.21757500000001</v>
      </c>
      <c r="J758" s="118">
        <v>244.11949200000001</v>
      </c>
      <c r="K758" s="118">
        <v>258.86416600000001</v>
      </c>
      <c r="L758" s="118">
        <v>275.73236100000003</v>
      </c>
      <c r="M758" s="118">
        <v>293.83184799999998</v>
      </c>
      <c r="N758" s="118">
        <v>310.04116800000003</v>
      </c>
      <c r="O758" s="118">
        <v>325.69549599999999</v>
      </c>
      <c r="P758" s="118">
        <v>342.51229899999998</v>
      </c>
      <c r="Q758" s="118">
        <v>357.69656400000002</v>
      </c>
      <c r="R758" s="118">
        <v>370.47763099999997</v>
      </c>
      <c r="S758" s="118">
        <v>384.72033699999997</v>
      </c>
      <c r="T758" s="118">
        <v>398.29568499999999</v>
      </c>
      <c r="U758" s="118">
        <v>413.74160799999999</v>
      </c>
      <c r="V758" s="118">
        <v>429.04879799999998</v>
      </c>
      <c r="W758" s="118">
        <v>444.69931000000003</v>
      </c>
      <c r="X758" s="118">
        <v>461.37316900000002</v>
      </c>
      <c r="Y758" s="118">
        <v>477.68411300000002</v>
      </c>
      <c r="Z758" s="118">
        <v>497.48687699999999</v>
      </c>
      <c r="AA758" s="118">
        <v>513.61926300000005</v>
      </c>
      <c r="AB758" s="118">
        <v>532.71624799999995</v>
      </c>
      <c r="AC758" s="118">
        <v>551.04595900000004</v>
      </c>
      <c r="AD758" s="118">
        <v>571.38989300000003</v>
      </c>
      <c r="AE758" s="118">
        <v>590.887878</v>
      </c>
      <c r="AF758" s="118">
        <v>608.75329599999998</v>
      </c>
      <c r="AG758" s="118">
        <v>630.57775900000001</v>
      </c>
      <c r="AH758" s="118">
        <v>654.06097399999999</v>
      </c>
      <c r="AI758" s="118">
        <v>681.07012899999995</v>
      </c>
      <c r="AJ758" s="118">
        <v>711.63641399999995</v>
      </c>
      <c r="AK758" s="118">
        <v>736.782104</v>
      </c>
      <c r="AL758" s="118">
        <v>766.08398399999999</v>
      </c>
      <c r="AM758" s="119">
        <v>4.3999999999999997E-2</v>
      </c>
    </row>
    <row r="759" spans="1:39" s="118" customFormat="1">
      <c r="A759" s="118" t="s">
        <v>85</v>
      </c>
      <c r="B759" s="118" t="s">
        <v>1904</v>
      </c>
      <c r="C759" s="118" t="s">
        <v>1905</v>
      </c>
      <c r="D759" s="118" t="s">
        <v>1857</v>
      </c>
    </row>
    <row r="760" spans="1:39" s="118" customFormat="1">
      <c r="A760" s="118" t="s">
        <v>263</v>
      </c>
      <c r="B760" s="118" t="s">
        <v>1906</v>
      </c>
      <c r="C760" s="118" t="s">
        <v>1907</v>
      </c>
      <c r="D760" s="118" t="s">
        <v>1857</v>
      </c>
      <c r="E760" s="118">
        <v>522.878784</v>
      </c>
      <c r="F760" s="118">
        <v>619.67913799999997</v>
      </c>
      <c r="G760" s="118">
        <v>641.01934800000004</v>
      </c>
      <c r="H760" s="118">
        <v>681.36505099999999</v>
      </c>
      <c r="I760" s="118">
        <v>692.21716300000003</v>
      </c>
      <c r="J760" s="118">
        <v>700.27374299999997</v>
      </c>
      <c r="K760" s="118">
        <v>717.38043200000004</v>
      </c>
      <c r="L760" s="118">
        <v>734.75122099999999</v>
      </c>
      <c r="M760" s="118">
        <v>749.13269000000003</v>
      </c>
      <c r="N760" s="118">
        <v>764.88861099999997</v>
      </c>
      <c r="O760" s="118">
        <v>790.58422900000005</v>
      </c>
      <c r="P760" s="118">
        <v>807.25701900000001</v>
      </c>
      <c r="Q760" s="118">
        <v>838.46380599999998</v>
      </c>
      <c r="R760" s="118">
        <v>852.18957499999999</v>
      </c>
      <c r="S760" s="118">
        <v>871.98144500000001</v>
      </c>
      <c r="T760" s="118">
        <v>892.88830600000006</v>
      </c>
      <c r="U760" s="118">
        <v>911.39569100000006</v>
      </c>
      <c r="V760" s="118">
        <v>931.16302499999995</v>
      </c>
      <c r="W760" s="118">
        <v>954.72210700000005</v>
      </c>
      <c r="X760" s="118">
        <v>982.57501200000002</v>
      </c>
      <c r="Y760" s="118">
        <v>1002.867371</v>
      </c>
      <c r="Z760" s="118">
        <v>1031.0703120000001</v>
      </c>
      <c r="AA760" s="118">
        <v>1061.169067</v>
      </c>
      <c r="AB760" s="118">
        <v>1092.580933</v>
      </c>
      <c r="AC760" s="118">
        <v>1123.371216</v>
      </c>
      <c r="AD760" s="118">
        <v>1161.0238039999999</v>
      </c>
      <c r="AE760" s="118">
        <v>1194.9298100000001</v>
      </c>
      <c r="AF760" s="118">
        <v>1226.846802</v>
      </c>
      <c r="AG760" s="118">
        <v>1265.732422</v>
      </c>
      <c r="AH760" s="118">
        <v>1305.8740230000001</v>
      </c>
      <c r="AI760" s="118">
        <v>1348.778442</v>
      </c>
      <c r="AJ760" s="118">
        <v>1396.231812</v>
      </c>
      <c r="AK760" s="118">
        <v>1437.176025</v>
      </c>
      <c r="AL760" s="118">
        <v>1480.4395750000001</v>
      </c>
      <c r="AM760" s="119">
        <v>2.8000000000000001E-2</v>
      </c>
    </row>
    <row r="761" spans="1:39" s="118" customFormat="1">
      <c r="A761" s="118" t="s">
        <v>397</v>
      </c>
      <c r="B761" s="118" t="s">
        <v>1908</v>
      </c>
      <c r="C761" s="118" t="s">
        <v>1909</v>
      </c>
      <c r="D761" s="118" t="s">
        <v>1857</v>
      </c>
      <c r="E761" s="118">
        <v>522.85601799999995</v>
      </c>
      <c r="F761" s="118">
        <v>619.70910600000002</v>
      </c>
      <c r="G761" s="118">
        <v>633.45434599999999</v>
      </c>
      <c r="H761" s="118">
        <v>682.01464799999997</v>
      </c>
      <c r="I761" s="118">
        <v>690.97943099999998</v>
      </c>
      <c r="J761" s="118">
        <v>701.36084000000005</v>
      </c>
      <c r="K761" s="118">
        <v>718.47534199999996</v>
      </c>
      <c r="L761" s="118">
        <v>740.47357199999999</v>
      </c>
      <c r="M761" s="118">
        <v>757.20892300000003</v>
      </c>
      <c r="N761" s="118">
        <v>765.70794699999999</v>
      </c>
      <c r="O761" s="118">
        <v>798.32104500000003</v>
      </c>
      <c r="P761" s="118">
        <v>818.59887700000002</v>
      </c>
      <c r="Q761" s="118">
        <v>854.79681400000004</v>
      </c>
      <c r="R761" s="118">
        <v>873.28008999999997</v>
      </c>
      <c r="S761" s="118">
        <v>897.76611300000002</v>
      </c>
      <c r="T761" s="118">
        <v>923.59173599999997</v>
      </c>
      <c r="U761" s="118">
        <v>947.26989700000001</v>
      </c>
      <c r="V761" s="118">
        <v>973.16772500000002</v>
      </c>
      <c r="W761" s="118">
        <v>1003.429504</v>
      </c>
      <c r="X761" s="118">
        <v>1041.7611079999999</v>
      </c>
      <c r="Y761" s="118">
        <v>1071.1252440000001</v>
      </c>
      <c r="Z761" s="118">
        <v>1108.1331789999999</v>
      </c>
      <c r="AA761" s="118">
        <v>1147.660034</v>
      </c>
      <c r="AB761" s="118">
        <v>1184.195557</v>
      </c>
      <c r="AC761" s="118">
        <v>1227.263794</v>
      </c>
      <c r="AD761" s="118">
        <v>1275.486206</v>
      </c>
      <c r="AE761" s="118">
        <v>1321.1042480000001</v>
      </c>
      <c r="AF761" s="118">
        <v>1366.4182129999999</v>
      </c>
      <c r="AG761" s="118">
        <v>1420.6076660000001</v>
      </c>
      <c r="AH761" s="118">
        <v>1467.9735109999999</v>
      </c>
      <c r="AI761" s="118">
        <v>1528.7734379999999</v>
      </c>
      <c r="AJ761" s="118">
        <v>1579.4895019999999</v>
      </c>
      <c r="AK761" s="118">
        <v>1628.0936280000001</v>
      </c>
      <c r="AL761" s="118">
        <v>1684.7977289999999</v>
      </c>
      <c r="AM761" s="119">
        <v>3.2000000000000001E-2</v>
      </c>
    </row>
    <row r="762" spans="1:39" s="118" customFormat="1">
      <c r="A762" s="118" t="s">
        <v>400</v>
      </c>
      <c r="B762" s="118" t="s">
        <v>1910</v>
      </c>
      <c r="C762" s="118" t="s">
        <v>1911</v>
      </c>
      <c r="D762" s="118" t="s">
        <v>1857</v>
      </c>
      <c r="E762" s="118">
        <v>522.84954800000003</v>
      </c>
      <c r="F762" s="118">
        <v>619.71374500000002</v>
      </c>
      <c r="G762" s="118">
        <v>635.77276600000005</v>
      </c>
      <c r="H762" s="118">
        <v>680.36261000000002</v>
      </c>
      <c r="I762" s="118">
        <v>684.07568400000002</v>
      </c>
      <c r="J762" s="118">
        <v>706.29016100000001</v>
      </c>
      <c r="K762" s="118">
        <v>729.05645800000002</v>
      </c>
      <c r="L762" s="118">
        <v>756.75701900000001</v>
      </c>
      <c r="M762" s="118">
        <v>775.019409</v>
      </c>
      <c r="N762" s="118">
        <v>791.394409</v>
      </c>
      <c r="O762" s="118">
        <v>828.96447799999999</v>
      </c>
      <c r="P762" s="118">
        <v>855.25720200000001</v>
      </c>
      <c r="Q762" s="118">
        <v>884.07195999999999</v>
      </c>
      <c r="R762" s="118">
        <v>916.58416699999998</v>
      </c>
      <c r="S762" s="118">
        <v>942.62829599999998</v>
      </c>
      <c r="T762" s="118">
        <v>972.80145300000004</v>
      </c>
      <c r="U762" s="118">
        <v>1008.350037</v>
      </c>
      <c r="V762" s="118">
        <v>1032.7581789999999</v>
      </c>
      <c r="W762" s="118">
        <v>1066.602783</v>
      </c>
      <c r="X762" s="118">
        <v>1108.830322</v>
      </c>
      <c r="Y762" s="118">
        <v>1141.0189210000001</v>
      </c>
      <c r="Z762" s="118">
        <v>1180.2176509999999</v>
      </c>
      <c r="AA762" s="118">
        <v>1220.2463379999999</v>
      </c>
      <c r="AB762" s="118">
        <v>1262.8439940000001</v>
      </c>
      <c r="AC762" s="118">
        <v>1304.669312</v>
      </c>
      <c r="AD762" s="118">
        <v>1354.0627440000001</v>
      </c>
      <c r="AE762" s="118">
        <v>1400.0703120000001</v>
      </c>
      <c r="AF762" s="118">
        <v>1442.9219969999999</v>
      </c>
      <c r="AG762" s="118">
        <v>1493.1145019999999</v>
      </c>
      <c r="AH762" s="118">
        <v>1543.0043949999999</v>
      </c>
      <c r="AI762" s="118">
        <v>1596.7025149999999</v>
      </c>
      <c r="AJ762" s="118">
        <v>1651.2117920000001</v>
      </c>
      <c r="AK762" s="118">
        <v>1708.474487</v>
      </c>
      <c r="AL762" s="118">
        <v>1764.3629149999999</v>
      </c>
      <c r="AM762" s="119">
        <v>3.3000000000000002E-2</v>
      </c>
    </row>
    <row r="763" spans="1:39" s="118" customFormat="1">
      <c r="A763" s="118" t="s">
        <v>403</v>
      </c>
      <c r="B763" s="118" t="s">
        <v>1912</v>
      </c>
      <c r="C763" s="118" t="s">
        <v>1913</v>
      </c>
      <c r="D763" s="118" t="s">
        <v>1857</v>
      </c>
      <c r="E763" s="118">
        <v>523.03063999999995</v>
      </c>
      <c r="F763" s="118">
        <v>619.71435499999995</v>
      </c>
      <c r="G763" s="118">
        <v>833.30407700000001</v>
      </c>
      <c r="H763" s="118">
        <v>937.61261000000002</v>
      </c>
      <c r="I763" s="118">
        <v>1028.8641359999999</v>
      </c>
      <c r="J763" s="118">
        <v>1106.5585940000001</v>
      </c>
      <c r="K763" s="118">
        <v>1172.0939940000001</v>
      </c>
      <c r="L763" s="118">
        <v>1219.751587</v>
      </c>
      <c r="M763" s="118">
        <v>1265.5471190000001</v>
      </c>
      <c r="N763" s="118">
        <v>1305.606812</v>
      </c>
      <c r="O763" s="118">
        <v>1331.9997559999999</v>
      </c>
      <c r="P763" s="118">
        <v>1362.830688</v>
      </c>
      <c r="Q763" s="118">
        <v>1419.812134</v>
      </c>
      <c r="R763" s="118">
        <v>1461.036255</v>
      </c>
      <c r="S763" s="118">
        <v>1493.9562989999999</v>
      </c>
      <c r="T763" s="118">
        <v>1527.25</v>
      </c>
      <c r="U763" s="118">
        <v>1559.8748780000001</v>
      </c>
      <c r="V763" s="118">
        <v>1589.0123289999999</v>
      </c>
      <c r="W763" s="118">
        <v>1623.402832</v>
      </c>
      <c r="X763" s="118">
        <v>1653.831543</v>
      </c>
      <c r="Y763" s="118">
        <v>1676.5054929999999</v>
      </c>
      <c r="Z763" s="118">
        <v>1709.1995850000001</v>
      </c>
      <c r="AA763" s="118">
        <v>1740.117798</v>
      </c>
      <c r="AB763" s="118">
        <v>1773.4068600000001</v>
      </c>
      <c r="AC763" s="118">
        <v>1812.223755</v>
      </c>
      <c r="AD763" s="118">
        <v>1843.313721</v>
      </c>
      <c r="AE763" s="118">
        <v>1879.3043210000001</v>
      </c>
      <c r="AF763" s="118">
        <v>1922.212158</v>
      </c>
      <c r="AG763" s="118">
        <v>1967.9979249999999</v>
      </c>
      <c r="AH763" s="118">
        <v>2009.0507809999999</v>
      </c>
      <c r="AI763" s="118">
        <v>2048.860596</v>
      </c>
      <c r="AJ763" s="118">
        <v>2097.9565429999998</v>
      </c>
      <c r="AK763" s="118">
        <v>2156.5976559999999</v>
      </c>
      <c r="AL763" s="118">
        <v>2221.0764159999999</v>
      </c>
      <c r="AM763" s="119">
        <v>4.1000000000000002E-2</v>
      </c>
    </row>
    <row r="764" spans="1:39" s="118" customFormat="1">
      <c r="A764" s="118" t="s">
        <v>406</v>
      </c>
      <c r="B764" s="118" t="s">
        <v>1914</v>
      </c>
      <c r="C764" s="118" t="s">
        <v>1915</v>
      </c>
      <c r="D764" s="118" t="s">
        <v>1857</v>
      </c>
      <c r="E764" s="118">
        <v>522.64672900000005</v>
      </c>
      <c r="F764" s="118">
        <v>619.73644999999999</v>
      </c>
      <c r="G764" s="118">
        <v>581.31390399999998</v>
      </c>
      <c r="H764" s="118">
        <v>533.39514199999996</v>
      </c>
      <c r="I764" s="118">
        <v>541.22717299999999</v>
      </c>
      <c r="J764" s="118">
        <v>545.21484399999997</v>
      </c>
      <c r="K764" s="118">
        <v>551.18933100000004</v>
      </c>
      <c r="L764" s="118">
        <v>552.57037400000002</v>
      </c>
      <c r="M764" s="118">
        <v>550.75317399999994</v>
      </c>
      <c r="N764" s="118">
        <v>545.446594</v>
      </c>
      <c r="O764" s="118">
        <v>552.35247800000002</v>
      </c>
      <c r="P764" s="118">
        <v>560.27227800000003</v>
      </c>
      <c r="Q764" s="118">
        <v>574.12194799999997</v>
      </c>
      <c r="R764" s="118">
        <v>579.80853300000001</v>
      </c>
      <c r="S764" s="118">
        <v>586.64825399999995</v>
      </c>
      <c r="T764" s="118">
        <v>599.17095900000004</v>
      </c>
      <c r="U764" s="118">
        <v>609.63098100000002</v>
      </c>
      <c r="V764" s="118">
        <v>619.10363800000005</v>
      </c>
      <c r="W764" s="118">
        <v>633.19946300000004</v>
      </c>
      <c r="X764" s="118">
        <v>649.49462900000003</v>
      </c>
      <c r="Y764" s="118">
        <v>669.83526600000005</v>
      </c>
      <c r="Z764" s="118">
        <v>682.09863299999995</v>
      </c>
      <c r="AA764" s="118">
        <v>704.84301800000003</v>
      </c>
      <c r="AB764" s="118">
        <v>723.96002199999998</v>
      </c>
      <c r="AC764" s="118">
        <v>747.01446499999997</v>
      </c>
      <c r="AD764" s="118">
        <v>771.66357400000004</v>
      </c>
      <c r="AE764" s="118">
        <v>800.26470900000004</v>
      </c>
      <c r="AF764" s="118">
        <v>830.67236300000002</v>
      </c>
      <c r="AG764" s="118">
        <v>865.62194799999997</v>
      </c>
      <c r="AH764" s="118">
        <v>897.88507100000004</v>
      </c>
      <c r="AI764" s="118">
        <v>936.232483</v>
      </c>
      <c r="AJ764" s="118">
        <v>977.33178699999996</v>
      </c>
      <c r="AK764" s="118">
        <v>1018.021606</v>
      </c>
      <c r="AL764" s="118">
        <v>1055.4719239999999</v>
      </c>
      <c r="AM764" s="119">
        <v>1.7000000000000001E-2</v>
      </c>
    </row>
    <row r="765" spans="1:39" s="118" customFormat="1">
      <c r="A765" s="118" t="s">
        <v>409</v>
      </c>
      <c r="B765" s="118" t="s">
        <v>1916</v>
      </c>
      <c r="C765" s="118" t="s">
        <v>1917</v>
      </c>
      <c r="D765" s="118" t="s">
        <v>1857</v>
      </c>
      <c r="E765" s="118">
        <v>522.853027</v>
      </c>
      <c r="F765" s="118">
        <v>619.67156999999997</v>
      </c>
      <c r="G765" s="118">
        <v>626.15033000000005</v>
      </c>
      <c r="H765" s="118">
        <v>663.18792699999995</v>
      </c>
      <c r="I765" s="118">
        <v>664.73327600000005</v>
      </c>
      <c r="J765" s="118">
        <v>681.71362299999998</v>
      </c>
      <c r="K765" s="118">
        <v>698.87164299999995</v>
      </c>
      <c r="L765" s="118">
        <v>717.39343299999996</v>
      </c>
      <c r="M765" s="118">
        <v>727.65728799999999</v>
      </c>
      <c r="N765" s="118">
        <v>739.89917000000003</v>
      </c>
      <c r="O765" s="118">
        <v>758.048767</v>
      </c>
      <c r="P765" s="118">
        <v>764.78186000000005</v>
      </c>
      <c r="Q765" s="118">
        <v>791.68994099999998</v>
      </c>
      <c r="R765" s="118">
        <v>809.993652</v>
      </c>
      <c r="S765" s="118">
        <v>829.46679700000004</v>
      </c>
      <c r="T765" s="118">
        <v>843.73364300000003</v>
      </c>
      <c r="U765" s="118">
        <v>873.11706500000003</v>
      </c>
      <c r="V765" s="118">
        <v>891.8125</v>
      </c>
      <c r="W765" s="118">
        <v>906.28857400000004</v>
      </c>
      <c r="X765" s="118">
        <v>930.88934300000005</v>
      </c>
      <c r="Y765" s="118">
        <v>954.21691899999996</v>
      </c>
      <c r="Z765" s="118">
        <v>980.14892599999996</v>
      </c>
      <c r="AA765" s="118">
        <v>1004.747986</v>
      </c>
      <c r="AB765" s="118">
        <v>1029.0124510000001</v>
      </c>
      <c r="AC765" s="118">
        <v>1056.057251</v>
      </c>
      <c r="AD765" s="118">
        <v>1081.2460940000001</v>
      </c>
      <c r="AE765" s="118">
        <v>1117.9609379999999</v>
      </c>
      <c r="AF765" s="118">
        <v>1151.5789789999999</v>
      </c>
      <c r="AG765" s="118">
        <v>1191.8317870000001</v>
      </c>
      <c r="AH765" s="118">
        <v>1230.3588870000001</v>
      </c>
      <c r="AI765" s="118">
        <v>1273.3046879999999</v>
      </c>
      <c r="AJ765" s="118">
        <v>1311.5914310000001</v>
      </c>
      <c r="AK765" s="118">
        <v>1352.2633060000001</v>
      </c>
      <c r="AL765" s="118">
        <v>1401.452393</v>
      </c>
      <c r="AM765" s="119">
        <v>2.5999999999999999E-2</v>
      </c>
    </row>
    <row r="766" spans="1:39" s="118" customFormat="1">
      <c r="A766" s="118" t="s">
        <v>412</v>
      </c>
      <c r="B766" s="118" t="s">
        <v>1918</v>
      </c>
      <c r="C766" s="118" t="s">
        <v>1919</v>
      </c>
      <c r="D766" s="118" t="s">
        <v>1857</v>
      </c>
      <c r="E766" s="118">
        <v>522.87341300000003</v>
      </c>
      <c r="F766" s="118">
        <v>619.66833499999996</v>
      </c>
      <c r="G766" s="118">
        <v>642.45147699999995</v>
      </c>
      <c r="H766" s="118">
        <v>689.08758499999999</v>
      </c>
      <c r="I766" s="118">
        <v>701.15045199999997</v>
      </c>
      <c r="J766" s="118">
        <v>720.27423099999999</v>
      </c>
      <c r="K766" s="118">
        <v>743.23956299999998</v>
      </c>
      <c r="L766" s="118">
        <v>759.31897000000004</v>
      </c>
      <c r="M766" s="118">
        <v>774.21881099999996</v>
      </c>
      <c r="N766" s="118">
        <v>787.60516399999995</v>
      </c>
      <c r="O766" s="118">
        <v>807.057861</v>
      </c>
      <c r="P766" s="118">
        <v>829.46289100000001</v>
      </c>
      <c r="Q766" s="118">
        <v>862.63543700000002</v>
      </c>
      <c r="R766" s="118">
        <v>878.32421899999997</v>
      </c>
      <c r="S766" s="118">
        <v>900.30218500000001</v>
      </c>
      <c r="T766" s="118">
        <v>917.34277299999997</v>
      </c>
      <c r="U766" s="118">
        <v>942.21844499999997</v>
      </c>
      <c r="V766" s="118">
        <v>963.11908000000005</v>
      </c>
      <c r="W766" s="118">
        <v>986.56622300000004</v>
      </c>
      <c r="X766" s="118">
        <v>1014.307495</v>
      </c>
      <c r="Y766" s="118">
        <v>1037.356689</v>
      </c>
      <c r="Z766" s="118">
        <v>1069.7768550000001</v>
      </c>
      <c r="AA766" s="118">
        <v>1102.5267329999999</v>
      </c>
      <c r="AB766" s="118">
        <v>1137.155029</v>
      </c>
      <c r="AC766" s="118">
        <v>1170.537842</v>
      </c>
      <c r="AD766" s="118">
        <v>1208.0001219999999</v>
      </c>
      <c r="AE766" s="118">
        <v>1244.6674800000001</v>
      </c>
      <c r="AF766" s="118">
        <v>1280.4144289999999</v>
      </c>
      <c r="AG766" s="118">
        <v>1324.2020259999999</v>
      </c>
      <c r="AH766" s="118">
        <v>1362.406616</v>
      </c>
      <c r="AI766" s="118">
        <v>1408.5040280000001</v>
      </c>
      <c r="AJ766" s="118">
        <v>1456.0939940000001</v>
      </c>
      <c r="AK766" s="118">
        <v>1499.9104</v>
      </c>
      <c r="AL766" s="118">
        <v>1548.1782229999999</v>
      </c>
      <c r="AM766" s="119">
        <v>2.9000000000000001E-2</v>
      </c>
    </row>
    <row r="767" spans="1:39" s="118" customFormat="1">
      <c r="A767" s="118" t="s">
        <v>1138</v>
      </c>
      <c r="B767" s="118" t="s">
        <v>1920</v>
      </c>
      <c r="C767" s="118" t="s">
        <v>1921</v>
      </c>
      <c r="D767" s="118" t="s">
        <v>1857</v>
      </c>
    </row>
    <row r="768" spans="1:39" s="118" customFormat="1">
      <c r="A768" s="118" t="s">
        <v>263</v>
      </c>
      <c r="B768" s="118" t="s">
        <v>1922</v>
      </c>
      <c r="C768" s="118" t="s">
        <v>1923</v>
      </c>
      <c r="D768" s="118" t="s">
        <v>1857</v>
      </c>
      <c r="E768" s="118">
        <v>1127.056763</v>
      </c>
      <c r="F768" s="118">
        <v>1265.0463870000001</v>
      </c>
      <c r="G768" s="118">
        <v>1302.4061280000001</v>
      </c>
      <c r="H768" s="118">
        <v>1356.7188719999999</v>
      </c>
      <c r="I768" s="118">
        <v>1389.0187989999999</v>
      </c>
      <c r="J768" s="118">
        <v>1423.270874</v>
      </c>
      <c r="K768" s="118">
        <v>1468.8951420000001</v>
      </c>
      <c r="L768" s="118">
        <v>1520.7136230000001</v>
      </c>
      <c r="M768" s="118">
        <v>1571.710327</v>
      </c>
      <c r="N768" s="118">
        <v>1618.9255370000001</v>
      </c>
      <c r="O768" s="118">
        <v>1675.5032960000001</v>
      </c>
      <c r="P768" s="118">
        <v>1722.007202</v>
      </c>
      <c r="Q768" s="118">
        <v>1785.8452150000001</v>
      </c>
      <c r="R768" s="118">
        <v>1827.0289310000001</v>
      </c>
      <c r="S768" s="118">
        <v>1875.532837</v>
      </c>
      <c r="T768" s="118">
        <v>1931.4212649999999</v>
      </c>
      <c r="U768" s="118">
        <v>1983.17688</v>
      </c>
      <c r="V768" s="118">
        <v>2033.4021</v>
      </c>
      <c r="W768" s="118">
        <v>2090.8171390000002</v>
      </c>
      <c r="X768" s="118">
        <v>2157.8063959999999</v>
      </c>
      <c r="Y768" s="118">
        <v>2212.2209469999998</v>
      </c>
      <c r="Z768" s="118">
        <v>2277.717529</v>
      </c>
      <c r="AA768" s="118">
        <v>2344.3051759999998</v>
      </c>
      <c r="AB768" s="118">
        <v>2411.2478030000002</v>
      </c>
      <c r="AC768" s="118">
        <v>2482.9572750000002</v>
      </c>
      <c r="AD768" s="118">
        <v>2561.4157709999999</v>
      </c>
      <c r="AE768" s="118">
        <v>2636.5732419999999</v>
      </c>
      <c r="AF768" s="118">
        <v>2712.110596</v>
      </c>
      <c r="AG768" s="118">
        <v>2799.485596</v>
      </c>
      <c r="AH768" s="118">
        <v>2889.0124510000001</v>
      </c>
      <c r="AI768" s="118">
        <v>2984.1289059999999</v>
      </c>
      <c r="AJ768" s="118">
        <v>3089.8591310000002</v>
      </c>
      <c r="AK768" s="118">
        <v>3185.9018550000001</v>
      </c>
      <c r="AL768" s="118">
        <v>3285.7104490000002</v>
      </c>
      <c r="AM768" s="119">
        <v>0.03</v>
      </c>
    </row>
    <row r="769" spans="1:39" s="118" customFormat="1">
      <c r="A769" s="118" t="s">
        <v>397</v>
      </c>
      <c r="B769" s="118" t="s">
        <v>1924</v>
      </c>
      <c r="C769" s="118" t="s">
        <v>1925</v>
      </c>
      <c r="D769" s="118" t="s">
        <v>1857</v>
      </c>
      <c r="E769" s="118">
        <v>1126.9807129999999</v>
      </c>
      <c r="F769" s="118">
        <v>1264.466553</v>
      </c>
      <c r="G769" s="118">
        <v>1295.7545170000001</v>
      </c>
      <c r="H769" s="118">
        <v>1360.39563</v>
      </c>
      <c r="I769" s="118">
        <v>1391.874268</v>
      </c>
      <c r="J769" s="118">
        <v>1429.7767329999999</v>
      </c>
      <c r="K769" s="118">
        <v>1478.3819579999999</v>
      </c>
      <c r="L769" s="118">
        <v>1536.8280030000001</v>
      </c>
      <c r="M769" s="118">
        <v>1592.7589109999999</v>
      </c>
      <c r="N769" s="118">
        <v>1632.562134</v>
      </c>
      <c r="O769" s="118">
        <v>1699.4067379999999</v>
      </c>
      <c r="P769" s="118">
        <v>1750.1439210000001</v>
      </c>
      <c r="Q769" s="118">
        <v>1824.692505</v>
      </c>
      <c r="R769" s="118">
        <v>1873.147217</v>
      </c>
      <c r="S769" s="118">
        <v>1931.156616</v>
      </c>
      <c r="T769" s="118">
        <v>1993.6473390000001</v>
      </c>
      <c r="U769" s="118">
        <v>2057.5183109999998</v>
      </c>
      <c r="V769" s="118">
        <v>2118.1520999999998</v>
      </c>
      <c r="W769" s="118">
        <v>2187.9741210000002</v>
      </c>
      <c r="X769" s="118">
        <v>2276.625732</v>
      </c>
      <c r="Y769" s="118">
        <v>2341.2954100000002</v>
      </c>
      <c r="Z769" s="118">
        <v>2424.727539</v>
      </c>
      <c r="AA769" s="118">
        <v>2507.3969729999999</v>
      </c>
      <c r="AB769" s="118">
        <v>2591.642578</v>
      </c>
      <c r="AC769" s="118">
        <v>2682.7839359999998</v>
      </c>
      <c r="AD769" s="118">
        <v>2780.0539549999999</v>
      </c>
      <c r="AE769" s="118">
        <v>2875.1252439999998</v>
      </c>
      <c r="AF769" s="118">
        <v>2975.625732</v>
      </c>
      <c r="AG769" s="118">
        <v>3087.4384770000001</v>
      </c>
      <c r="AH769" s="118">
        <v>3195.2919919999999</v>
      </c>
      <c r="AI769" s="118">
        <v>3319.9516600000002</v>
      </c>
      <c r="AJ769" s="118">
        <v>3439.5810550000001</v>
      </c>
      <c r="AK769" s="118">
        <v>3550.6870119999999</v>
      </c>
      <c r="AL769" s="118">
        <v>3676.2578119999998</v>
      </c>
      <c r="AM769" s="119">
        <v>3.4000000000000002E-2</v>
      </c>
    </row>
    <row r="770" spans="1:39" s="118" customFormat="1">
      <c r="A770" s="118" t="s">
        <v>400</v>
      </c>
      <c r="B770" s="118" t="s">
        <v>1926</v>
      </c>
      <c r="C770" s="118" t="s">
        <v>1927</v>
      </c>
      <c r="D770" s="118" t="s">
        <v>1857</v>
      </c>
      <c r="E770" s="118">
        <v>1126.96228</v>
      </c>
      <c r="F770" s="118">
        <v>1265.2570800000001</v>
      </c>
      <c r="G770" s="118">
        <v>1301.8428960000001</v>
      </c>
      <c r="H770" s="118">
        <v>1358.204712</v>
      </c>
      <c r="I770" s="118">
        <v>1383.880615</v>
      </c>
      <c r="J770" s="118">
        <v>1440.775024</v>
      </c>
      <c r="K770" s="118">
        <v>1498.3004149999999</v>
      </c>
      <c r="L770" s="118">
        <v>1571.4520259999999</v>
      </c>
      <c r="M770" s="118">
        <v>1633.6583250000001</v>
      </c>
      <c r="N770" s="118">
        <v>1692.3149410000001</v>
      </c>
      <c r="O770" s="118">
        <v>1772.19165</v>
      </c>
      <c r="P770" s="118">
        <v>1839.2441409999999</v>
      </c>
      <c r="Q770" s="118">
        <v>1908.0131839999999</v>
      </c>
      <c r="R770" s="118">
        <v>1982.421875</v>
      </c>
      <c r="S770" s="118">
        <v>2049.9401859999998</v>
      </c>
      <c r="T770" s="118">
        <v>2127.9187010000001</v>
      </c>
      <c r="U770" s="118">
        <v>2216.286865</v>
      </c>
      <c r="V770" s="118">
        <v>2282.7514649999998</v>
      </c>
      <c r="W770" s="118">
        <v>2371.5478520000001</v>
      </c>
      <c r="X770" s="118">
        <v>2470.6665039999998</v>
      </c>
      <c r="Y770" s="118">
        <v>2560.6735840000001</v>
      </c>
      <c r="Z770" s="118">
        <v>2656.068115</v>
      </c>
      <c r="AA770" s="118">
        <v>2754.9323730000001</v>
      </c>
      <c r="AB770" s="118">
        <v>2859.2170409999999</v>
      </c>
      <c r="AC770" s="118">
        <v>2965.9023440000001</v>
      </c>
      <c r="AD770" s="118">
        <v>3078.616211</v>
      </c>
      <c r="AE770" s="118">
        <v>3187.1813959999999</v>
      </c>
      <c r="AF770" s="118">
        <v>3308.4602049999999</v>
      </c>
      <c r="AG770" s="118">
        <v>3433.6911620000001</v>
      </c>
      <c r="AH770" s="118">
        <v>3570.256836</v>
      </c>
      <c r="AI770" s="118">
        <v>3709.9738769999999</v>
      </c>
      <c r="AJ770" s="118">
        <v>3854.7297359999998</v>
      </c>
      <c r="AK770" s="118">
        <v>4006.203125</v>
      </c>
      <c r="AL770" s="118">
        <v>4160.1127930000002</v>
      </c>
      <c r="AM770" s="119">
        <v>3.7999999999999999E-2</v>
      </c>
    </row>
    <row r="771" spans="1:39" s="118" customFormat="1">
      <c r="A771" s="118" t="s">
        <v>403</v>
      </c>
      <c r="B771" s="118" t="s">
        <v>1928</v>
      </c>
      <c r="C771" s="118" t="s">
        <v>1929</v>
      </c>
      <c r="D771" s="118" t="s">
        <v>1857</v>
      </c>
      <c r="E771" s="118">
        <v>1127.0882570000001</v>
      </c>
      <c r="F771" s="118">
        <v>1263.9091800000001</v>
      </c>
      <c r="G771" s="118">
        <v>1547.144775</v>
      </c>
      <c r="H771" s="118">
        <v>1698.1601559999999</v>
      </c>
      <c r="I771" s="118">
        <v>1850.0035399999999</v>
      </c>
      <c r="J771" s="118">
        <v>1993.817749</v>
      </c>
      <c r="K771" s="118">
        <v>2122.9645999999998</v>
      </c>
      <c r="L771" s="118">
        <v>2234.016846</v>
      </c>
      <c r="M771" s="118">
        <v>2349.6464839999999</v>
      </c>
      <c r="N771" s="118">
        <v>2449.9135740000002</v>
      </c>
      <c r="O771" s="118">
        <v>2537.9626459999999</v>
      </c>
      <c r="P771" s="118">
        <v>2626.2141109999998</v>
      </c>
      <c r="Q771" s="118">
        <v>2747.7846679999998</v>
      </c>
      <c r="R771" s="118">
        <v>2844.9067380000001</v>
      </c>
      <c r="S771" s="118">
        <v>2931.335693</v>
      </c>
      <c r="T771" s="118">
        <v>3020.7390140000002</v>
      </c>
      <c r="U771" s="118">
        <v>3105.3325199999999</v>
      </c>
      <c r="V771" s="118">
        <v>3175.8088379999999</v>
      </c>
      <c r="W771" s="118">
        <v>3259.1901859999998</v>
      </c>
      <c r="X771" s="118">
        <v>3336.3325199999999</v>
      </c>
      <c r="Y771" s="118">
        <v>3404.5874020000001</v>
      </c>
      <c r="Z771" s="118">
        <v>3487.5043949999999</v>
      </c>
      <c r="AA771" s="118">
        <v>3564.9348140000002</v>
      </c>
      <c r="AB771" s="118">
        <v>3652.960693</v>
      </c>
      <c r="AC771" s="118">
        <v>3747.5371089999999</v>
      </c>
      <c r="AD771" s="118">
        <v>3831.1628420000002</v>
      </c>
      <c r="AE771" s="118">
        <v>3912.4689939999998</v>
      </c>
      <c r="AF771" s="118">
        <v>4014.8466800000001</v>
      </c>
      <c r="AG771" s="118">
        <v>4120.4516599999997</v>
      </c>
      <c r="AH771" s="118">
        <v>4222.9008789999998</v>
      </c>
      <c r="AI771" s="118">
        <v>4324.0122069999998</v>
      </c>
      <c r="AJ771" s="118">
        <v>4445.4868159999996</v>
      </c>
      <c r="AK771" s="118">
        <v>4576.4384769999997</v>
      </c>
      <c r="AL771" s="118">
        <v>4719.5859380000002</v>
      </c>
      <c r="AM771" s="119">
        <v>4.2000000000000003E-2</v>
      </c>
    </row>
    <row r="772" spans="1:39" s="118" customFormat="1">
      <c r="A772" s="118" t="s">
        <v>406</v>
      </c>
      <c r="B772" s="118" t="s">
        <v>1930</v>
      </c>
      <c r="C772" s="118" t="s">
        <v>1931</v>
      </c>
      <c r="D772" s="118" t="s">
        <v>1857</v>
      </c>
      <c r="E772" s="118">
        <v>1126.1873780000001</v>
      </c>
      <c r="F772" s="118">
        <v>1264.1599120000001</v>
      </c>
      <c r="G772" s="118">
        <v>1225.9884030000001</v>
      </c>
      <c r="H772" s="118">
        <v>1165.1657709999999</v>
      </c>
      <c r="I772" s="118">
        <v>1182.2482910000001</v>
      </c>
      <c r="J772" s="118">
        <v>1204.0373540000001</v>
      </c>
      <c r="K772" s="118">
        <v>1231.4609379999999</v>
      </c>
      <c r="L772" s="118">
        <v>1254.0717770000001</v>
      </c>
      <c r="M772" s="118">
        <v>1273.9140620000001</v>
      </c>
      <c r="N772" s="118">
        <v>1285.48938</v>
      </c>
      <c r="O772" s="118">
        <v>1309.1442870000001</v>
      </c>
      <c r="P772" s="118">
        <v>1333.474976</v>
      </c>
      <c r="Q772" s="118">
        <v>1367.8426509999999</v>
      </c>
      <c r="R772" s="118">
        <v>1387.772095</v>
      </c>
      <c r="S772" s="118">
        <v>1414.005005</v>
      </c>
      <c r="T772" s="118">
        <v>1449.1323239999999</v>
      </c>
      <c r="U772" s="118">
        <v>1480.643433</v>
      </c>
      <c r="V772" s="118">
        <v>1509.9613039999999</v>
      </c>
      <c r="W772" s="118">
        <v>1546.4814449999999</v>
      </c>
      <c r="X772" s="118">
        <v>1589.745361</v>
      </c>
      <c r="Y772" s="118">
        <v>1637.752197</v>
      </c>
      <c r="Z772" s="118">
        <v>1673.959351</v>
      </c>
      <c r="AA772" s="118">
        <v>1725.712524</v>
      </c>
      <c r="AB772" s="118">
        <v>1769.619751</v>
      </c>
      <c r="AC772" s="118">
        <v>1824.6035159999999</v>
      </c>
      <c r="AD772" s="118">
        <v>1882.5207519999999</v>
      </c>
      <c r="AE772" s="118">
        <v>1943.727173</v>
      </c>
      <c r="AF772" s="118">
        <v>2012.2100829999999</v>
      </c>
      <c r="AG772" s="118">
        <v>2091.1970209999999</v>
      </c>
      <c r="AH772" s="118">
        <v>2165.6740719999998</v>
      </c>
      <c r="AI772" s="118">
        <v>2250.7373050000001</v>
      </c>
      <c r="AJ772" s="118">
        <v>2340.1804200000001</v>
      </c>
      <c r="AK772" s="118">
        <v>2427.311279</v>
      </c>
      <c r="AL772" s="118">
        <v>2513.0180660000001</v>
      </c>
      <c r="AM772" s="119">
        <v>2.1999999999999999E-2</v>
      </c>
    </row>
    <row r="773" spans="1:39" s="118" customFormat="1">
      <c r="A773" s="118" t="s">
        <v>409</v>
      </c>
      <c r="B773" s="118" t="s">
        <v>1932</v>
      </c>
      <c r="C773" s="118" t="s">
        <v>1933</v>
      </c>
      <c r="D773" s="118" t="s">
        <v>1857</v>
      </c>
      <c r="E773" s="118">
        <v>1126.9458010000001</v>
      </c>
      <c r="F773" s="118">
        <v>1265.1521</v>
      </c>
      <c r="G773" s="118">
        <v>1283.9219969999999</v>
      </c>
      <c r="H773" s="118">
        <v>1328.7725829999999</v>
      </c>
      <c r="I773" s="118">
        <v>1344.080322</v>
      </c>
      <c r="J773" s="118">
        <v>1389.013794</v>
      </c>
      <c r="K773" s="118">
        <v>1434.457275</v>
      </c>
      <c r="L773" s="118">
        <v>1487.490601</v>
      </c>
      <c r="M773" s="118">
        <v>1534.119385</v>
      </c>
      <c r="N773" s="118">
        <v>1580.8156739999999</v>
      </c>
      <c r="O773" s="118">
        <v>1628.6972659999999</v>
      </c>
      <c r="P773" s="118">
        <v>1660.203491</v>
      </c>
      <c r="Q773" s="118">
        <v>1718.721436</v>
      </c>
      <c r="R773" s="118">
        <v>1764.0573730000001</v>
      </c>
      <c r="S773" s="118">
        <v>1814.6367190000001</v>
      </c>
      <c r="T773" s="118">
        <v>1857.755249</v>
      </c>
      <c r="U773" s="118">
        <v>1924.822754</v>
      </c>
      <c r="V773" s="118">
        <v>1970.2647710000001</v>
      </c>
      <c r="W773" s="118">
        <v>2019.89624</v>
      </c>
      <c r="X773" s="118">
        <v>2079.4926759999998</v>
      </c>
      <c r="Y773" s="118">
        <v>2135.4553219999998</v>
      </c>
      <c r="Z773" s="118">
        <v>2201.5922850000002</v>
      </c>
      <c r="AA773" s="118">
        <v>2260.6723630000001</v>
      </c>
      <c r="AB773" s="118">
        <v>2319.1032709999999</v>
      </c>
      <c r="AC773" s="118">
        <v>2387.5559079999998</v>
      </c>
      <c r="AD773" s="118">
        <v>2443.9760740000002</v>
      </c>
      <c r="AE773" s="118">
        <v>2518.0695799999999</v>
      </c>
      <c r="AF773" s="118">
        <v>2600.3310550000001</v>
      </c>
      <c r="AG773" s="118">
        <v>2683.8847660000001</v>
      </c>
      <c r="AH773" s="118">
        <v>2767.8916020000001</v>
      </c>
      <c r="AI773" s="118">
        <v>2860.351318</v>
      </c>
      <c r="AJ773" s="118">
        <v>2946.1921390000002</v>
      </c>
      <c r="AK773" s="118">
        <v>3031.1843260000001</v>
      </c>
      <c r="AL773" s="118">
        <v>3135.713135</v>
      </c>
      <c r="AM773" s="119">
        <v>2.9000000000000001E-2</v>
      </c>
    </row>
    <row r="774" spans="1:39" s="118" customFormat="1">
      <c r="A774" s="118" t="s">
        <v>412</v>
      </c>
      <c r="B774" s="118" t="s">
        <v>1934</v>
      </c>
      <c r="C774" s="118" t="s">
        <v>1935</v>
      </c>
      <c r="D774" s="118" t="s">
        <v>1857</v>
      </c>
      <c r="E774" s="118">
        <v>1127.036987</v>
      </c>
      <c r="F774" s="118">
        <v>1264.2110600000001</v>
      </c>
      <c r="G774" s="118">
        <v>1309.798096</v>
      </c>
      <c r="H774" s="118">
        <v>1378.3238530000001</v>
      </c>
      <c r="I774" s="118">
        <v>1418.768311</v>
      </c>
      <c r="J774" s="118">
        <v>1468.9057620000001</v>
      </c>
      <c r="K774" s="118">
        <v>1524.7254640000001</v>
      </c>
      <c r="L774" s="118">
        <v>1577.5802000000001</v>
      </c>
      <c r="M774" s="118">
        <v>1630.139038</v>
      </c>
      <c r="N774" s="118">
        <v>1679.192871</v>
      </c>
      <c r="O774" s="118">
        <v>1733.1610109999999</v>
      </c>
      <c r="P774" s="118">
        <v>1790.874634</v>
      </c>
      <c r="Q774" s="118">
        <v>1860.189453</v>
      </c>
      <c r="R774" s="118">
        <v>1906.3111570000001</v>
      </c>
      <c r="S774" s="118">
        <v>1959.380371</v>
      </c>
      <c r="T774" s="118">
        <v>2007.250732</v>
      </c>
      <c r="U774" s="118">
        <v>2067.2854000000002</v>
      </c>
      <c r="V774" s="118">
        <v>2123.4494629999999</v>
      </c>
      <c r="W774" s="118">
        <v>2183.4213869999999</v>
      </c>
      <c r="X774" s="118">
        <v>2249.3085940000001</v>
      </c>
      <c r="Y774" s="118">
        <v>2309.8229980000001</v>
      </c>
      <c r="Z774" s="118">
        <v>2386.8903810000002</v>
      </c>
      <c r="AA774" s="118">
        <v>2456.766846</v>
      </c>
      <c r="AB774" s="118">
        <v>2534.67749</v>
      </c>
      <c r="AC774" s="118">
        <v>2611.6579590000001</v>
      </c>
      <c r="AD774" s="118">
        <v>2696.241943</v>
      </c>
      <c r="AE774" s="118">
        <v>2778.69751</v>
      </c>
      <c r="AF774" s="118">
        <v>2859.3579100000002</v>
      </c>
      <c r="AG774" s="118">
        <v>2956.2917480000001</v>
      </c>
      <c r="AH774" s="118">
        <v>3052.5390619999998</v>
      </c>
      <c r="AI774" s="118">
        <v>3162.5180660000001</v>
      </c>
      <c r="AJ774" s="118">
        <v>3283.694336</v>
      </c>
      <c r="AK774" s="118">
        <v>3389.2661130000001</v>
      </c>
      <c r="AL774" s="118">
        <v>3506.486328</v>
      </c>
      <c r="AM774" s="119">
        <v>3.2000000000000001E-2</v>
      </c>
    </row>
    <row r="775" spans="1:39" s="118" customFormat="1">
      <c r="A775" s="118" t="s">
        <v>1155</v>
      </c>
      <c r="B775" s="118" t="s">
        <v>1936</v>
      </c>
      <c r="C775" s="118" t="s">
        <v>1937</v>
      </c>
      <c r="D775" s="118" t="s">
        <v>1857</v>
      </c>
    </row>
    <row r="776" spans="1:39" s="118" customFormat="1">
      <c r="A776" s="118" t="s">
        <v>263</v>
      </c>
      <c r="B776" s="118" t="s">
        <v>1938</v>
      </c>
      <c r="C776" s="118" t="s">
        <v>1939</v>
      </c>
      <c r="D776" s="118" t="s">
        <v>1857</v>
      </c>
      <c r="E776" s="118">
        <v>0.19928599999999999</v>
      </c>
      <c r="F776" s="118">
        <v>1.197551</v>
      </c>
      <c r="G776" s="118">
        <v>1.4815970000000001</v>
      </c>
      <c r="H776" s="118">
        <v>1.7405379999999999</v>
      </c>
      <c r="I776" s="118">
        <v>2.1381429999999999</v>
      </c>
      <c r="J776" s="118">
        <v>2.3998910000000002</v>
      </c>
      <c r="K776" s="118">
        <v>2.6259459999999999</v>
      </c>
      <c r="L776" s="118">
        <v>3.4103309999999998</v>
      </c>
      <c r="M776" s="118">
        <v>4.3967280000000004</v>
      </c>
      <c r="N776" s="118">
        <v>4.5747609999999996</v>
      </c>
      <c r="O776" s="118">
        <v>5.1675199999999997</v>
      </c>
      <c r="P776" s="118">
        <v>5.6038860000000001</v>
      </c>
      <c r="Q776" s="118">
        <v>6.2784680000000002</v>
      </c>
      <c r="R776" s="118">
        <v>6.809761</v>
      </c>
      <c r="S776" s="118">
        <v>7.1398820000000001</v>
      </c>
      <c r="T776" s="118">
        <v>7.3992899999999997</v>
      </c>
      <c r="U776" s="118">
        <v>7.7033149999999999</v>
      </c>
      <c r="V776" s="118">
        <v>8.1701390000000007</v>
      </c>
      <c r="W776" s="118">
        <v>8.4984380000000002</v>
      </c>
      <c r="X776" s="118">
        <v>8.9535490000000006</v>
      </c>
      <c r="Y776" s="118">
        <v>9.3010020000000004</v>
      </c>
      <c r="Z776" s="118">
        <v>9.6879050000000007</v>
      </c>
      <c r="AA776" s="118">
        <v>9.9978130000000007</v>
      </c>
      <c r="AB776" s="118">
        <v>10.303668</v>
      </c>
      <c r="AC776" s="118">
        <v>10.35652</v>
      </c>
      <c r="AD776" s="118">
        <v>10.4573</v>
      </c>
      <c r="AE776" s="118">
        <v>10.271963</v>
      </c>
      <c r="AF776" s="118">
        <v>10.16719</v>
      </c>
      <c r="AG776" s="118">
        <v>10.121464</v>
      </c>
      <c r="AH776" s="118">
        <v>9.3999120000000005</v>
      </c>
      <c r="AI776" s="118">
        <v>8.2141079999999995</v>
      </c>
      <c r="AJ776" s="118">
        <v>7.4732419999999999</v>
      </c>
      <c r="AK776" s="118">
        <v>7.6345689999999999</v>
      </c>
      <c r="AL776" s="118">
        <v>7.8015749999999997</v>
      </c>
      <c r="AM776" s="119">
        <v>0.06</v>
      </c>
    </row>
    <row r="777" spans="1:39" s="118" customFormat="1">
      <c r="A777" s="118" t="s">
        <v>397</v>
      </c>
      <c r="B777" s="118" t="s">
        <v>1940</v>
      </c>
      <c r="C777" s="118" t="s">
        <v>1941</v>
      </c>
      <c r="D777" s="118" t="s">
        <v>1857</v>
      </c>
      <c r="E777" s="118">
        <v>0.203182</v>
      </c>
      <c r="F777" s="118">
        <v>1.2250449999999999</v>
      </c>
      <c r="G777" s="118">
        <v>1.3741479999999999</v>
      </c>
      <c r="H777" s="118">
        <v>1.581291</v>
      </c>
      <c r="I777" s="118">
        <v>1.953854</v>
      </c>
      <c r="J777" s="118">
        <v>2.2735820000000002</v>
      </c>
      <c r="K777" s="118">
        <v>2.4567030000000001</v>
      </c>
      <c r="L777" s="118">
        <v>2.7864049999999998</v>
      </c>
      <c r="M777" s="118">
        <v>3.790378</v>
      </c>
      <c r="N777" s="118">
        <v>3.8633790000000001</v>
      </c>
      <c r="O777" s="118">
        <v>4.3248280000000001</v>
      </c>
      <c r="P777" s="118">
        <v>4.7482670000000002</v>
      </c>
      <c r="Q777" s="118">
        <v>5.3161670000000001</v>
      </c>
      <c r="R777" s="118">
        <v>5.9042329999999996</v>
      </c>
      <c r="S777" s="118">
        <v>6.1455019999999996</v>
      </c>
      <c r="T777" s="118">
        <v>6.4455739999999997</v>
      </c>
      <c r="U777" s="118">
        <v>6.8055519999999996</v>
      </c>
      <c r="V777" s="118">
        <v>7.2017800000000003</v>
      </c>
      <c r="W777" s="118">
        <v>7.5408710000000001</v>
      </c>
      <c r="X777" s="118">
        <v>7.8754429999999997</v>
      </c>
      <c r="Y777" s="118">
        <v>7.9892560000000001</v>
      </c>
      <c r="Z777" s="118">
        <v>8.0362600000000004</v>
      </c>
      <c r="AA777" s="118">
        <v>7.9965109999999999</v>
      </c>
      <c r="AB777" s="118">
        <v>7.6883340000000002</v>
      </c>
      <c r="AC777" s="118">
        <v>7.1871289999999997</v>
      </c>
      <c r="AD777" s="118">
        <v>6.5292339999999998</v>
      </c>
      <c r="AE777" s="118">
        <v>6.4240510000000004</v>
      </c>
      <c r="AF777" s="118">
        <v>6.6409849999999997</v>
      </c>
      <c r="AG777" s="118">
        <v>6.7226270000000001</v>
      </c>
      <c r="AH777" s="118">
        <v>6.7857190000000003</v>
      </c>
      <c r="AI777" s="118">
        <v>6.8149470000000001</v>
      </c>
      <c r="AJ777" s="118">
        <v>6.9172079999999996</v>
      </c>
      <c r="AK777" s="118">
        <v>6.6349419999999997</v>
      </c>
      <c r="AL777" s="118">
        <v>6.9113810000000004</v>
      </c>
      <c r="AM777" s="119">
        <v>5.6000000000000001E-2</v>
      </c>
    </row>
    <row r="778" spans="1:39" s="118" customFormat="1">
      <c r="A778" s="118" t="s">
        <v>400</v>
      </c>
      <c r="B778" s="118" t="s">
        <v>1942</v>
      </c>
      <c r="C778" s="118" t="s">
        <v>1943</v>
      </c>
      <c r="D778" s="118" t="s">
        <v>1857</v>
      </c>
      <c r="E778" s="118">
        <v>0.20417199999999999</v>
      </c>
      <c r="F778" s="118">
        <v>1.2140649999999999</v>
      </c>
      <c r="G778" s="118">
        <v>1.378342</v>
      </c>
      <c r="H778" s="118">
        <v>1.6381490000000001</v>
      </c>
      <c r="I778" s="118">
        <v>2.113124</v>
      </c>
      <c r="J778" s="118">
        <v>2.4356469999999999</v>
      </c>
      <c r="K778" s="118">
        <v>2.7979750000000001</v>
      </c>
      <c r="L778" s="118">
        <v>3.826689</v>
      </c>
      <c r="M778" s="118">
        <v>5.0341300000000002</v>
      </c>
      <c r="N778" s="118">
        <v>5.3250109999999999</v>
      </c>
      <c r="O778" s="118">
        <v>6.0039800000000003</v>
      </c>
      <c r="P778" s="118">
        <v>6.6021270000000003</v>
      </c>
      <c r="Q778" s="118">
        <v>7.0278090000000004</v>
      </c>
      <c r="R778" s="118">
        <v>7.8486500000000001</v>
      </c>
      <c r="S778" s="118">
        <v>8.2908580000000001</v>
      </c>
      <c r="T778" s="118">
        <v>8.6291689999999992</v>
      </c>
      <c r="U778" s="118">
        <v>8.9192210000000003</v>
      </c>
      <c r="V778" s="118">
        <v>8.7742330000000006</v>
      </c>
      <c r="W778" s="118">
        <v>9.1199680000000001</v>
      </c>
      <c r="X778" s="118">
        <v>9.5757779999999997</v>
      </c>
      <c r="Y778" s="118">
        <v>9.8941789999999994</v>
      </c>
      <c r="Z778" s="118">
        <v>10.293343</v>
      </c>
      <c r="AA778" s="118">
        <v>10.683655999999999</v>
      </c>
      <c r="AB778" s="118">
        <v>11.149493</v>
      </c>
      <c r="AC778" s="118">
        <v>11.530308</v>
      </c>
      <c r="AD778" s="118">
        <v>12.0174</v>
      </c>
      <c r="AE778" s="118">
        <v>12.320135000000001</v>
      </c>
      <c r="AF778" s="118">
        <v>12.989520000000001</v>
      </c>
      <c r="AG778" s="118">
        <v>13.279173999999999</v>
      </c>
      <c r="AH778" s="118">
        <v>13.600733999999999</v>
      </c>
      <c r="AI778" s="118">
        <v>13.881048</v>
      </c>
      <c r="AJ778" s="118">
        <v>14.164948000000001</v>
      </c>
      <c r="AK778" s="118">
        <v>14.144418</v>
      </c>
      <c r="AL778" s="118">
        <v>14.951753999999999</v>
      </c>
      <c r="AM778" s="119">
        <v>8.2000000000000003E-2</v>
      </c>
    </row>
    <row r="779" spans="1:39" s="118" customFormat="1">
      <c r="A779" s="118" t="s">
        <v>403</v>
      </c>
      <c r="B779" s="118" t="s">
        <v>1944</v>
      </c>
      <c r="C779" s="118" t="s">
        <v>1945</v>
      </c>
      <c r="D779" s="118" t="s">
        <v>1857</v>
      </c>
      <c r="E779" s="118">
        <v>0.18013199999999999</v>
      </c>
      <c r="F779" s="118">
        <v>1.1566209999999999</v>
      </c>
      <c r="G779" s="118">
        <v>1.9244479999999999</v>
      </c>
      <c r="H779" s="118">
        <v>3.643173</v>
      </c>
      <c r="I779" s="118">
        <v>5.7622039999999997</v>
      </c>
      <c r="J779" s="118">
        <v>8.3124500000000001</v>
      </c>
      <c r="K779" s="118">
        <v>10.855027</v>
      </c>
      <c r="L779" s="118">
        <v>12.609938</v>
      </c>
      <c r="M779" s="118">
        <v>13.800675</v>
      </c>
      <c r="N779" s="118">
        <v>15.027488</v>
      </c>
      <c r="O779" s="118">
        <v>15.652881000000001</v>
      </c>
      <c r="P779" s="118">
        <v>16.325486999999999</v>
      </c>
      <c r="Q779" s="118">
        <v>17.805115000000001</v>
      </c>
      <c r="R779" s="118">
        <v>18.272538999999998</v>
      </c>
      <c r="S779" s="118">
        <v>18.495433999999999</v>
      </c>
      <c r="T779" s="118">
        <v>18.782233999999999</v>
      </c>
      <c r="U779" s="118">
        <v>18.078899</v>
      </c>
      <c r="V779" s="118">
        <v>18.218634000000002</v>
      </c>
      <c r="W779" s="118">
        <v>18.509851000000001</v>
      </c>
      <c r="X779" s="118">
        <v>18.806072</v>
      </c>
      <c r="Y779" s="118">
        <v>19.099578999999999</v>
      </c>
      <c r="Z779" s="118">
        <v>19.548408999999999</v>
      </c>
      <c r="AA779" s="118">
        <v>19.952321999999999</v>
      </c>
      <c r="AB779" s="118">
        <v>20.481332999999999</v>
      </c>
      <c r="AC779" s="118">
        <v>20.461552000000001</v>
      </c>
      <c r="AD779" s="118">
        <v>20.883234000000002</v>
      </c>
      <c r="AE779" s="118">
        <v>21.495056000000002</v>
      </c>
      <c r="AF779" s="118">
        <v>22.260985999999999</v>
      </c>
      <c r="AG779" s="118">
        <v>23.072199000000001</v>
      </c>
      <c r="AH779" s="118">
        <v>23.497494</v>
      </c>
      <c r="AI779" s="118">
        <v>24.806208000000002</v>
      </c>
      <c r="AJ779" s="118">
        <v>26.319884999999999</v>
      </c>
      <c r="AK779" s="118">
        <v>27.186138</v>
      </c>
      <c r="AL779" s="118">
        <v>28.424381</v>
      </c>
      <c r="AM779" s="119">
        <v>0.105</v>
      </c>
    </row>
    <row r="780" spans="1:39" s="118" customFormat="1">
      <c r="A780" s="118" t="s">
        <v>406</v>
      </c>
      <c r="B780" s="118" t="s">
        <v>1946</v>
      </c>
      <c r="C780" s="118" t="s">
        <v>1947</v>
      </c>
      <c r="D780" s="118" t="s">
        <v>1857</v>
      </c>
      <c r="E780" s="118">
        <v>0.272897</v>
      </c>
      <c r="F780" s="118">
        <v>1.1510229999999999</v>
      </c>
      <c r="G780" s="118">
        <v>1.327021</v>
      </c>
      <c r="H780" s="118">
        <v>1.063985</v>
      </c>
      <c r="I780" s="118">
        <v>1.3457170000000001</v>
      </c>
      <c r="J780" s="118">
        <v>1.8008360000000001</v>
      </c>
      <c r="K780" s="118">
        <v>1.988548</v>
      </c>
      <c r="L780" s="118">
        <v>2.1349960000000001</v>
      </c>
      <c r="M780" s="118">
        <v>2.151097</v>
      </c>
      <c r="N780" s="118">
        <v>2.2168009999999998</v>
      </c>
      <c r="O780" s="118">
        <v>2.2316340000000001</v>
      </c>
      <c r="P780" s="118">
        <v>2.2301289999999998</v>
      </c>
      <c r="Q780" s="118">
        <v>2.3796430000000002</v>
      </c>
      <c r="R780" s="118">
        <v>2.378571</v>
      </c>
      <c r="S780" s="118">
        <v>2.40483</v>
      </c>
      <c r="T780" s="118">
        <v>2.4207779999999999</v>
      </c>
      <c r="U780" s="118">
        <v>2.4374289999999998</v>
      </c>
      <c r="V780" s="118">
        <v>2.4509509999999999</v>
      </c>
      <c r="W780" s="118">
        <v>2.4860169999999999</v>
      </c>
      <c r="X780" s="118">
        <v>2.5283340000000001</v>
      </c>
      <c r="Y780" s="118">
        <v>2.5718169999999998</v>
      </c>
      <c r="Z780" s="118">
        <v>2.5476260000000002</v>
      </c>
      <c r="AA780" s="118">
        <v>2.638973</v>
      </c>
      <c r="AB780" s="118">
        <v>2.6818309999999999</v>
      </c>
      <c r="AC780" s="118">
        <v>2.7278120000000001</v>
      </c>
      <c r="AD780" s="118">
        <v>2.7982119999999999</v>
      </c>
      <c r="AE780" s="118">
        <v>2.8851640000000001</v>
      </c>
      <c r="AF780" s="118">
        <v>2.9996610000000001</v>
      </c>
      <c r="AG780" s="118">
        <v>2.6380249999999998</v>
      </c>
      <c r="AH780" s="118">
        <v>2.3545069999999999</v>
      </c>
      <c r="AI780" s="118">
        <v>2.4278590000000002</v>
      </c>
      <c r="AJ780" s="118">
        <v>2.4862320000000002</v>
      </c>
      <c r="AK780" s="118">
        <v>2.5717490000000001</v>
      </c>
      <c r="AL780" s="118">
        <v>2.6794850000000001</v>
      </c>
      <c r="AM780" s="119">
        <v>2.7E-2</v>
      </c>
    </row>
    <row r="781" spans="1:39" s="118" customFormat="1">
      <c r="A781" s="118" t="s">
        <v>409</v>
      </c>
      <c r="B781" s="118" t="s">
        <v>1948</v>
      </c>
      <c r="C781" s="118" t="s">
        <v>1949</v>
      </c>
      <c r="D781" s="118" t="s">
        <v>1857</v>
      </c>
      <c r="E781" s="118">
        <v>0.20491999999999999</v>
      </c>
      <c r="F781" s="118">
        <v>1.211943</v>
      </c>
      <c r="G781" s="118">
        <v>1.342794</v>
      </c>
      <c r="H781" s="118">
        <v>1.552824</v>
      </c>
      <c r="I781" s="118">
        <v>1.9244300000000001</v>
      </c>
      <c r="J781" s="118">
        <v>2.2157779999999998</v>
      </c>
      <c r="K781" s="118">
        <v>2.4140579999999998</v>
      </c>
      <c r="L781" s="118">
        <v>2.7020330000000001</v>
      </c>
      <c r="M781" s="118">
        <v>3.7699850000000001</v>
      </c>
      <c r="N781" s="118">
        <v>3.923565</v>
      </c>
      <c r="O781" s="118">
        <v>4.3919610000000002</v>
      </c>
      <c r="P781" s="118">
        <v>4.7538600000000004</v>
      </c>
      <c r="Q781" s="118">
        <v>5.3268050000000002</v>
      </c>
      <c r="R781" s="118">
        <v>5.7559630000000004</v>
      </c>
      <c r="S781" s="118">
        <v>6.0135009999999998</v>
      </c>
      <c r="T781" s="118">
        <v>6.3093890000000004</v>
      </c>
      <c r="U781" s="118">
        <v>6.820093</v>
      </c>
      <c r="V781" s="118">
        <v>7.2215369999999997</v>
      </c>
      <c r="W781" s="118">
        <v>7.3794890000000004</v>
      </c>
      <c r="X781" s="118">
        <v>7.6692159999999996</v>
      </c>
      <c r="Y781" s="118">
        <v>8.0313920000000003</v>
      </c>
      <c r="Z781" s="118">
        <v>8.3300470000000004</v>
      </c>
      <c r="AA781" s="118">
        <v>8.6056550000000005</v>
      </c>
      <c r="AB781" s="118">
        <v>8.6571239999999996</v>
      </c>
      <c r="AC781" s="118">
        <v>8.5860599999999998</v>
      </c>
      <c r="AD781" s="118">
        <v>8.4770570000000003</v>
      </c>
      <c r="AE781" s="118">
        <v>8.1630559999999992</v>
      </c>
      <c r="AF781" s="118">
        <v>7.5659580000000002</v>
      </c>
      <c r="AG781" s="118">
        <v>6.7306169999999996</v>
      </c>
      <c r="AH781" s="118">
        <v>5.9477820000000001</v>
      </c>
      <c r="AI781" s="118">
        <v>5.8039230000000002</v>
      </c>
      <c r="AJ781" s="118">
        <v>5.7619420000000003</v>
      </c>
      <c r="AK781" s="118">
        <v>5.2858000000000001</v>
      </c>
      <c r="AL781" s="118">
        <v>5.390911</v>
      </c>
      <c r="AM781" s="119">
        <v>4.8000000000000001E-2</v>
      </c>
    </row>
    <row r="782" spans="1:39" s="118" customFormat="1">
      <c r="A782" s="118" t="s">
        <v>412</v>
      </c>
      <c r="B782" s="118" t="s">
        <v>1950</v>
      </c>
      <c r="C782" s="118" t="s">
        <v>1951</v>
      </c>
      <c r="D782" s="118" t="s">
        <v>1857</v>
      </c>
      <c r="E782" s="118">
        <v>0.20171800000000001</v>
      </c>
      <c r="F782" s="118">
        <v>1.2361409999999999</v>
      </c>
      <c r="G782" s="118">
        <v>1.3820969999999999</v>
      </c>
      <c r="H782" s="118">
        <v>1.6419220000000001</v>
      </c>
      <c r="I782" s="118">
        <v>2.0719669999999999</v>
      </c>
      <c r="J782" s="118">
        <v>2.3633220000000001</v>
      </c>
      <c r="K782" s="118">
        <v>2.6692580000000001</v>
      </c>
      <c r="L782" s="118">
        <v>3.4808919999999999</v>
      </c>
      <c r="M782" s="118">
        <v>4.7266630000000003</v>
      </c>
      <c r="N782" s="118">
        <v>4.9941089999999999</v>
      </c>
      <c r="O782" s="118">
        <v>5.5925859999999998</v>
      </c>
      <c r="P782" s="118">
        <v>6.1074539999999997</v>
      </c>
      <c r="Q782" s="118">
        <v>6.8653259999999996</v>
      </c>
      <c r="R782" s="118">
        <v>7.2756559999999997</v>
      </c>
      <c r="S782" s="118">
        <v>7.4736820000000002</v>
      </c>
      <c r="T782" s="118">
        <v>7.7314059999999998</v>
      </c>
      <c r="U782" s="118">
        <v>7.9078390000000001</v>
      </c>
      <c r="V782" s="118">
        <v>8.3711900000000004</v>
      </c>
      <c r="W782" s="118">
        <v>8.8685069999999993</v>
      </c>
      <c r="X782" s="118">
        <v>9.2818649999999998</v>
      </c>
      <c r="Y782" s="118">
        <v>9.6469710000000006</v>
      </c>
      <c r="Z782" s="118">
        <v>10.088431999999999</v>
      </c>
      <c r="AA782" s="118">
        <v>10.451048</v>
      </c>
      <c r="AB782" s="118">
        <v>10.822257</v>
      </c>
      <c r="AC782" s="118">
        <v>11.001640999999999</v>
      </c>
      <c r="AD782" s="118">
        <v>11.037065999999999</v>
      </c>
      <c r="AE782" s="118">
        <v>10.955588000000001</v>
      </c>
      <c r="AF782" s="118">
        <v>10.660442</v>
      </c>
      <c r="AG782" s="118">
        <v>11.012941</v>
      </c>
      <c r="AH782" s="118">
        <v>11.288638000000001</v>
      </c>
      <c r="AI782" s="118">
        <v>10.723000000000001</v>
      </c>
      <c r="AJ782" s="118">
        <v>9.4925359999999994</v>
      </c>
      <c r="AK782" s="118">
        <v>8.9962049999999998</v>
      </c>
      <c r="AL782" s="118">
        <v>9.1883669999999995</v>
      </c>
      <c r="AM782" s="119">
        <v>6.5000000000000002E-2</v>
      </c>
    </row>
    <row r="783" spans="1:39" s="118" customFormat="1">
      <c r="A783" s="118" t="s">
        <v>1172</v>
      </c>
      <c r="B783" s="118" t="s">
        <v>1952</v>
      </c>
      <c r="C783" s="118" t="s">
        <v>1953</v>
      </c>
      <c r="D783" s="118" t="s">
        <v>1857</v>
      </c>
    </row>
    <row r="784" spans="1:39" s="118" customFormat="1">
      <c r="A784" s="118" t="s">
        <v>263</v>
      </c>
      <c r="B784" s="118" t="s">
        <v>1954</v>
      </c>
      <c r="C784" s="118" t="s">
        <v>1955</v>
      </c>
      <c r="D784" s="118" t="s">
        <v>1857</v>
      </c>
      <c r="E784" s="118">
        <v>1127.2561040000001</v>
      </c>
      <c r="F784" s="118">
        <v>1266.2438959999999</v>
      </c>
      <c r="G784" s="118">
        <v>1303.887573</v>
      </c>
      <c r="H784" s="118">
        <v>1358.459351</v>
      </c>
      <c r="I784" s="118">
        <v>1391.156982</v>
      </c>
      <c r="J784" s="118">
        <v>1425.6707759999999</v>
      </c>
      <c r="K784" s="118">
        <v>1471.5211179999999</v>
      </c>
      <c r="L784" s="118">
        <v>1524.1240230000001</v>
      </c>
      <c r="M784" s="118">
        <v>1576.1069339999999</v>
      </c>
      <c r="N784" s="118">
        <v>1623.5002440000001</v>
      </c>
      <c r="O784" s="118">
        <v>1680.6708980000001</v>
      </c>
      <c r="P784" s="118">
        <v>1727.6110839999999</v>
      </c>
      <c r="Q784" s="118">
        <v>1792.1239009999999</v>
      </c>
      <c r="R784" s="118">
        <v>1833.838745</v>
      </c>
      <c r="S784" s="118">
        <v>1882.6728519999999</v>
      </c>
      <c r="T784" s="118">
        <v>1938.8206789999999</v>
      </c>
      <c r="U784" s="118">
        <v>1990.8801269999999</v>
      </c>
      <c r="V784" s="118">
        <v>2041.572144</v>
      </c>
      <c r="W784" s="118">
        <v>2099.3156739999999</v>
      </c>
      <c r="X784" s="118">
        <v>2166.76001</v>
      </c>
      <c r="Y784" s="118">
        <v>2221.5219729999999</v>
      </c>
      <c r="Z784" s="118">
        <v>2287.4052729999999</v>
      </c>
      <c r="AA784" s="118">
        <v>2354.3027339999999</v>
      </c>
      <c r="AB784" s="118">
        <v>2421.5515140000002</v>
      </c>
      <c r="AC784" s="118">
        <v>2493.3139649999998</v>
      </c>
      <c r="AD784" s="118">
        <v>2571.873047</v>
      </c>
      <c r="AE784" s="118">
        <v>2646.8452149999998</v>
      </c>
      <c r="AF784" s="118">
        <v>2722.2778320000002</v>
      </c>
      <c r="AG784" s="118">
        <v>2809.6071780000002</v>
      </c>
      <c r="AH784" s="118">
        <v>2898.4125979999999</v>
      </c>
      <c r="AI784" s="118">
        <v>2992.343018</v>
      </c>
      <c r="AJ784" s="118">
        <v>3097.3322750000002</v>
      </c>
      <c r="AK784" s="118">
        <v>3193.5363769999999</v>
      </c>
      <c r="AL784" s="118">
        <v>3293.5117190000001</v>
      </c>
      <c r="AM784" s="119">
        <v>0.03</v>
      </c>
    </row>
    <row r="785" spans="1:39" s="118" customFormat="1">
      <c r="A785" s="118" t="s">
        <v>397</v>
      </c>
      <c r="B785" s="118" t="s">
        <v>1956</v>
      </c>
      <c r="C785" s="118" t="s">
        <v>1957</v>
      </c>
      <c r="D785" s="118" t="s">
        <v>1857</v>
      </c>
      <c r="E785" s="118">
        <v>1127.1838379999999</v>
      </c>
      <c r="F785" s="118">
        <v>1265.69165</v>
      </c>
      <c r="G785" s="118">
        <v>1297.1286620000001</v>
      </c>
      <c r="H785" s="118">
        <v>1361.976807</v>
      </c>
      <c r="I785" s="118">
        <v>1393.828125</v>
      </c>
      <c r="J785" s="118">
        <v>1432.050293</v>
      </c>
      <c r="K785" s="118">
        <v>1480.8386230000001</v>
      </c>
      <c r="L785" s="118">
        <v>1539.61438</v>
      </c>
      <c r="M785" s="118">
        <v>1596.549072</v>
      </c>
      <c r="N785" s="118">
        <v>1636.4255370000001</v>
      </c>
      <c r="O785" s="118">
        <v>1703.7314449999999</v>
      </c>
      <c r="P785" s="118">
        <v>1754.892212</v>
      </c>
      <c r="Q785" s="118">
        <v>1830.0085449999999</v>
      </c>
      <c r="R785" s="118">
        <v>1879.0516359999999</v>
      </c>
      <c r="S785" s="118">
        <v>1937.3020019999999</v>
      </c>
      <c r="T785" s="118">
        <v>2000.093018</v>
      </c>
      <c r="U785" s="118">
        <v>2064.3237300000001</v>
      </c>
      <c r="V785" s="118">
        <v>2125.35376</v>
      </c>
      <c r="W785" s="118">
        <v>2195.5151369999999</v>
      </c>
      <c r="X785" s="118">
        <v>2284.501221</v>
      </c>
      <c r="Y785" s="118">
        <v>2349.2846679999998</v>
      </c>
      <c r="Z785" s="118">
        <v>2432.763672</v>
      </c>
      <c r="AA785" s="118">
        <v>2515.3935550000001</v>
      </c>
      <c r="AB785" s="118">
        <v>2599.3308109999998</v>
      </c>
      <c r="AC785" s="118">
        <v>2689.9711910000001</v>
      </c>
      <c r="AD785" s="118">
        <v>2786.5830080000001</v>
      </c>
      <c r="AE785" s="118">
        <v>2881.5490719999998</v>
      </c>
      <c r="AF785" s="118">
        <v>2982.2666020000001</v>
      </c>
      <c r="AG785" s="118">
        <v>3094.1611330000001</v>
      </c>
      <c r="AH785" s="118">
        <v>3202.0776369999999</v>
      </c>
      <c r="AI785" s="118">
        <v>3326.766357</v>
      </c>
      <c r="AJ785" s="118">
        <v>3446.4982909999999</v>
      </c>
      <c r="AK785" s="118">
        <v>3557.3220209999999</v>
      </c>
      <c r="AL785" s="118">
        <v>3683.1691890000002</v>
      </c>
      <c r="AM785" s="119">
        <v>3.4000000000000002E-2</v>
      </c>
    </row>
    <row r="786" spans="1:39" s="118" customFormat="1">
      <c r="A786" s="118" t="s">
        <v>400</v>
      </c>
      <c r="B786" s="118" t="s">
        <v>1958</v>
      </c>
      <c r="C786" s="118" t="s">
        <v>1959</v>
      </c>
      <c r="D786" s="118" t="s">
        <v>1857</v>
      </c>
      <c r="E786" s="118">
        <v>1127.1663820000001</v>
      </c>
      <c r="F786" s="118">
        <v>1266.4711910000001</v>
      </c>
      <c r="G786" s="118">
        <v>1303.2211910000001</v>
      </c>
      <c r="H786" s="118">
        <v>1359.8428960000001</v>
      </c>
      <c r="I786" s="118">
        <v>1385.9936520000001</v>
      </c>
      <c r="J786" s="118">
        <v>1443.2105710000001</v>
      </c>
      <c r="K786" s="118">
        <v>1501.0982670000001</v>
      </c>
      <c r="L786" s="118">
        <v>1575.278687</v>
      </c>
      <c r="M786" s="118">
        <v>1638.692505</v>
      </c>
      <c r="N786" s="118">
        <v>1697.6397710000001</v>
      </c>
      <c r="O786" s="118">
        <v>1778.195557</v>
      </c>
      <c r="P786" s="118">
        <v>1845.8461910000001</v>
      </c>
      <c r="Q786" s="118">
        <v>1915.040894</v>
      </c>
      <c r="R786" s="118">
        <v>1990.2703859999999</v>
      </c>
      <c r="S786" s="118">
        <v>2058.2309570000002</v>
      </c>
      <c r="T786" s="118">
        <v>2136.5478520000001</v>
      </c>
      <c r="U786" s="118">
        <v>2225.2062989999999</v>
      </c>
      <c r="V786" s="118">
        <v>2291.5258789999998</v>
      </c>
      <c r="W786" s="118">
        <v>2380.6679690000001</v>
      </c>
      <c r="X786" s="118">
        <v>2480.2421880000002</v>
      </c>
      <c r="Y786" s="118">
        <v>2570.5678710000002</v>
      </c>
      <c r="Z786" s="118">
        <v>2666.361328</v>
      </c>
      <c r="AA786" s="118">
        <v>2765.616211</v>
      </c>
      <c r="AB786" s="118">
        <v>2870.3664549999999</v>
      </c>
      <c r="AC786" s="118">
        <v>2977.4328609999998</v>
      </c>
      <c r="AD786" s="118">
        <v>3090.633789</v>
      </c>
      <c r="AE786" s="118">
        <v>3199.5017090000001</v>
      </c>
      <c r="AF786" s="118">
        <v>3321.4494629999999</v>
      </c>
      <c r="AG786" s="118">
        <v>3446.9704590000001</v>
      </c>
      <c r="AH786" s="118">
        <v>3583.8576659999999</v>
      </c>
      <c r="AI786" s="118">
        <v>3723.8547359999998</v>
      </c>
      <c r="AJ786" s="118">
        <v>3868.8945309999999</v>
      </c>
      <c r="AK786" s="118">
        <v>4020.3479000000002</v>
      </c>
      <c r="AL786" s="118">
        <v>4175.0649409999996</v>
      </c>
      <c r="AM786" s="119">
        <v>3.7999999999999999E-2</v>
      </c>
    </row>
    <row r="787" spans="1:39" s="118" customFormat="1">
      <c r="A787" s="118" t="s">
        <v>403</v>
      </c>
      <c r="B787" s="118" t="s">
        <v>1960</v>
      </c>
      <c r="C787" s="118" t="s">
        <v>1961</v>
      </c>
      <c r="D787" s="118" t="s">
        <v>1857</v>
      </c>
      <c r="E787" s="118">
        <v>1127.268433</v>
      </c>
      <c r="F787" s="118">
        <v>1265.0657960000001</v>
      </c>
      <c r="G787" s="118">
        <v>1549.0692140000001</v>
      </c>
      <c r="H787" s="118">
        <v>1701.803345</v>
      </c>
      <c r="I787" s="118">
        <v>1855.7657469999999</v>
      </c>
      <c r="J787" s="118">
        <v>2002.1301269999999</v>
      </c>
      <c r="K787" s="118">
        <v>2133.8195799999999</v>
      </c>
      <c r="L787" s="118">
        <v>2246.626953</v>
      </c>
      <c r="M787" s="118">
        <v>2363.4472660000001</v>
      </c>
      <c r="N787" s="118">
        <v>2464.9409179999998</v>
      </c>
      <c r="O787" s="118">
        <v>2553.6154790000001</v>
      </c>
      <c r="P787" s="118">
        <v>2642.5395509999998</v>
      </c>
      <c r="Q787" s="118">
        <v>2765.5895999999998</v>
      </c>
      <c r="R787" s="118">
        <v>2863.1791990000002</v>
      </c>
      <c r="S787" s="118">
        <v>2949.8310550000001</v>
      </c>
      <c r="T787" s="118">
        <v>3039.52124</v>
      </c>
      <c r="U787" s="118">
        <v>3123.4113769999999</v>
      </c>
      <c r="V787" s="118">
        <v>3194.0273440000001</v>
      </c>
      <c r="W787" s="118">
        <v>3277.6999510000001</v>
      </c>
      <c r="X787" s="118">
        <v>3355.138672</v>
      </c>
      <c r="Y787" s="118">
        <v>3423.6870119999999</v>
      </c>
      <c r="Z787" s="118">
        <v>3507.0527339999999</v>
      </c>
      <c r="AA787" s="118">
        <v>3584.8869629999999</v>
      </c>
      <c r="AB787" s="118">
        <v>3673.4418949999999</v>
      </c>
      <c r="AC787" s="118">
        <v>3767.9985350000002</v>
      </c>
      <c r="AD787" s="118">
        <v>3852.0458979999999</v>
      </c>
      <c r="AE787" s="118">
        <v>3933.9641109999998</v>
      </c>
      <c r="AF787" s="118">
        <v>4037.1079100000002</v>
      </c>
      <c r="AG787" s="118">
        <v>4143.5239259999998</v>
      </c>
      <c r="AH787" s="118">
        <v>4246.3979490000002</v>
      </c>
      <c r="AI787" s="118">
        <v>4348.8183589999999</v>
      </c>
      <c r="AJ787" s="118">
        <v>4471.8066410000001</v>
      </c>
      <c r="AK787" s="118">
        <v>4603.6245120000003</v>
      </c>
      <c r="AL787" s="118">
        <v>4748.0107420000004</v>
      </c>
      <c r="AM787" s="119">
        <v>4.2000000000000003E-2</v>
      </c>
    </row>
    <row r="788" spans="1:39" s="118" customFormat="1">
      <c r="A788" s="118" t="s">
        <v>406</v>
      </c>
      <c r="B788" s="118" t="s">
        <v>1962</v>
      </c>
      <c r="C788" s="118" t="s">
        <v>1963</v>
      </c>
      <c r="D788" s="118" t="s">
        <v>1857</v>
      </c>
      <c r="E788" s="118">
        <v>1126.4602050000001</v>
      </c>
      <c r="F788" s="118">
        <v>1265.310913</v>
      </c>
      <c r="G788" s="118">
        <v>1227.3154300000001</v>
      </c>
      <c r="H788" s="118">
        <v>1166.2299800000001</v>
      </c>
      <c r="I788" s="118">
        <v>1183.5938719999999</v>
      </c>
      <c r="J788" s="118">
        <v>1205.8382570000001</v>
      </c>
      <c r="K788" s="118">
        <v>1233.4495850000001</v>
      </c>
      <c r="L788" s="118">
        <v>1256.2067870000001</v>
      </c>
      <c r="M788" s="118">
        <v>1276.065186</v>
      </c>
      <c r="N788" s="118">
        <v>1287.7062989999999</v>
      </c>
      <c r="O788" s="118">
        <v>1311.3759769999999</v>
      </c>
      <c r="P788" s="118">
        <v>1335.7052000000001</v>
      </c>
      <c r="Q788" s="118">
        <v>1370.222168</v>
      </c>
      <c r="R788" s="118">
        <v>1390.1507570000001</v>
      </c>
      <c r="S788" s="118">
        <v>1416.4099120000001</v>
      </c>
      <c r="T788" s="118">
        <v>1451.5529790000001</v>
      </c>
      <c r="U788" s="118">
        <v>1483.080933</v>
      </c>
      <c r="V788" s="118">
        <v>1512.4121090000001</v>
      </c>
      <c r="W788" s="118">
        <v>1548.967529</v>
      </c>
      <c r="X788" s="118">
        <v>1592.2738039999999</v>
      </c>
      <c r="Y788" s="118">
        <v>1640.323975</v>
      </c>
      <c r="Z788" s="118">
        <v>1676.5069579999999</v>
      </c>
      <c r="AA788" s="118">
        <v>1728.3514399999999</v>
      </c>
      <c r="AB788" s="118">
        <v>1772.301514</v>
      </c>
      <c r="AC788" s="118">
        <v>1827.3312989999999</v>
      </c>
      <c r="AD788" s="118">
        <v>1885.31897</v>
      </c>
      <c r="AE788" s="118">
        <v>1946.6123050000001</v>
      </c>
      <c r="AF788" s="118">
        <v>2015.209717</v>
      </c>
      <c r="AG788" s="118">
        <v>2093.8352049999999</v>
      </c>
      <c r="AH788" s="118">
        <v>2168.0285640000002</v>
      </c>
      <c r="AI788" s="118">
        <v>2253.1655270000001</v>
      </c>
      <c r="AJ788" s="118">
        <v>2342.6665039999998</v>
      </c>
      <c r="AK788" s="118">
        <v>2429.883057</v>
      </c>
      <c r="AL788" s="118">
        <v>2515.6977539999998</v>
      </c>
      <c r="AM788" s="119">
        <v>2.1999999999999999E-2</v>
      </c>
    </row>
    <row r="789" spans="1:39" s="118" customFormat="1">
      <c r="A789" s="118" t="s">
        <v>409</v>
      </c>
      <c r="B789" s="118" t="s">
        <v>1964</v>
      </c>
      <c r="C789" s="118" t="s">
        <v>1965</v>
      </c>
      <c r="D789" s="118" t="s">
        <v>1857</v>
      </c>
      <c r="E789" s="118">
        <v>1127.1507570000001</v>
      </c>
      <c r="F789" s="118">
        <v>1266.364014</v>
      </c>
      <c r="G789" s="118">
        <v>1285.2646480000001</v>
      </c>
      <c r="H789" s="118">
        <v>1330.325439</v>
      </c>
      <c r="I789" s="118">
        <v>1346.0047609999999</v>
      </c>
      <c r="J789" s="118">
        <v>1391.2296140000001</v>
      </c>
      <c r="K789" s="118">
        <v>1436.8713379999999</v>
      </c>
      <c r="L789" s="118">
        <v>1490.192505</v>
      </c>
      <c r="M789" s="118">
        <v>1537.889404</v>
      </c>
      <c r="N789" s="118">
        <v>1584.7392580000001</v>
      </c>
      <c r="O789" s="118">
        <v>1633.0892329999999</v>
      </c>
      <c r="P789" s="118">
        <v>1664.9573969999999</v>
      </c>
      <c r="Q789" s="118">
        <v>1724.0483400000001</v>
      </c>
      <c r="R789" s="118">
        <v>1769.8133539999999</v>
      </c>
      <c r="S789" s="118">
        <v>1820.650269</v>
      </c>
      <c r="T789" s="118">
        <v>1864.064697</v>
      </c>
      <c r="U789" s="118">
        <v>1931.642822</v>
      </c>
      <c r="V789" s="118">
        <v>1977.486206</v>
      </c>
      <c r="W789" s="118">
        <v>2027.2757570000001</v>
      </c>
      <c r="X789" s="118">
        <v>2087.1621089999999</v>
      </c>
      <c r="Y789" s="118">
        <v>2143.4868160000001</v>
      </c>
      <c r="Z789" s="118">
        <v>2209.9223630000001</v>
      </c>
      <c r="AA789" s="118">
        <v>2269.2778320000002</v>
      </c>
      <c r="AB789" s="118">
        <v>2327.7604980000001</v>
      </c>
      <c r="AC789" s="118">
        <v>2396.1420899999998</v>
      </c>
      <c r="AD789" s="118">
        <v>2452.453125</v>
      </c>
      <c r="AE789" s="118">
        <v>2526.2326659999999</v>
      </c>
      <c r="AF789" s="118">
        <v>2607.8969729999999</v>
      </c>
      <c r="AG789" s="118">
        <v>2690.6154790000001</v>
      </c>
      <c r="AH789" s="118">
        <v>2773.8393550000001</v>
      </c>
      <c r="AI789" s="118">
        <v>2866.155518</v>
      </c>
      <c r="AJ789" s="118">
        <v>2951.954346</v>
      </c>
      <c r="AK789" s="118">
        <v>3036.469971</v>
      </c>
      <c r="AL789" s="118">
        <v>3141.1040039999998</v>
      </c>
      <c r="AM789" s="119">
        <v>2.9000000000000001E-2</v>
      </c>
    </row>
    <row r="790" spans="1:39" s="118" customFormat="1">
      <c r="A790" s="118" t="s">
        <v>412</v>
      </c>
      <c r="B790" s="118" t="s">
        <v>1966</v>
      </c>
      <c r="C790" s="118" t="s">
        <v>1967</v>
      </c>
      <c r="D790" s="118" t="s">
        <v>1857</v>
      </c>
      <c r="E790" s="118">
        <v>1127.2387699999999</v>
      </c>
      <c r="F790" s="118">
        <v>1265.447144</v>
      </c>
      <c r="G790" s="118">
        <v>1311.180298</v>
      </c>
      <c r="H790" s="118">
        <v>1379.9658199999999</v>
      </c>
      <c r="I790" s="118">
        <v>1420.8402100000001</v>
      </c>
      <c r="J790" s="118">
        <v>1471.2691649999999</v>
      </c>
      <c r="K790" s="118">
        <v>1527.394775</v>
      </c>
      <c r="L790" s="118">
        <v>1581.0610349999999</v>
      </c>
      <c r="M790" s="118">
        <v>1634.8657229999999</v>
      </c>
      <c r="N790" s="118">
        <v>1684.1868899999999</v>
      </c>
      <c r="O790" s="118">
        <v>1738.7536620000001</v>
      </c>
      <c r="P790" s="118">
        <v>1796.9820560000001</v>
      </c>
      <c r="Q790" s="118">
        <v>1867.0546879999999</v>
      </c>
      <c r="R790" s="118">
        <v>1913.5867920000001</v>
      </c>
      <c r="S790" s="118">
        <v>1966.8538820000001</v>
      </c>
      <c r="T790" s="118">
        <v>2014.9820560000001</v>
      </c>
      <c r="U790" s="118">
        <v>2075.1933589999999</v>
      </c>
      <c r="V790" s="118">
        <v>2131.820557</v>
      </c>
      <c r="W790" s="118">
        <v>2192.290039</v>
      </c>
      <c r="X790" s="118">
        <v>2258.5903320000002</v>
      </c>
      <c r="Y790" s="118">
        <v>2319.469971</v>
      </c>
      <c r="Z790" s="118">
        <v>2396.97876</v>
      </c>
      <c r="AA790" s="118">
        <v>2467.2177729999999</v>
      </c>
      <c r="AB790" s="118">
        <v>2545.4995119999999</v>
      </c>
      <c r="AC790" s="118">
        <v>2622.6596679999998</v>
      </c>
      <c r="AD790" s="118">
        <v>2707.2788089999999</v>
      </c>
      <c r="AE790" s="118">
        <v>2789.6533199999999</v>
      </c>
      <c r="AF790" s="118">
        <v>2870.0183109999998</v>
      </c>
      <c r="AG790" s="118">
        <v>2967.304443</v>
      </c>
      <c r="AH790" s="118">
        <v>3063.8276369999999</v>
      </c>
      <c r="AI790" s="118">
        <v>3173.2409670000002</v>
      </c>
      <c r="AJ790" s="118">
        <v>3293.186768</v>
      </c>
      <c r="AK790" s="118">
        <v>3398.2622070000002</v>
      </c>
      <c r="AL790" s="118">
        <v>3515.6748050000001</v>
      </c>
      <c r="AM790" s="119">
        <v>3.2000000000000001E-2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37"/>
  <sheetViews>
    <sheetView workbookViewId="0">
      <selection activeCell="C12" sqref="C12"/>
    </sheetView>
  </sheetViews>
  <sheetFormatPr defaultColWidth="9.140625" defaultRowHeight="15"/>
  <cols>
    <col min="1" max="1" width="30" style="15" customWidth="1"/>
    <col min="2" max="2" width="13.42578125" style="15" customWidth="1"/>
    <col min="3" max="3" width="16.7109375" style="15" customWidth="1"/>
    <col min="4" max="16384" width="9.140625" style="15"/>
  </cols>
  <sheetData>
    <row r="1" spans="1:7">
      <c r="A1" s="17" t="s">
        <v>7</v>
      </c>
      <c r="B1" s="7" t="s">
        <v>379</v>
      </c>
      <c r="C1" s="17" t="s">
        <v>9</v>
      </c>
    </row>
    <row r="2" spans="1:7">
      <c r="A2" s="15" t="s">
        <v>8</v>
      </c>
      <c r="B2" s="8">
        <f>About!B95*0.7</f>
        <v>0.71469999999999989</v>
      </c>
      <c r="C2" s="15" t="s">
        <v>10</v>
      </c>
    </row>
    <row r="5" spans="1:7">
      <c r="A5" s="17" t="s">
        <v>16</v>
      </c>
      <c r="B5" s="17"/>
      <c r="C5" s="17"/>
    </row>
    <row r="6" spans="1:7" s="21" customFormat="1">
      <c r="A6" s="20"/>
      <c r="B6" s="20">
        <v>1000000</v>
      </c>
      <c r="C6" s="20" t="s">
        <v>17</v>
      </c>
    </row>
    <row r="7" spans="1:7">
      <c r="B7" s="15">
        <v>1.1299999999999999</v>
      </c>
      <c r="C7" s="15" t="s">
        <v>14</v>
      </c>
    </row>
    <row r="8" spans="1:7">
      <c r="B8" s="15">
        <v>947817</v>
      </c>
      <c r="C8" s="15" t="s">
        <v>15</v>
      </c>
    </row>
    <row r="9" spans="1:7">
      <c r="B9" s="15" t="s">
        <v>257</v>
      </c>
      <c r="C9" s="15">
        <v>3412.1416300000001</v>
      </c>
      <c r="D9" s="15" t="s">
        <v>258</v>
      </c>
      <c r="G9" s="15" t="s">
        <v>259</v>
      </c>
    </row>
    <row r="10" spans="1:7">
      <c r="B10" s="15" t="s">
        <v>260</v>
      </c>
      <c r="C10" s="15">
        <v>3.4121416300000001E-3</v>
      </c>
      <c r="D10" s="15" t="s">
        <v>258</v>
      </c>
    </row>
    <row r="11" spans="1:7">
      <c r="B11" s="15" t="s">
        <v>260</v>
      </c>
      <c r="C11" s="15">
        <f>C10*1000000</f>
        <v>3412.1416300000001</v>
      </c>
      <c r="D11" s="15" t="s">
        <v>261</v>
      </c>
    </row>
    <row r="12" spans="1:7">
      <c r="B12" s="15" t="s">
        <v>262</v>
      </c>
      <c r="C12" s="15">
        <f>C11*1000</f>
        <v>3412141.63</v>
      </c>
      <c r="D12" s="15" t="s">
        <v>261</v>
      </c>
    </row>
    <row r="14" spans="1:7" ht="12.75" customHeight="1"/>
    <row r="15" spans="1:7">
      <c r="A15" s="90" t="s">
        <v>328</v>
      </c>
      <c r="B15" s="90" t="s">
        <v>1969</v>
      </c>
      <c r="C15" s="90"/>
      <c r="D15" s="90" t="s">
        <v>1970</v>
      </c>
    </row>
    <row r="16" spans="1:7">
      <c r="A16" s="90" t="s">
        <v>329</v>
      </c>
      <c r="B16" s="90" t="s">
        <v>1969</v>
      </c>
      <c r="C16" s="90"/>
      <c r="D16" s="90" t="s">
        <v>1970</v>
      </c>
    </row>
    <row r="17" spans="1:4">
      <c r="A17" s="90"/>
      <c r="B17" s="90"/>
      <c r="C17" s="90"/>
      <c r="D17" s="90"/>
    </row>
    <row r="18" spans="1:4">
      <c r="A18" s="90"/>
      <c r="B18" s="90"/>
      <c r="C18" s="90"/>
      <c r="D18" s="90"/>
    </row>
    <row r="19" spans="1:4">
      <c r="A19" s="90">
        <v>947817.12</v>
      </c>
      <c r="B19" s="90" t="s">
        <v>1971</v>
      </c>
      <c r="C19" s="90" t="s">
        <v>1972</v>
      </c>
      <c r="D19" s="90"/>
    </row>
    <row r="20" spans="1:4">
      <c r="A20" s="90">
        <f>A19*1000000</f>
        <v>947817120000</v>
      </c>
      <c r="B20" s="90" t="s">
        <v>1973</v>
      </c>
      <c r="C20" s="90" t="s">
        <v>1972</v>
      </c>
      <c r="D20" s="90"/>
    </row>
    <row r="21" spans="1:4">
      <c r="A21" s="90"/>
      <c r="B21" s="90"/>
      <c r="C21" s="90"/>
      <c r="D21" s="90"/>
    </row>
    <row r="22" spans="1:4">
      <c r="A22" s="90"/>
      <c r="B22" s="90"/>
      <c r="C22" s="90"/>
      <c r="D22" s="90"/>
    </row>
    <row r="23" spans="1:4" ht="15.75">
      <c r="A23" s="98" t="s">
        <v>1974</v>
      </c>
      <c r="B23" s="99"/>
      <c r="C23" s="99"/>
      <c r="D23" s="99"/>
    </row>
    <row r="24" spans="1:4">
      <c r="A24" s="100" t="s">
        <v>1975</v>
      </c>
      <c r="B24" s="99"/>
      <c r="C24" s="99"/>
      <c r="D24" s="99"/>
    </row>
    <row r="25" spans="1:4">
      <c r="A25" s="101" t="s">
        <v>7</v>
      </c>
      <c r="B25" s="102"/>
      <c r="C25" s="103"/>
      <c r="D25" s="103"/>
    </row>
    <row r="26" spans="1:4">
      <c r="A26" s="104"/>
      <c r="B26" s="105"/>
      <c r="C26" s="106" t="s">
        <v>1976</v>
      </c>
      <c r="D26" s="106" t="s">
        <v>1977</v>
      </c>
    </row>
    <row r="27" spans="1:4">
      <c r="A27" s="107"/>
      <c r="B27" s="108"/>
      <c r="C27" s="109" t="s">
        <v>1978</v>
      </c>
      <c r="D27" s="109"/>
    </row>
    <row r="28" spans="1:4">
      <c r="A28" s="110" t="s">
        <v>1979</v>
      </c>
      <c r="B28" s="111"/>
      <c r="C28" s="112" t="s">
        <v>1980</v>
      </c>
      <c r="D28" s="112" t="s">
        <v>1980</v>
      </c>
    </row>
    <row r="29" spans="1:4">
      <c r="A29" s="113" t="s">
        <v>1981</v>
      </c>
      <c r="B29" s="114"/>
      <c r="C29" s="115"/>
      <c r="D29" s="115">
        <v>124340</v>
      </c>
    </row>
    <row r="30" spans="1:4">
      <c r="A30" s="113" t="s">
        <v>78</v>
      </c>
      <c r="B30" s="114"/>
      <c r="C30" s="115"/>
      <c r="D30" s="115">
        <v>120438.62000000001</v>
      </c>
    </row>
    <row r="31" spans="1:4">
      <c r="A31" s="113" t="s">
        <v>1982</v>
      </c>
      <c r="B31" s="114"/>
      <c r="C31" s="115"/>
      <c r="D31" s="115">
        <v>120438.62000000001</v>
      </c>
    </row>
    <row r="32" spans="1:4">
      <c r="A32" s="116" t="s">
        <v>1983</v>
      </c>
      <c r="B32" s="114"/>
      <c r="C32" s="115"/>
      <c r="D32" s="115">
        <v>137380</v>
      </c>
    </row>
    <row r="33" spans="1:27">
      <c r="A33" s="117" t="s">
        <v>1984</v>
      </c>
      <c r="B33" s="114"/>
      <c r="C33" s="115"/>
      <c r="D33" s="115">
        <v>137380</v>
      </c>
    </row>
    <row r="35" spans="1:27">
      <c r="A35" s="17" t="s">
        <v>12</v>
      </c>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1:27">
      <c r="B36" s="15">
        <v>2015</v>
      </c>
      <c r="C36" s="15">
        <v>2016</v>
      </c>
      <c r="D36" s="15">
        <v>2017</v>
      </c>
      <c r="E36" s="15">
        <v>2018</v>
      </c>
      <c r="F36" s="15">
        <v>2019</v>
      </c>
      <c r="G36" s="15">
        <v>2020</v>
      </c>
      <c r="H36" s="15">
        <v>2021</v>
      </c>
      <c r="I36" s="15">
        <v>2022</v>
      </c>
      <c r="J36" s="15">
        <v>2023</v>
      </c>
      <c r="K36" s="15">
        <v>2024</v>
      </c>
      <c r="L36" s="15">
        <v>2025</v>
      </c>
      <c r="M36" s="15">
        <v>2026</v>
      </c>
      <c r="N36" s="15">
        <v>2027</v>
      </c>
      <c r="O36" s="15">
        <v>2028</v>
      </c>
      <c r="P36" s="15">
        <v>2029</v>
      </c>
      <c r="Q36" s="15">
        <v>2030</v>
      </c>
      <c r="R36" s="15">
        <v>2031</v>
      </c>
      <c r="S36" s="15">
        <v>2032</v>
      </c>
      <c r="T36" s="15">
        <v>2033</v>
      </c>
      <c r="U36" s="15">
        <v>2034</v>
      </c>
      <c r="V36" s="15">
        <v>2035</v>
      </c>
      <c r="W36" s="15">
        <v>2036</v>
      </c>
      <c r="X36" s="15">
        <v>2037</v>
      </c>
      <c r="Y36" s="15">
        <v>2038</v>
      </c>
      <c r="Z36" s="15">
        <v>2039</v>
      </c>
      <c r="AA36" s="15">
        <v>2040</v>
      </c>
    </row>
    <row r="37" spans="1:27">
      <c r="A37" s="15" t="s">
        <v>8</v>
      </c>
      <c r="B37" s="23">
        <f t="shared" ref="B37:AA37" si="0">$B2/$B$6</f>
        <v>7.1469999999999991E-7</v>
      </c>
      <c r="C37" s="23">
        <f t="shared" si="0"/>
        <v>7.1469999999999991E-7</v>
      </c>
      <c r="D37" s="23">
        <f t="shared" si="0"/>
        <v>7.1469999999999991E-7</v>
      </c>
      <c r="E37" s="23">
        <f t="shared" si="0"/>
        <v>7.1469999999999991E-7</v>
      </c>
      <c r="F37" s="23">
        <f t="shared" si="0"/>
        <v>7.1469999999999991E-7</v>
      </c>
      <c r="G37" s="23">
        <f t="shared" si="0"/>
        <v>7.1469999999999991E-7</v>
      </c>
      <c r="H37" s="23">
        <f t="shared" si="0"/>
        <v>7.1469999999999991E-7</v>
      </c>
      <c r="I37" s="23">
        <f t="shared" si="0"/>
        <v>7.1469999999999991E-7</v>
      </c>
      <c r="J37" s="23">
        <f t="shared" si="0"/>
        <v>7.1469999999999991E-7</v>
      </c>
      <c r="K37" s="23">
        <f t="shared" si="0"/>
        <v>7.1469999999999991E-7</v>
      </c>
      <c r="L37" s="23">
        <f t="shared" si="0"/>
        <v>7.1469999999999991E-7</v>
      </c>
      <c r="M37" s="23">
        <f t="shared" si="0"/>
        <v>7.1469999999999991E-7</v>
      </c>
      <c r="N37" s="23">
        <f t="shared" si="0"/>
        <v>7.1469999999999991E-7</v>
      </c>
      <c r="O37" s="23">
        <f t="shared" si="0"/>
        <v>7.1469999999999991E-7</v>
      </c>
      <c r="P37" s="23">
        <f t="shared" si="0"/>
        <v>7.1469999999999991E-7</v>
      </c>
      <c r="Q37" s="23">
        <f t="shared" si="0"/>
        <v>7.1469999999999991E-7</v>
      </c>
      <c r="R37" s="23">
        <f t="shared" si="0"/>
        <v>7.1469999999999991E-7</v>
      </c>
      <c r="S37" s="23">
        <f t="shared" si="0"/>
        <v>7.1469999999999991E-7</v>
      </c>
      <c r="T37" s="23">
        <f t="shared" si="0"/>
        <v>7.1469999999999991E-7</v>
      </c>
      <c r="U37" s="23">
        <f t="shared" si="0"/>
        <v>7.1469999999999991E-7</v>
      </c>
      <c r="V37" s="23">
        <f t="shared" si="0"/>
        <v>7.1469999999999991E-7</v>
      </c>
      <c r="W37" s="23">
        <f t="shared" si="0"/>
        <v>7.1469999999999991E-7</v>
      </c>
      <c r="X37" s="23">
        <f t="shared" si="0"/>
        <v>7.1469999999999991E-7</v>
      </c>
      <c r="Y37" s="23">
        <f t="shared" si="0"/>
        <v>7.1469999999999991E-7</v>
      </c>
      <c r="Z37" s="23">
        <f t="shared" si="0"/>
        <v>7.1469999999999991E-7</v>
      </c>
      <c r="AA37" s="23">
        <f t="shared" si="0"/>
        <v>7.1469999999999991E-7</v>
      </c>
    </row>
  </sheetData>
  <dataValidations count="1">
    <dataValidation type="list" allowBlank="1" showInputMessage="1" showErrorMessage="1" sqref="B27">
      <formula1>"1,2"</formula1>
    </dataValidation>
  </dataValidation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2060"/>
  </sheetPr>
  <dimension ref="A1:AI8"/>
  <sheetViews>
    <sheetView workbookViewId="0">
      <pane xSplit="1" ySplit="1" topLeftCell="R2" activePane="bottomRight" state="frozen"/>
      <selection pane="topRight" activeCell="B1" sqref="B1"/>
      <selection pane="bottomLeft" activeCell="A2" sqref="A2"/>
      <selection pane="bottomRight" activeCell="B2" sqref="B2:AI8"/>
    </sheetView>
  </sheetViews>
  <sheetFormatPr defaultColWidth="9.140625" defaultRowHeight="15"/>
  <cols>
    <col min="1" max="1" width="41.42578125" style="1" customWidth="1"/>
    <col min="2" max="8" width="10" style="10" customWidth="1"/>
    <col min="9" max="25" width="10" style="1" customWidth="1"/>
    <col min="26" max="26" width="9.140625" style="1" customWidth="1"/>
    <col min="27" max="16384" width="9.140625" style="1"/>
  </cols>
  <sheetData>
    <row r="1" spans="1:35">
      <c r="A1" s="1" t="str">
        <f>'BFCpUEbS-electricity-calcs'!A1</f>
        <v>Year</v>
      </c>
      <c r="B1" s="10">
        <f>'BFCpUEbS-electricity-calcs'!B1</f>
        <v>2017</v>
      </c>
      <c r="C1" s="10">
        <f>'BFCpUEbS-electricity-calcs'!C1</f>
        <v>2018</v>
      </c>
      <c r="D1" s="13">
        <f>'BFCpUEbS-electricity-calcs'!D1</f>
        <v>2019</v>
      </c>
      <c r="E1" s="13">
        <f>'BFCpUEbS-electricity-calcs'!E1</f>
        <v>2020</v>
      </c>
      <c r="F1" s="13">
        <f>'BFCpUEbS-electricity-calcs'!F1</f>
        <v>2021</v>
      </c>
      <c r="G1" s="13">
        <f>'BFCpUEbS-electricity-calcs'!G1</f>
        <v>2022</v>
      </c>
      <c r="H1" s="13">
        <f>'BFCpUEbS-electricity-calcs'!H1</f>
        <v>2023</v>
      </c>
      <c r="I1" s="2">
        <f>'BFCpUEbS-electricity-calcs'!I1</f>
        <v>2024</v>
      </c>
      <c r="J1" s="2">
        <f>'BFCpUEbS-electricity-calcs'!J1</f>
        <v>2025</v>
      </c>
      <c r="K1" s="2">
        <f>'BFCpUEbS-electricity-calcs'!K1</f>
        <v>2026</v>
      </c>
      <c r="L1" s="2">
        <f>'BFCpUEbS-electricity-calcs'!L1</f>
        <v>2027</v>
      </c>
      <c r="M1" s="2">
        <f>'BFCpUEbS-electricity-calcs'!M1</f>
        <v>2028</v>
      </c>
      <c r="N1" s="2">
        <f>'BFCpUEbS-electricity-calcs'!N1</f>
        <v>2029</v>
      </c>
      <c r="O1" s="2">
        <f>'BFCpUEbS-electricity-calcs'!O1</f>
        <v>2030</v>
      </c>
      <c r="P1" s="2">
        <f>'BFCpUEbS-electricity-calcs'!P1</f>
        <v>2031</v>
      </c>
      <c r="Q1" s="2">
        <f>'BFCpUEbS-electricity-calcs'!Q1</f>
        <v>2032</v>
      </c>
      <c r="R1" s="2">
        <f>'BFCpUEbS-electricity-calcs'!R1</f>
        <v>2033</v>
      </c>
      <c r="S1" s="2">
        <f>'BFCpUEbS-electricity-calcs'!S1</f>
        <v>2034</v>
      </c>
      <c r="T1" s="2">
        <f>'BFCpUEbS-electricity-calcs'!T1</f>
        <v>2035</v>
      </c>
      <c r="U1" s="2">
        <f>'BFCpUEbS-electricity-calcs'!U1</f>
        <v>2036</v>
      </c>
      <c r="V1" s="2">
        <f>'BFCpUEbS-electricity-calcs'!V1</f>
        <v>2037</v>
      </c>
      <c r="W1" s="2">
        <f>'BFCpUEbS-electricity-calcs'!W1</f>
        <v>2038</v>
      </c>
      <c r="X1" s="2">
        <f>'BFCpUEbS-electricity-calcs'!X1</f>
        <v>2039</v>
      </c>
      <c r="Y1" s="2">
        <f>'BFCpUEbS-electricity-calcs'!Y1</f>
        <v>2040</v>
      </c>
      <c r="Z1" s="12">
        <f>'BFCpUEbS-electricity-calcs'!Z1</f>
        <v>2041</v>
      </c>
      <c r="AA1" s="12">
        <f>'BFCpUEbS-electricity-calcs'!AA1</f>
        <v>2042</v>
      </c>
      <c r="AB1" s="12">
        <f>'BFCpUEbS-electricity-calcs'!AB1</f>
        <v>2043</v>
      </c>
      <c r="AC1" s="12">
        <f>'BFCpUEbS-electricity-calcs'!AC1</f>
        <v>2044</v>
      </c>
      <c r="AD1" s="12">
        <f>'BFCpUEbS-electricity-calcs'!AD1</f>
        <v>2045</v>
      </c>
      <c r="AE1" s="12">
        <f>'BFCpUEbS-electricity-calcs'!AE1</f>
        <v>2046</v>
      </c>
      <c r="AF1" s="12">
        <f>'BFCpUEbS-electricity-calcs'!AF1</f>
        <v>2047</v>
      </c>
      <c r="AG1" s="12">
        <f>'BFCpUEbS-electricity-calcs'!AG1</f>
        <v>2048</v>
      </c>
      <c r="AH1" s="12">
        <f>'BFCpUEbS-electricity-calcs'!AH1</f>
        <v>2049</v>
      </c>
      <c r="AI1" s="12">
        <f>'BFCpUEbS-electricity-calcs'!AI1</f>
        <v>2050</v>
      </c>
    </row>
    <row r="2" spans="1:35">
      <c r="A2" s="1" t="str">
        <f>'BFCpUEbS-electricity-calcs'!A2</f>
        <v>Transportation Sector Price ($/BTU)</v>
      </c>
      <c r="B2" s="10">
        <f>'BFCpUEbS-electricity-calcs'!B2</f>
        <v>3.2211452012597118E-5</v>
      </c>
      <c r="C2" s="10">
        <f>'BFCpUEbS-electricity-calcs'!C2</f>
        <v>3.4104060368175991E-5</v>
      </c>
      <c r="D2" s="10">
        <f>'BFCpUEbS-electricity-calcs'!D2</f>
        <v>3.531475426353504E-5</v>
      </c>
      <c r="E2" s="10">
        <f>'BFCpUEbS-electricity-calcs'!E2</f>
        <v>3.6249940713739258E-5</v>
      </c>
      <c r="F2" s="10">
        <f>'BFCpUEbS-electricity-calcs'!F2</f>
        <v>3.6945078745741867E-5</v>
      </c>
      <c r="G2" s="10">
        <f>'BFCpUEbS-electricity-calcs'!G2</f>
        <v>3.8860291644323543E-5</v>
      </c>
      <c r="H2" s="10">
        <f>'BFCpUEbS-electricity-calcs'!H2</f>
        <v>3.9487553516189687E-5</v>
      </c>
      <c r="I2" s="11">
        <f>'BFCpUEbS-electricity-calcs'!I2</f>
        <v>4.0698585617370029E-5</v>
      </c>
      <c r="J2" s="11">
        <f>'BFCpUEbS-electricity-calcs'!J2</f>
        <v>4.1457505436971932E-5</v>
      </c>
      <c r="K2" s="11">
        <f>'BFCpUEbS-electricity-calcs'!K2</f>
        <v>4.6306893482298551E-5</v>
      </c>
      <c r="L2" s="11">
        <f>'BFCpUEbS-electricity-calcs'!L2</f>
        <v>4.2671339648856415E-5</v>
      </c>
      <c r="M2" s="11">
        <f>'BFCpUEbS-electricity-calcs'!M2</f>
        <v>4.3963090734850818E-5</v>
      </c>
      <c r="N2" s="11">
        <f>'BFCpUEbS-electricity-calcs'!N2</f>
        <v>4.4068393726206761E-5</v>
      </c>
      <c r="O2" s="11">
        <f>'BFCpUEbS-electricity-calcs'!O2</f>
        <v>4.3779185063128005E-5</v>
      </c>
      <c r="P2" s="11">
        <f>'BFCpUEbS-electricity-calcs'!P2</f>
        <v>4.5187756854033499E-5</v>
      </c>
      <c r="Q2" s="11">
        <f>'BFCpUEbS-electricity-calcs'!Q2</f>
        <v>4.6087874313782947E-5</v>
      </c>
      <c r="R2" s="11">
        <f>'BFCpUEbS-electricity-calcs'!R2</f>
        <v>4.5873047393415241E-5</v>
      </c>
      <c r="S2" s="11">
        <f>'BFCpUEbS-electricity-calcs'!S2</f>
        <v>4.6310148222540906E-5</v>
      </c>
      <c r="T2" s="11">
        <f>'BFCpUEbS-electricity-calcs'!T2</f>
        <v>4.6922916385603782E-5</v>
      </c>
      <c r="U2" s="11">
        <f>'BFCpUEbS-electricity-calcs'!U2</f>
        <v>4.7516626506087783E-5</v>
      </c>
      <c r="V2" s="11">
        <f>'BFCpUEbS-electricity-calcs'!V2</f>
        <v>4.8342085889217517E-5</v>
      </c>
      <c r="W2" s="11">
        <f>'BFCpUEbS-electricity-calcs'!W2</f>
        <v>5.1568593247810494E-5</v>
      </c>
      <c r="X2" s="11">
        <f>'BFCpUEbS-electricity-calcs'!X2</f>
        <v>5.2346310098692252E-5</v>
      </c>
      <c r="Y2" s="11">
        <f>'BFCpUEbS-electricity-calcs'!Y2</f>
        <v>5.3108082004525221E-5</v>
      </c>
      <c r="Z2" s="11">
        <f>'BFCpUEbS-electricity-calcs'!Z2</f>
        <v>5.3899858746625059E-5</v>
      </c>
      <c r="AA2" s="11">
        <f>'BFCpUEbS-electricity-calcs'!AA2</f>
        <v>5.4625814551618036E-5</v>
      </c>
      <c r="AB2" s="11">
        <f>'BFCpUEbS-electricity-calcs'!AB2</f>
        <v>5.625190442692219E-5</v>
      </c>
      <c r="AC2" s="11">
        <f>'BFCpUEbS-electricity-calcs'!AC2</f>
        <v>6.0085979161151945E-5</v>
      </c>
      <c r="AD2" s="11">
        <f>'BFCpUEbS-electricity-calcs'!AD2</f>
        <v>5.8918061956082131E-5</v>
      </c>
      <c r="AE2" s="11">
        <f>'BFCpUEbS-electricity-calcs'!AE2</f>
        <v>6.0191966255408341E-5</v>
      </c>
      <c r="AF2" s="11">
        <f>'BFCpUEbS-electricity-calcs'!AF2</f>
        <v>6.1165707051434519E-5</v>
      </c>
      <c r="AG2" s="11">
        <f>'BFCpUEbS-electricity-calcs'!AG2</f>
        <v>6.2077428487447288E-5</v>
      </c>
      <c r="AH2" s="11">
        <f>'BFCpUEbS-electricity-calcs'!AH2</f>
        <v>6.5244302404658187E-5</v>
      </c>
      <c r="AI2" s="11">
        <f>'BFCpUEbS-electricity-calcs'!AI2</f>
        <v>6.771586144343488E-5</v>
      </c>
    </row>
    <row r="3" spans="1:35">
      <c r="A3" s="1" t="str">
        <f>'BFCpUEbS-electricity-calcs'!A3</f>
        <v>Electricity Sector Price ($/BTU)</v>
      </c>
      <c r="B3" s="10">
        <f>'BFCpUEbS-electricity-calcs'!B3</f>
        <v>0</v>
      </c>
      <c r="C3" s="10">
        <f>'BFCpUEbS-electricity-calcs'!C3</f>
        <v>0</v>
      </c>
      <c r="D3" s="10">
        <f>'BFCpUEbS-electricity-calcs'!D3</f>
        <v>0</v>
      </c>
      <c r="E3" s="10">
        <f>'BFCpUEbS-electricity-calcs'!E3</f>
        <v>0</v>
      </c>
      <c r="F3" s="10">
        <f>'BFCpUEbS-electricity-calcs'!F3</f>
        <v>0</v>
      </c>
      <c r="G3" s="10">
        <f>'BFCpUEbS-electricity-calcs'!G3</f>
        <v>0</v>
      </c>
      <c r="H3" s="10">
        <f>'BFCpUEbS-electricity-calcs'!H3</f>
        <v>0</v>
      </c>
      <c r="I3" s="1">
        <f>'BFCpUEbS-electricity-calcs'!I3</f>
        <v>0</v>
      </c>
      <c r="J3" s="1">
        <f>'BFCpUEbS-electricity-calcs'!J3</f>
        <v>0</v>
      </c>
      <c r="K3" s="1">
        <f>'BFCpUEbS-electricity-calcs'!K3</f>
        <v>0</v>
      </c>
      <c r="L3" s="1">
        <f>'BFCpUEbS-electricity-calcs'!L3</f>
        <v>0</v>
      </c>
      <c r="M3" s="1">
        <f>'BFCpUEbS-electricity-calcs'!M3</f>
        <v>0</v>
      </c>
      <c r="N3" s="1">
        <f>'BFCpUEbS-electricity-calcs'!N3</f>
        <v>0</v>
      </c>
      <c r="O3" s="1">
        <f>'BFCpUEbS-electricity-calcs'!O3</f>
        <v>0</v>
      </c>
      <c r="P3" s="1">
        <f>'BFCpUEbS-electricity-calcs'!P3</f>
        <v>0</v>
      </c>
      <c r="Q3" s="1">
        <f>'BFCpUEbS-electricity-calcs'!Q3</f>
        <v>0</v>
      </c>
      <c r="R3" s="1">
        <f>'BFCpUEbS-electricity-calcs'!R3</f>
        <v>0</v>
      </c>
      <c r="S3" s="1">
        <f>'BFCpUEbS-electricity-calcs'!S3</f>
        <v>0</v>
      </c>
      <c r="T3" s="1">
        <f>'BFCpUEbS-electricity-calcs'!T3</f>
        <v>0</v>
      </c>
      <c r="U3" s="1">
        <f>'BFCpUEbS-electricity-calcs'!U3</f>
        <v>0</v>
      </c>
      <c r="V3" s="1">
        <f>'BFCpUEbS-electricity-calcs'!V3</f>
        <v>0</v>
      </c>
      <c r="W3" s="1">
        <f>'BFCpUEbS-electricity-calcs'!W3</f>
        <v>0</v>
      </c>
      <c r="X3" s="1">
        <f>'BFCpUEbS-electricity-calcs'!X3</f>
        <v>0</v>
      </c>
      <c r="Y3" s="1">
        <f>'BFCpUEbS-electricity-calcs'!Y3</f>
        <v>0</v>
      </c>
      <c r="Z3" s="1">
        <f>'BFCpUEbS-electricity-calcs'!Z3</f>
        <v>0</v>
      </c>
      <c r="AA3" s="1">
        <f>'BFCpUEbS-electricity-calcs'!AA3</f>
        <v>0</v>
      </c>
      <c r="AB3" s="1">
        <f>'BFCpUEbS-electricity-calcs'!AB3</f>
        <v>0</v>
      </c>
      <c r="AC3" s="1">
        <f>'BFCpUEbS-electricity-calcs'!AC3</f>
        <v>0</v>
      </c>
      <c r="AD3" s="1">
        <f>'BFCpUEbS-electricity-calcs'!AD3</f>
        <v>0</v>
      </c>
      <c r="AE3" s="1">
        <f>'BFCpUEbS-electricity-calcs'!AE3</f>
        <v>0</v>
      </c>
      <c r="AF3" s="1">
        <f>'BFCpUEbS-electricity-calcs'!AF3</f>
        <v>0</v>
      </c>
      <c r="AG3" s="1">
        <f>'BFCpUEbS-electricity-calcs'!AG3</f>
        <v>0</v>
      </c>
      <c r="AH3" s="1">
        <f>'BFCpUEbS-electricity-calcs'!AH3</f>
        <v>0</v>
      </c>
      <c r="AI3" s="1">
        <f>'BFCpUEbS-electricity-calcs'!AI3</f>
        <v>0</v>
      </c>
    </row>
    <row r="4" spans="1:35">
      <c r="A4" s="1" t="str">
        <f>'BFCpUEbS-electricity-calcs'!A4</f>
        <v>Residential Buildings Sector Price ($/BTU)</v>
      </c>
      <c r="B4" s="10">
        <f>'BFCpUEbS-electricity-calcs'!B4</f>
        <v>6.2476313245299995E-5</v>
      </c>
      <c r="C4" s="10">
        <f>'BFCpUEbS-electricity-calcs'!C4</f>
        <v>6.4489476806999996E-5</v>
      </c>
      <c r="D4" s="10">
        <f>'BFCpUEbS-electricity-calcs'!D4</f>
        <v>6.539353363935375E-5</v>
      </c>
      <c r="E4" s="10">
        <f>'BFCpUEbS-electricity-calcs'!E4</f>
        <v>7.0486913329917246E-5</v>
      </c>
      <c r="F4" s="10">
        <f>'BFCpUEbS-electricity-calcs'!F4</f>
        <v>7.2186356111758371E-5</v>
      </c>
      <c r="G4" s="10">
        <f>'BFCpUEbS-electricity-calcs'!G4</f>
        <v>7.064214458870656E-5</v>
      </c>
      <c r="H4" s="10">
        <f>'BFCpUEbS-electricity-calcs'!H4</f>
        <v>7.0927615699218816E-5</v>
      </c>
      <c r="I4" s="1">
        <f>'BFCpUEbS-electricity-calcs'!I4</f>
        <v>7.2779846222905255E-5</v>
      </c>
      <c r="J4" s="1">
        <f>'BFCpUEbS-electricity-calcs'!J4</f>
        <v>7.3740788593445043E-5</v>
      </c>
      <c r="K4" s="1">
        <f>'BFCpUEbS-electricity-calcs'!K4</f>
        <v>7.5215765467359329E-5</v>
      </c>
      <c r="L4" s="1">
        <f>'BFCpUEbS-electricity-calcs'!L4</f>
        <v>7.6794100362129045E-5</v>
      </c>
      <c r="M4" s="1">
        <f>'BFCpUEbS-electricity-calcs'!M4</f>
        <v>7.8971767231570349E-5</v>
      </c>
      <c r="N4" s="1">
        <f>'BFCpUEbS-electricity-calcs'!N4</f>
        <v>8.0078314093132079E-5</v>
      </c>
      <c r="O4" s="1">
        <f>'BFCpUEbS-electricity-calcs'!O4</f>
        <v>8.079250901145314E-5</v>
      </c>
      <c r="P4" s="1">
        <f>'BFCpUEbS-electricity-calcs'!P4</f>
        <v>8.2802357054217299E-5</v>
      </c>
      <c r="Q4" s="1">
        <f>'BFCpUEbS-electricity-calcs'!Q4</f>
        <v>8.4093305936662501E-5</v>
      </c>
      <c r="R4" s="1">
        <f>'BFCpUEbS-electricity-calcs'!R4</f>
        <v>8.3701650585565757E-5</v>
      </c>
      <c r="S4" s="1">
        <f>'BFCpUEbS-electricity-calcs'!S4</f>
        <v>8.4193410482351423E-5</v>
      </c>
      <c r="T4" s="1">
        <f>'BFCpUEbS-electricity-calcs'!T4</f>
        <v>8.4961733881943837E-5</v>
      </c>
      <c r="U4" s="1">
        <f>'BFCpUEbS-electricity-calcs'!U4</f>
        <v>8.5571828840532013E-5</v>
      </c>
      <c r="V4" s="1">
        <f>'BFCpUEbS-electricity-calcs'!V4</f>
        <v>8.6661696910332194E-5</v>
      </c>
      <c r="W4" s="1">
        <f>'BFCpUEbS-electricity-calcs'!W4</f>
        <v>8.8854929493099893E-5</v>
      </c>
      <c r="X4" s="1">
        <f>'BFCpUEbS-electricity-calcs'!X4</f>
        <v>8.9917068997584555E-5</v>
      </c>
      <c r="Y4" s="1">
        <f>'BFCpUEbS-electricity-calcs'!Y4</f>
        <v>9.0951934843320028E-5</v>
      </c>
      <c r="Z4" s="1">
        <f>'BFCpUEbS-electricity-calcs'!Z4</f>
        <v>9.1726199552876524E-5</v>
      </c>
      <c r="AA4" s="1">
        <f>'BFCpUEbS-electricity-calcs'!AA4</f>
        <v>9.2484132962890065E-5</v>
      </c>
      <c r="AB4" s="1">
        <f>'BFCpUEbS-electricity-calcs'!AB4</f>
        <v>9.4591329930931157E-5</v>
      </c>
      <c r="AC4" s="1">
        <f>'BFCpUEbS-electricity-calcs'!AC4</f>
        <v>9.206848328395211E-5</v>
      </c>
      <c r="AD4" s="1">
        <f>'BFCpUEbS-electricity-calcs'!AD4</f>
        <v>9.0385267325780418E-5</v>
      </c>
      <c r="AE4" s="1">
        <f>'BFCpUEbS-electricity-calcs'!AE4</f>
        <v>9.1778719146977362E-5</v>
      </c>
      <c r="AF4" s="1">
        <f>'BFCpUEbS-electricity-calcs'!AF4</f>
        <v>9.2671671045918818E-5</v>
      </c>
      <c r="AG4" s="1">
        <f>'BFCpUEbS-electricity-calcs'!AG4</f>
        <v>9.3401898227137047E-5</v>
      </c>
      <c r="AH4" s="1">
        <f>'BFCpUEbS-electricity-calcs'!AH4</f>
        <v>9.8020987562919177E-5</v>
      </c>
      <c r="AI4" s="1">
        <f>'BFCpUEbS-electricity-calcs'!AI4</f>
        <v>9.9838144811555612E-5</v>
      </c>
    </row>
    <row r="5" spans="1:35">
      <c r="A5" s="1" t="str">
        <f>'BFCpUEbS-electricity-calcs'!A5</f>
        <v>Commercial Buildings Sector Price ($/BTU)</v>
      </c>
      <c r="B5" s="10">
        <f>'BFCpUEbS-electricity-calcs'!B5</f>
        <v>5.3775352088800002E-5</v>
      </c>
      <c r="C5" s="10">
        <f>'BFCpUEbS-electricity-calcs'!C5</f>
        <v>5.6163851229800003E-5</v>
      </c>
      <c r="D5" s="10">
        <f>'BFCpUEbS-electricity-calcs'!D5</f>
        <v>5.6943996104084287E-5</v>
      </c>
      <c r="E5" s="10">
        <f>'BFCpUEbS-electricity-calcs'!E5</f>
        <v>5.5608866008594676E-5</v>
      </c>
      <c r="F5" s="10">
        <f>'BFCpUEbS-electricity-calcs'!F5</f>
        <v>5.6317815240511183E-5</v>
      </c>
      <c r="G5" s="10">
        <f>'BFCpUEbS-electricity-calcs'!G5</f>
        <v>5.7549004649563518E-5</v>
      </c>
      <c r="H5" s="10">
        <f>'BFCpUEbS-electricity-calcs'!H5</f>
        <v>5.7732471932179563E-5</v>
      </c>
      <c r="I5" s="1">
        <f>'BFCpUEbS-electricity-calcs'!I5</f>
        <v>5.9141331305925357E-5</v>
      </c>
      <c r="J5" s="1">
        <f>'BFCpUEbS-electricity-calcs'!J5</f>
        <v>6.0009709376793378E-5</v>
      </c>
      <c r="K5" s="1">
        <f>'BFCpUEbS-electricity-calcs'!K5</f>
        <v>5.9852515834395965E-5</v>
      </c>
      <c r="L5" s="1">
        <f>'BFCpUEbS-electricity-calcs'!L5</f>
        <v>6.2602609713298277E-5</v>
      </c>
      <c r="M5" s="1">
        <f>'BFCpUEbS-electricity-calcs'!M5</f>
        <v>6.3409847827920841E-5</v>
      </c>
      <c r="N5" s="1">
        <f>'BFCpUEbS-electricity-calcs'!N5</f>
        <v>6.460932941395948E-5</v>
      </c>
      <c r="O5" s="1">
        <f>'BFCpUEbS-electricity-calcs'!O5</f>
        <v>6.5610397995766705E-5</v>
      </c>
      <c r="P5" s="1">
        <f>'BFCpUEbS-electricity-calcs'!P5</f>
        <v>6.7609865708272493E-5</v>
      </c>
      <c r="Q5" s="1">
        <f>'BFCpUEbS-electricity-calcs'!Q5</f>
        <v>6.9123512105856278E-5</v>
      </c>
      <c r="R5" s="1">
        <f>'BFCpUEbS-electricity-calcs'!R5</f>
        <v>6.942859947564805E-5</v>
      </c>
      <c r="S5" s="1">
        <f>'BFCpUEbS-electricity-calcs'!S5</f>
        <v>7.0341993616802656E-5</v>
      </c>
      <c r="T5" s="1">
        <f>'BFCpUEbS-electricity-calcs'!T5</f>
        <v>7.1443732627017416E-5</v>
      </c>
      <c r="U5" s="1">
        <f>'BFCpUEbS-electricity-calcs'!U5</f>
        <v>7.2398284559591934E-5</v>
      </c>
      <c r="V5" s="1">
        <f>'BFCpUEbS-electricity-calcs'!V5</f>
        <v>7.3697912906025686E-5</v>
      </c>
      <c r="W5" s="1">
        <f>'BFCpUEbS-electricity-calcs'!W5</f>
        <v>7.3563278688738306E-5</v>
      </c>
      <c r="X5" s="1">
        <f>'BFCpUEbS-electricity-calcs'!X5</f>
        <v>7.4725528309097845E-5</v>
      </c>
      <c r="Y5" s="1">
        <f>'BFCpUEbS-electricity-calcs'!Y5</f>
        <v>7.5838459460038458E-5</v>
      </c>
      <c r="Z5" s="1">
        <f>'BFCpUEbS-electricity-calcs'!Z5</f>
        <v>7.6753340072065602E-5</v>
      </c>
      <c r="AA5" s="1">
        <f>'BFCpUEbS-electricity-calcs'!AA5</f>
        <v>7.7651010343417833E-5</v>
      </c>
      <c r="AB5" s="1">
        <f>'BFCpUEbS-electricity-calcs'!AB5</f>
        <v>7.9572012979895414E-5</v>
      </c>
      <c r="AC5" s="1">
        <f>'BFCpUEbS-electricity-calcs'!AC5</f>
        <v>7.7805683812069162E-5</v>
      </c>
      <c r="AD5" s="1">
        <f>'BFCpUEbS-electricity-calcs'!AD5</f>
        <v>8.6773849309430893E-5</v>
      </c>
      <c r="AE5" s="1">
        <f>'BFCpUEbS-electricity-calcs'!AE5</f>
        <v>8.8370501229965799E-5</v>
      </c>
      <c r="AF5" s="1">
        <f>'BFCpUEbS-electricity-calcs'!AF5</f>
        <v>8.9601684466215068E-5</v>
      </c>
      <c r="AG5" s="1">
        <f>'BFCpUEbS-electricity-calcs'!AG5</f>
        <v>9.0721997868576493E-5</v>
      </c>
      <c r="AH5" s="1">
        <f>'BFCpUEbS-electricity-calcs'!AH5</f>
        <v>8.8995404831021622E-5</v>
      </c>
      <c r="AI5" s="1">
        <f>'BFCpUEbS-electricity-calcs'!AI5</f>
        <v>9.027748254685545E-5</v>
      </c>
    </row>
    <row r="6" spans="1:35">
      <c r="A6" s="1" t="str">
        <f>'BFCpUEbS-electricity-calcs'!A6</f>
        <v>Industry Sector Price ($/BTU)</v>
      </c>
      <c r="B6" s="10">
        <f>'BFCpUEbS-electricity-calcs'!B6</f>
        <v>4.3436562949899996E-5</v>
      </c>
      <c r="C6" s="10">
        <f>'BFCpUEbS-electricity-calcs'!C6</f>
        <v>4.5552090760500007E-5</v>
      </c>
      <c r="D6" s="10">
        <f>'BFCpUEbS-electricity-calcs'!D6</f>
        <v>4.6212032798894342E-5</v>
      </c>
      <c r="E6" s="10">
        <f>'BFCpUEbS-electricity-calcs'!E6</f>
        <v>4.6026857461769878E-5</v>
      </c>
      <c r="F6" s="10">
        <f>'BFCpUEbS-electricity-calcs'!F6</f>
        <v>4.6541357058245316E-5</v>
      </c>
      <c r="G6" s="10">
        <f>'BFCpUEbS-electricity-calcs'!G6</f>
        <v>4.7703612696739976E-5</v>
      </c>
      <c r="H6" s="10">
        <f>'BFCpUEbS-electricity-calcs'!H6</f>
        <v>4.7794465280425486E-5</v>
      </c>
      <c r="I6" s="1">
        <f>'BFCpUEbS-electricity-calcs'!I6</f>
        <v>4.873344562352618E-5</v>
      </c>
      <c r="J6" s="1">
        <f>'BFCpUEbS-electricity-calcs'!J6</f>
        <v>4.9353285476059418E-5</v>
      </c>
      <c r="K6" s="1">
        <f>'BFCpUEbS-electricity-calcs'!K6</f>
        <v>5.0742245283113925E-5</v>
      </c>
      <c r="L6" s="1">
        <f>'BFCpUEbS-electricity-calcs'!L6</f>
        <v>5.0531416149201668E-5</v>
      </c>
      <c r="M6" s="1">
        <f>'BFCpUEbS-electricity-calcs'!M6</f>
        <v>5.1107129390767405E-5</v>
      </c>
      <c r="N6" s="1">
        <f>'BFCpUEbS-electricity-calcs'!N6</f>
        <v>5.1208232643018038E-5</v>
      </c>
      <c r="O6" s="1">
        <f>'BFCpUEbS-electricity-calcs'!O6</f>
        <v>5.0882283227498371E-5</v>
      </c>
      <c r="P6" s="1">
        <f>'BFCpUEbS-electricity-calcs'!P6</f>
        <v>5.261812250132428E-5</v>
      </c>
      <c r="Q6" s="1">
        <f>'BFCpUEbS-electricity-calcs'!Q6</f>
        <v>5.3767817859429407E-5</v>
      </c>
      <c r="R6" s="1">
        <f>'BFCpUEbS-electricity-calcs'!R6</f>
        <v>5.3679082806101466E-5</v>
      </c>
      <c r="S6" s="1">
        <f>'BFCpUEbS-electricity-calcs'!S6</f>
        <v>5.4301442574659213E-5</v>
      </c>
      <c r="T6" s="1">
        <f>'BFCpUEbS-electricity-calcs'!T6</f>
        <v>5.5107931352410409E-5</v>
      </c>
      <c r="U6" s="1">
        <f>'BFCpUEbS-electricity-calcs'!U6</f>
        <v>5.5959535616604452E-5</v>
      </c>
      <c r="V6" s="1">
        <f>'BFCpUEbS-electricity-calcs'!V6</f>
        <v>5.7059230103050617E-5</v>
      </c>
      <c r="W6" s="1">
        <f>'BFCpUEbS-electricity-calcs'!W6</f>
        <v>5.5842361673315318E-5</v>
      </c>
      <c r="X6" s="1">
        <f>'BFCpUEbS-electricity-calcs'!X6</f>
        <v>5.6844801821496155E-5</v>
      </c>
      <c r="Y6" s="1">
        <f>'BFCpUEbS-electricity-calcs'!Y6</f>
        <v>5.7828703274342451E-5</v>
      </c>
      <c r="Z6" s="1">
        <f>'BFCpUEbS-electricity-calcs'!Z6</f>
        <v>5.8884795258853982E-5</v>
      </c>
      <c r="AA6" s="1">
        <f>'BFCpUEbS-electricity-calcs'!AA6</f>
        <v>5.9786896418740344E-5</v>
      </c>
      <c r="AB6" s="1">
        <f>'BFCpUEbS-electricity-calcs'!AB6</f>
        <v>6.1650021141559553E-5</v>
      </c>
      <c r="AC6" s="1">
        <f>'BFCpUEbS-electricity-calcs'!AC6</f>
        <v>6.9350104864600624E-5</v>
      </c>
      <c r="AD6" s="1">
        <f>'BFCpUEbS-electricity-calcs'!AD6</f>
        <v>6.6103986491936317E-5</v>
      </c>
      <c r="AE6" s="1">
        <f>'BFCpUEbS-electricity-calcs'!AE6</f>
        <v>6.767011721288799E-5</v>
      </c>
      <c r="AF6" s="1">
        <f>'BFCpUEbS-electricity-calcs'!AF6</f>
        <v>6.8908484676251158E-5</v>
      </c>
      <c r="AG6" s="1">
        <f>'BFCpUEbS-electricity-calcs'!AG6</f>
        <v>7.0084882946212538E-5</v>
      </c>
      <c r="AH6" s="1">
        <f>'BFCpUEbS-electricity-calcs'!AH6</f>
        <v>7.2159716224045117E-5</v>
      </c>
      <c r="AI6" s="1">
        <f>'BFCpUEbS-electricity-calcs'!AI6</f>
        <v>7.4766700485953146E-5</v>
      </c>
    </row>
    <row r="7" spans="1:35">
      <c r="A7" s="1" t="str">
        <f>'BFCpUEbS-electricity-calcs'!A7</f>
        <v>District Heating Sector Price ($/BTU)</v>
      </c>
      <c r="B7" s="10">
        <f>'BFCpUEbS-electricity-calcs'!B7</f>
        <v>4.3436562949899996E-5</v>
      </c>
      <c r="C7" s="10">
        <f>'BFCpUEbS-electricity-calcs'!C7</f>
        <v>4.5552090760500007E-5</v>
      </c>
      <c r="D7" s="10">
        <f>'BFCpUEbS-electricity-calcs'!D7</f>
        <v>4.6212032798894342E-5</v>
      </c>
      <c r="E7" s="10">
        <f>'BFCpUEbS-electricity-calcs'!E7</f>
        <v>4.6026857461769878E-5</v>
      </c>
      <c r="F7" s="10">
        <f>'BFCpUEbS-electricity-calcs'!F7</f>
        <v>4.6541357058245316E-5</v>
      </c>
      <c r="G7" s="10">
        <f>'BFCpUEbS-electricity-calcs'!G7</f>
        <v>4.7703612696739976E-5</v>
      </c>
      <c r="H7" s="10">
        <f>'BFCpUEbS-electricity-calcs'!H7</f>
        <v>4.7794465280425486E-5</v>
      </c>
      <c r="I7" s="1">
        <f>'BFCpUEbS-electricity-calcs'!I7</f>
        <v>4.873344562352618E-5</v>
      </c>
      <c r="J7" s="1">
        <f>'BFCpUEbS-electricity-calcs'!J7</f>
        <v>4.9353285476059418E-5</v>
      </c>
      <c r="K7" s="1">
        <f>'BFCpUEbS-electricity-calcs'!K7</f>
        <v>5.0742245283113925E-5</v>
      </c>
      <c r="L7" s="1">
        <f>'BFCpUEbS-electricity-calcs'!L7</f>
        <v>5.0531416149201668E-5</v>
      </c>
      <c r="M7" s="1">
        <f>'BFCpUEbS-electricity-calcs'!M7</f>
        <v>5.1107129390767405E-5</v>
      </c>
      <c r="N7" s="1">
        <f>'BFCpUEbS-electricity-calcs'!N7</f>
        <v>5.1208232643018038E-5</v>
      </c>
      <c r="O7" s="1">
        <f>'BFCpUEbS-electricity-calcs'!O7</f>
        <v>5.0882283227498371E-5</v>
      </c>
      <c r="P7" s="1">
        <f>'BFCpUEbS-electricity-calcs'!P7</f>
        <v>5.261812250132428E-5</v>
      </c>
      <c r="Q7" s="1">
        <f>'BFCpUEbS-electricity-calcs'!Q7</f>
        <v>5.3767817859429407E-5</v>
      </c>
      <c r="R7" s="1">
        <f>'BFCpUEbS-electricity-calcs'!R7</f>
        <v>5.3679082806101466E-5</v>
      </c>
      <c r="S7" s="1">
        <f>'BFCpUEbS-electricity-calcs'!S7</f>
        <v>5.4301442574659213E-5</v>
      </c>
      <c r="T7" s="1">
        <f>'BFCpUEbS-electricity-calcs'!T7</f>
        <v>5.5107931352410409E-5</v>
      </c>
      <c r="U7" s="1">
        <f>'BFCpUEbS-electricity-calcs'!U7</f>
        <v>5.5959535616604452E-5</v>
      </c>
      <c r="V7" s="1">
        <f>'BFCpUEbS-electricity-calcs'!V7</f>
        <v>5.7059230103050617E-5</v>
      </c>
      <c r="W7" s="1">
        <f>'BFCpUEbS-electricity-calcs'!W7</f>
        <v>5.5842361673315318E-5</v>
      </c>
      <c r="X7" s="1">
        <f>'BFCpUEbS-electricity-calcs'!X7</f>
        <v>5.6844801821496155E-5</v>
      </c>
      <c r="Y7" s="1">
        <f>'BFCpUEbS-electricity-calcs'!Y7</f>
        <v>5.7828703274342451E-5</v>
      </c>
      <c r="Z7" s="1">
        <f>'BFCpUEbS-electricity-calcs'!Z7</f>
        <v>5.8884795258853982E-5</v>
      </c>
      <c r="AA7" s="1">
        <f>'BFCpUEbS-electricity-calcs'!AA7</f>
        <v>5.9786896418740344E-5</v>
      </c>
      <c r="AB7" s="1">
        <f>'BFCpUEbS-electricity-calcs'!AB7</f>
        <v>6.1650021141559553E-5</v>
      </c>
      <c r="AC7" s="1">
        <f>'BFCpUEbS-electricity-calcs'!AC7</f>
        <v>6.9350104864600624E-5</v>
      </c>
      <c r="AD7" s="1">
        <f>'BFCpUEbS-electricity-calcs'!AD7</f>
        <v>6.6103986491936317E-5</v>
      </c>
      <c r="AE7" s="1">
        <f>'BFCpUEbS-electricity-calcs'!AE7</f>
        <v>6.767011721288799E-5</v>
      </c>
      <c r="AF7" s="1">
        <f>'BFCpUEbS-electricity-calcs'!AF7</f>
        <v>6.8908484676251158E-5</v>
      </c>
      <c r="AG7" s="1">
        <f>'BFCpUEbS-electricity-calcs'!AG7</f>
        <v>7.0084882946212538E-5</v>
      </c>
      <c r="AH7" s="1">
        <f>'BFCpUEbS-electricity-calcs'!AH7</f>
        <v>7.2159716224045117E-5</v>
      </c>
      <c r="AI7" s="1">
        <f>'BFCpUEbS-electricity-calcs'!AI7</f>
        <v>7.4766700485953146E-5</v>
      </c>
    </row>
    <row r="8" spans="1:35">
      <c r="A8" s="1" t="str">
        <f>'BFCpUEbS-electricity-calcs'!A8</f>
        <v>LULUCF Sector Price ($/BTU)</v>
      </c>
      <c r="B8" s="10">
        <f>'BFCpUEbS-electricity-calcs'!B8</f>
        <v>0</v>
      </c>
      <c r="C8" s="10">
        <f>'BFCpUEbS-electricity-calcs'!C8</f>
        <v>0</v>
      </c>
      <c r="D8" s="10">
        <f>'BFCpUEbS-electricity-calcs'!D8</f>
        <v>0</v>
      </c>
      <c r="E8" s="10">
        <f>'BFCpUEbS-electricity-calcs'!E8</f>
        <v>0</v>
      </c>
      <c r="F8" s="10">
        <f>'BFCpUEbS-electricity-calcs'!F8</f>
        <v>0</v>
      </c>
      <c r="G8" s="10">
        <f>'BFCpUEbS-electricity-calcs'!G8</f>
        <v>0</v>
      </c>
      <c r="H8" s="10">
        <f>'BFCpUEbS-electricity-calcs'!H8</f>
        <v>0</v>
      </c>
      <c r="I8" s="1">
        <f>'BFCpUEbS-electricity-calcs'!I8</f>
        <v>0</v>
      </c>
      <c r="J8" s="1">
        <f>'BFCpUEbS-electricity-calcs'!J8</f>
        <v>0</v>
      </c>
      <c r="K8" s="1">
        <f>'BFCpUEbS-electricity-calcs'!K8</f>
        <v>0</v>
      </c>
      <c r="L8" s="1">
        <f>'BFCpUEbS-electricity-calcs'!L8</f>
        <v>0</v>
      </c>
      <c r="M8" s="1">
        <f>'BFCpUEbS-electricity-calcs'!M8</f>
        <v>0</v>
      </c>
      <c r="N8" s="1">
        <f>'BFCpUEbS-electricity-calcs'!N8</f>
        <v>0</v>
      </c>
      <c r="O8" s="1">
        <f>'BFCpUEbS-electricity-calcs'!O8</f>
        <v>0</v>
      </c>
      <c r="P8" s="1">
        <f>'BFCpUEbS-electricity-calcs'!P8</f>
        <v>0</v>
      </c>
      <c r="Q8" s="1">
        <f>'BFCpUEbS-electricity-calcs'!Q8</f>
        <v>0</v>
      </c>
      <c r="R8" s="1">
        <f>'BFCpUEbS-electricity-calcs'!R8</f>
        <v>0</v>
      </c>
      <c r="S8" s="1">
        <f>'BFCpUEbS-electricity-calcs'!S8</f>
        <v>0</v>
      </c>
      <c r="T8" s="1">
        <f>'BFCpUEbS-electricity-calcs'!T8</f>
        <v>0</v>
      </c>
      <c r="U8" s="1">
        <f>'BFCpUEbS-electricity-calcs'!U8</f>
        <v>0</v>
      </c>
      <c r="V8" s="1">
        <f>'BFCpUEbS-electricity-calcs'!V8</f>
        <v>0</v>
      </c>
      <c r="W8" s="1">
        <f>'BFCpUEbS-electricity-calcs'!W8</f>
        <v>0</v>
      </c>
      <c r="X8" s="1">
        <f>'BFCpUEbS-electricity-calcs'!X8</f>
        <v>0</v>
      </c>
      <c r="Y8" s="1">
        <f>'BFCpUEbS-electricity-calcs'!Y8</f>
        <v>0</v>
      </c>
      <c r="Z8" s="1">
        <f>'BFCpUEbS-electricity-calcs'!Z8</f>
        <v>0</v>
      </c>
      <c r="AA8" s="1">
        <f>'BFCpUEbS-electricity-calcs'!AA8</f>
        <v>0</v>
      </c>
      <c r="AB8" s="1">
        <f>'BFCpUEbS-electricity-calcs'!AB8</f>
        <v>0</v>
      </c>
      <c r="AC8" s="1">
        <f>'BFCpUEbS-electricity-calcs'!AC8</f>
        <v>0</v>
      </c>
      <c r="AD8" s="1">
        <f>'BFCpUEbS-electricity-calcs'!AD8</f>
        <v>0</v>
      </c>
      <c r="AE8" s="1">
        <f>'BFCpUEbS-electricity-calcs'!AE8</f>
        <v>0</v>
      </c>
      <c r="AF8" s="1">
        <f>'BFCpUEbS-electricity-calcs'!AF8</f>
        <v>0</v>
      </c>
      <c r="AG8" s="1">
        <f>'BFCpUEbS-electricity-calcs'!AG8</f>
        <v>0</v>
      </c>
      <c r="AH8" s="1">
        <f>'BFCpUEbS-electricity-calcs'!AH8</f>
        <v>0</v>
      </c>
      <c r="AI8" s="1">
        <f>'BFCpUEbS-electricity-calcs'!AI8</f>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election activeCell="Q39" sqref="Q39"/>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
  <sheetViews>
    <sheetView topLeftCell="A9" workbookViewId="0">
      <selection activeCell="C21" sqref="C21:AI21"/>
    </sheetView>
  </sheetViews>
  <sheetFormatPr defaultRowHeight="15"/>
  <cols>
    <col min="1" max="1" width="36.140625" bestFit="1" customWidth="1"/>
    <col min="2" max="4" width="11.85546875" bestFit="1" customWidth="1"/>
  </cols>
  <sheetData>
    <row r="1" spans="1:35">
      <c r="A1" t="str">
        <f>'BFCpUEbS-petroleum-gasoline'!A1</f>
        <v>Year</v>
      </c>
      <c r="B1">
        <f>'BFCpUEbS-petroleum-gasoline'!B1</f>
        <v>2017</v>
      </c>
      <c r="C1">
        <f>'BFCpUEbS-petroleum-gasoline'!C1</f>
        <v>2018</v>
      </c>
      <c r="D1">
        <f>'BFCpUEbS-petroleum-gasoline'!D1</f>
        <v>2019</v>
      </c>
      <c r="E1">
        <f>'BFCpUEbS-petroleum-gasoline'!E1</f>
        <v>2020</v>
      </c>
      <c r="F1">
        <f>'BFCpUEbS-petroleum-gasoline'!F1</f>
        <v>2021</v>
      </c>
      <c r="G1">
        <f>'BFCpUEbS-petroleum-gasoline'!G1</f>
        <v>2022</v>
      </c>
      <c r="H1">
        <f>'BFCpUEbS-petroleum-gasoline'!H1</f>
        <v>2023</v>
      </c>
      <c r="I1">
        <f>'BFCpUEbS-petroleum-gasoline'!I1</f>
        <v>2024</v>
      </c>
      <c r="J1">
        <f>'BFCpUEbS-petroleum-gasoline'!J1</f>
        <v>2025</v>
      </c>
      <c r="K1">
        <f>'BFCpUEbS-petroleum-gasoline'!K1</f>
        <v>2026</v>
      </c>
      <c r="L1">
        <f>'BFCpUEbS-petroleum-gasoline'!L1</f>
        <v>2027</v>
      </c>
      <c r="M1">
        <f>'BFCpUEbS-petroleum-gasoline'!M1</f>
        <v>2028</v>
      </c>
      <c r="N1">
        <f>'BFCpUEbS-petroleum-gasoline'!N1</f>
        <v>2029</v>
      </c>
      <c r="O1">
        <f>'BFCpUEbS-petroleum-gasoline'!O1</f>
        <v>2030</v>
      </c>
      <c r="P1">
        <f>'BFCpUEbS-petroleum-gasoline'!P1</f>
        <v>2031</v>
      </c>
      <c r="Q1">
        <f>'BFCpUEbS-petroleum-gasoline'!Q1</f>
        <v>2032</v>
      </c>
      <c r="R1">
        <f>'BFCpUEbS-petroleum-gasoline'!R1</f>
        <v>2033</v>
      </c>
      <c r="S1">
        <f>'BFCpUEbS-petroleum-gasoline'!S1</f>
        <v>2034</v>
      </c>
      <c r="T1">
        <f>'BFCpUEbS-petroleum-gasoline'!T1</f>
        <v>2035</v>
      </c>
      <c r="U1">
        <f>'BFCpUEbS-petroleum-gasoline'!U1</f>
        <v>2036</v>
      </c>
      <c r="V1">
        <f>'BFCpUEbS-petroleum-gasoline'!V1</f>
        <v>2037</v>
      </c>
      <c r="W1">
        <f>'BFCpUEbS-petroleum-gasoline'!W1</f>
        <v>2038</v>
      </c>
      <c r="X1">
        <f>'BFCpUEbS-petroleum-gasoline'!X1</f>
        <v>2039</v>
      </c>
      <c r="Y1">
        <f>'BFCpUEbS-petroleum-gasoline'!Y1</f>
        <v>2040</v>
      </c>
      <c r="Z1">
        <f>'BFCpUEbS-petroleum-gasoline'!Z1</f>
        <v>2041</v>
      </c>
      <c r="AA1">
        <f>'BFCpUEbS-petroleum-gasoline'!AA1</f>
        <v>2042</v>
      </c>
      <c r="AB1">
        <f>'BFCpUEbS-petroleum-gasoline'!AB1</f>
        <v>2043</v>
      </c>
      <c r="AC1">
        <f>'BFCpUEbS-petroleum-gasoline'!AC1</f>
        <v>2044</v>
      </c>
      <c r="AD1">
        <f>'BFCpUEbS-petroleum-gasoline'!AD1</f>
        <v>2045</v>
      </c>
      <c r="AE1">
        <f>'BFCpUEbS-petroleum-gasoline'!AE1</f>
        <v>2046</v>
      </c>
      <c r="AF1">
        <f>'BFCpUEbS-petroleum-gasoline'!AF1</f>
        <v>2047</v>
      </c>
      <c r="AG1">
        <f>'BFCpUEbS-petroleum-gasoline'!AG1</f>
        <v>2048</v>
      </c>
      <c r="AH1">
        <f>'BFCpUEbS-petroleum-gasoline'!AH1</f>
        <v>2049</v>
      </c>
      <c r="AI1">
        <f>'BFCpUEbS-petroleum-gasoline'!AI1</f>
        <v>2050</v>
      </c>
    </row>
    <row r="2" spans="1:35" s="90" customFormat="1">
      <c r="A2" s="90" t="s">
        <v>1968</v>
      </c>
    </row>
    <row r="3" spans="1:35">
      <c r="A3" t="str">
        <f>'BFCpUEbS-petroleum-gasoline'!A2</f>
        <v>Transportation Sector Price ($/BTU)</v>
      </c>
      <c r="B3" s="90">
        <f>B26/C33</f>
        <v>2.5573192386296022E-5</v>
      </c>
      <c r="C3" s="90">
        <f>B28/C33</f>
        <v>2.9483898105109472E-5</v>
      </c>
      <c r="D3" s="90">
        <f>$C$3*D36</f>
        <v>2.969917642151567E-5</v>
      </c>
      <c r="E3" s="90">
        <f t="shared" ref="E3:AI3" si="0">$C$3*E36</f>
        <v>3.0595414037572078E-5</v>
      </c>
      <c r="F3" s="90">
        <f t="shared" si="0"/>
        <v>3.0830340942103862E-5</v>
      </c>
      <c r="G3" s="90">
        <f t="shared" si="0"/>
        <v>3.0920265215857009E-5</v>
      </c>
      <c r="H3" s="90">
        <f t="shared" si="0"/>
        <v>3.1356161152253308E-5</v>
      </c>
      <c r="I3" s="90">
        <f t="shared" si="0"/>
        <v>3.1794688103165458E-5</v>
      </c>
      <c r="J3" s="90">
        <f t="shared" si="0"/>
        <v>3.2151653604086263E-5</v>
      </c>
      <c r="K3" s="90">
        <f t="shared" si="0"/>
        <v>3.2416750701646661E-5</v>
      </c>
      <c r="L3" s="90">
        <f t="shared" si="0"/>
        <v>3.3086902603208701E-5</v>
      </c>
      <c r="M3" s="90">
        <f t="shared" si="0"/>
        <v>3.3323628900884887E-5</v>
      </c>
      <c r="N3" s="90">
        <f t="shared" si="0"/>
        <v>3.4139726673394661E-5</v>
      </c>
      <c r="O3" s="90">
        <f t="shared" si="0"/>
        <v>3.4281773245906086E-5</v>
      </c>
      <c r="P3" s="90">
        <f t="shared" si="0"/>
        <v>3.4655178601165323E-5</v>
      </c>
      <c r="Q3" s="90">
        <f t="shared" si="0"/>
        <v>3.4946729353766896E-5</v>
      </c>
      <c r="R3" s="90">
        <f t="shared" si="0"/>
        <v>3.5089608774229956E-5</v>
      </c>
      <c r="S3" s="90">
        <f t="shared" si="0"/>
        <v>3.5346517222416071E-5</v>
      </c>
      <c r="T3" s="90">
        <f t="shared" si="0"/>
        <v>3.557411531028949E-5</v>
      </c>
      <c r="U3" s="90">
        <f t="shared" si="0"/>
        <v>3.5870274324679421E-5</v>
      </c>
      <c r="V3" s="90">
        <f t="shared" si="0"/>
        <v>3.5868236974977404E-5</v>
      </c>
      <c r="W3" s="90">
        <f t="shared" si="0"/>
        <v>3.6075110763895203E-5</v>
      </c>
      <c r="X3" s="90">
        <f t="shared" si="0"/>
        <v>3.6305473563525598E-5</v>
      </c>
      <c r="Y3" s="90">
        <f t="shared" si="0"/>
        <v>3.6561125993593194E-5</v>
      </c>
      <c r="Z3" s="90">
        <f t="shared" si="0"/>
        <v>3.668824140540465E-5</v>
      </c>
      <c r="AA3" s="90">
        <f t="shared" si="0"/>
        <v>3.6976596916601183E-5</v>
      </c>
      <c r="AB3" s="90">
        <f t="shared" si="0"/>
        <v>3.7035104791848749E-5</v>
      </c>
      <c r="AC3" s="90">
        <f t="shared" si="0"/>
        <v>3.7036055391499007E-5</v>
      </c>
      <c r="AD3" s="90">
        <f t="shared" si="0"/>
        <v>3.7117095544907947E-5</v>
      </c>
      <c r="AE3" s="90">
        <f t="shared" si="0"/>
        <v>3.7234008262666792E-5</v>
      </c>
      <c r="AF3" s="90">
        <f t="shared" si="0"/>
        <v>3.7326876328885219E-5</v>
      </c>
      <c r="AG3" s="90">
        <f t="shared" si="0"/>
        <v>3.7506365488394693E-5</v>
      </c>
      <c r="AH3" s="90">
        <f t="shared" si="0"/>
        <v>3.752636119871515E-5</v>
      </c>
      <c r="AI3" s="90">
        <f t="shared" si="0"/>
        <v>3.7516547330584004E-5</v>
      </c>
    </row>
    <row r="4" spans="1:35">
      <c r="A4" t="str">
        <f>'BFCpUEbS-petroleum-gasoline'!A3</f>
        <v>Electricity Sector Price ($/BTU)</v>
      </c>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row>
    <row r="5" spans="1:35">
      <c r="A5" t="str">
        <f>'BFCpUEbS-petroleum-gasoline'!A4</f>
        <v>Residential Buildings Sector Price ($/BTU)</v>
      </c>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row>
    <row r="6" spans="1:35">
      <c r="A6" t="str">
        <f>'BFCpUEbS-petroleum-gasoline'!A5</f>
        <v>Commercial Buildings Sector Price ($/BTU)</v>
      </c>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row>
    <row r="7" spans="1:35">
      <c r="A7" t="str">
        <f>'BFCpUEbS-petroleum-gasoline'!A6</f>
        <v>Industry Sector Price ($/BTU)</v>
      </c>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row>
    <row r="8" spans="1:35">
      <c r="A8" t="str">
        <f>'BFCpUEbS-petroleum-gasoline'!A7</f>
        <v>District Heating Sector Price ($/BTU)</v>
      </c>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row>
    <row r="9" spans="1:35">
      <c r="A9" t="str">
        <f>'BFCpUEbS-petroleum-gasoline'!A8</f>
        <v>LULUCF Sector Price ($/BTU)</v>
      </c>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row>
    <row r="10" spans="1:35">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row>
    <row r="11" spans="1:35" s="90" customFormat="1">
      <c r="A11" s="90" t="s">
        <v>323</v>
      </c>
    </row>
    <row r="12" spans="1:35" s="90" customFormat="1">
      <c r="A12" s="90" t="s">
        <v>1</v>
      </c>
      <c r="B12" s="90">
        <f>C26/C32</f>
        <v>2.2324938127820644E-5</v>
      </c>
      <c r="C12" s="90">
        <f>C28/C32</f>
        <v>2.8199155626728781E-5</v>
      </c>
      <c r="D12" s="90">
        <f>$C$12*D39</f>
        <v>2.7921323319242086E-5</v>
      </c>
      <c r="E12" s="90">
        <f t="shared" ref="E12:AI12" si="1">$C$12*E39</f>
        <v>2.9241613867284452E-5</v>
      </c>
      <c r="F12" s="90">
        <f t="shared" si="1"/>
        <v>2.9078150752554346E-5</v>
      </c>
      <c r="G12" s="90">
        <f t="shared" si="1"/>
        <v>2.8797340260069326E-5</v>
      </c>
      <c r="H12" s="90">
        <f t="shared" si="1"/>
        <v>2.8970717126514207E-5</v>
      </c>
      <c r="I12" s="90">
        <f t="shared" si="1"/>
        <v>2.9491911802686319E-5</v>
      </c>
      <c r="J12" s="90">
        <f t="shared" si="1"/>
        <v>3.0002341465673681E-5</v>
      </c>
      <c r="K12" s="90">
        <f t="shared" si="1"/>
        <v>3.0298277841157173E-5</v>
      </c>
      <c r="L12" s="90">
        <f t="shared" si="1"/>
        <v>3.1155238580493729E-5</v>
      </c>
      <c r="M12" s="90">
        <f t="shared" si="1"/>
        <v>3.1436763788172474E-5</v>
      </c>
      <c r="N12" s="90">
        <f t="shared" si="1"/>
        <v>3.2350292820424219E-5</v>
      </c>
      <c r="O12" s="90">
        <f t="shared" si="1"/>
        <v>3.2597726974464635E-5</v>
      </c>
      <c r="P12" s="90">
        <f t="shared" si="1"/>
        <v>3.2924681497297409E-5</v>
      </c>
      <c r="Q12" s="90">
        <f t="shared" si="1"/>
        <v>3.3308016100610544E-5</v>
      </c>
      <c r="R12" s="90">
        <f t="shared" si="1"/>
        <v>3.364077814569737E-5</v>
      </c>
      <c r="S12" s="90">
        <f t="shared" si="1"/>
        <v>3.3750625319431314E-5</v>
      </c>
      <c r="T12" s="90">
        <f t="shared" si="1"/>
        <v>3.4059863270456659E-5</v>
      </c>
      <c r="U12" s="90">
        <f t="shared" si="1"/>
        <v>3.4468071438687603E-5</v>
      </c>
      <c r="V12" s="90">
        <f t="shared" si="1"/>
        <v>3.4386486883845184E-5</v>
      </c>
      <c r="W12" s="90">
        <f t="shared" si="1"/>
        <v>3.45950496344317E-5</v>
      </c>
      <c r="X12" s="90">
        <f t="shared" si="1"/>
        <v>3.4787226831867611E-5</v>
      </c>
      <c r="Y12" s="90">
        <f t="shared" si="1"/>
        <v>3.4953390118457004E-5</v>
      </c>
      <c r="Z12" s="90">
        <f t="shared" si="1"/>
        <v>3.498127385218558E-5</v>
      </c>
      <c r="AA12" s="90">
        <f t="shared" si="1"/>
        <v>3.518856463115365E-5</v>
      </c>
      <c r="AB12" s="90">
        <f t="shared" si="1"/>
        <v>3.5186729252377328E-5</v>
      </c>
      <c r="AC12" s="90">
        <f t="shared" si="1"/>
        <v>3.5041567029105289E-5</v>
      </c>
      <c r="AD12" s="90">
        <f t="shared" si="1"/>
        <v>3.5091435943457555E-5</v>
      </c>
      <c r="AE12" s="90">
        <f t="shared" si="1"/>
        <v>3.4931288073903187E-5</v>
      </c>
      <c r="AF12" s="90">
        <f t="shared" si="1"/>
        <v>3.4750211719682812E-5</v>
      </c>
      <c r="AG12" s="90">
        <f t="shared" si="1"/>
        <v>3.4791729168544127E-5</v>
      </c>
      <c r="AH12" s="90">
        <f t="shared" si="1"/>
        <v>3.4714612506272508E-5</v>
      </c>
      <c r="AI12" s="90">
        <f t="shared" si="1"/>
        <v>3.46861075484943E-5</v>
      </c>
    </row>
    <row r="13" spans="1:35" s="90" customFormat="1">
      <c r="A13" s="90" t="s">
        <v>2</v>
      </c>
    </row>
    <row r="14" spans="1:35" s="90" customFormat="1">
      <c r="A14" s="90" t="s">
        <v>4</v>
      </c>
    </row>
    <row r="15" spans="1:35" s="90" customFormat="1">
      <c r="A15" s="90" t="s">
        <v>5</v>
      </c>
    </row>
    <row r="16" spans="1:35" s="90" customFormat="1">
      <c r="A16" s="90" t="s">
        <v>3</v>
      </c>
    </row>
    <row r="17" spans="1:35" s="90" customFormat="1">
      <c r="A17" s="90" t="s">
        <v>19</v>
      </c>
    </row>
    <row r="18" spans="1:35">
      <c r="A18" s="90" t="s">
        <v>20</v>
      </c>
    </row>
    <row r="19" spans="1:35" s="90" customFormat="1"/>
    <row r="21" spans="1:35">
      <c r="A21" t="s">
        <v>2226</v>
      </c>
      <c r="B21">
        <v>2017</v>
      </c>
      <c r="C21">
        <f>B21+1</f>
        <v>2018</v>
      </c>
      <c r="D21" s="90">
        <f t="shared" ref="D21:AI21" si="2">C21+1</f>
        <v>2019</v>
      </c>
      <c r="E21" s="90">
        <f t="shared" si="2"/>
        <v>2020</v>
      </c>
      <c r="F21" s="90">
        <f t="shared" si="2"/>
        <v>2021</v>
      </c>
      <c r="G21" s="90">
        <f t="shared" si="2"/>
        <v>2022</v>
      </c>
      <c r="H21" s="90">
        <f t="shared" si="2"/>
        <v>2023</v>
      </c>
      <c r="I21" s="90">
        <f t="shared" si="2"/>
        <v>2024</v>
      </c>
      <c r="J21" s="90">
        <f t="shared" si="2"/>
        <v>2025</v>
      </c>
      <c r="K21" s="90">
        <f t="shared" si="2"/>
        <v>2026</v>
      </c>
      <c r="L21" s="90">
        <f t="shared" si="2"/>
        <v>2027</v>
      </c>
      <c r="M21" s="90">
        <f t="shared" si="2"/>
        <v>2028</v>
      </c>
      <c r="N21" s="90">
        <f t="shared" si="2"/>
        <v>2029</v>
      </c>
      <c r="O21" s="90">
        <f t="shared" si="2"/>
        <v>2030</v>
      </c>
      <c r="P21" s="90">
        <f t="shared" si="2"/>
        <v>2031</v>
      </c>
      <c r="Q21" s="90">
        <f t="shared" si="2"/>
        <v>2032</v>
      </c>
      <c r="R21" s="90">
        <f t="shared" si="2"/>
        <v>2033</v>
      </c>
      <c r="S21" s="90">
        <f t="shared" si="2"/>
        <v>2034</v>
      </c>
      <c r="T21" s="90">
        <f t="shared" si="2"/>
        <v>2035</v>
      </c>
      <c r="U21" s="90">
        <f t="shared" si="2"/>
        <v>2036</v>
      </c>
      <c r="V21" s="90">
        <f t="shared" si="2"/>
        <v>2037</v>
      </c>
      <c r="W21" s="90">
        <f t="shared" si="2"/>
        <v>2038</v>
      </c>
      <c r="X21" s="90">
        <f t="shared" si="2"/>
        <v>2039</v>
      </c>
      <c r="Y21" s="90">
        <f t="shared" si="2"/>
        <v>2040</v>
      </c>
      <c r="Z21" s="90">
        <f t="shared" si="2"/>
        <v>2041</v>
      </c>
      <c r="AA21" s="90">
        <f t="shared" si="2"/>
        <v>2042</v>
      </c>
      <c r="AB21" s="90">
        <f t="shared" si="2"/>
        <v>2043</v>
      </c>
      <c r="AC21" s="90">
        <f t="shared" si="2"/>
        <v>2044</v>
      </c>
      <c r="AD21" s="90">
        <f t="shared" si="2"/>
        <v>2045</v>
      </c>
      <c r="AE21" s="90">
        <f t="shared" si="2"/>
        <v>2046</v>
      </c>
      <c r="AF21" s="90">
        <f t="shared" si="2"/>
        <v>2047</v>
      </c>
      <c r="AG21" s="90">
        <f t="shared" si="2"/>
        <v>2048</v>
      </c>
      <c r="AH21" s="90">
        <f t="shared" si="2"/>
        <v>2049</v>
      </c>
      <c r="AI21" s="90">
        <f t="shared" si="2"/>
        <v>2050</v>
      </c>
    </row>
    <row r="22" spans="1:35" s="90" customFormat="1">
      <c r="A22" s="90" t="s">
        <v>78</v>
      </c>
      <c r="B22" s="90">
        <f>B26</f>
        <v>3.08</v>
      </c>
      <c r="C22" s="90">
        <f>B28</f>
        <v>3.5510000000000002</v>
      </c>
      <c r="D22">
        <f>D3*$C$33</f>
        <v>3.5769278233438859</v>
      </c>
      <c r="E22" s="90">
        <f>E3*$C$33</f>
        <v>3.6848694450138093</v>
      </c>
      <c r="F22" s="90">
        <f>F3*$C$33</f>
        <v>3.7131637171964895</v>
      </c>
      <c r="G22" s="90">
        <f>G3*$C$33</f>
        <v>3.7239940726318208</v>
      </c>
      <c r="H22" s="90">
        <f>H3*$C$33</f>
        <v>3.7764927776749988</v>
      </c>
      <c r="I22" s="90">
        <f>I3*$C$33</f>
        <v>3.8293083584756658</v>
      </c>
      <c r="J22" s="90">
        <f>J3*$C$33</f>
        <v>3.8723007907941764</v>
      </c>
      <c r="K22" s="90">
        <f>K3*$C$33</f>
        <v>3.904228719390356</v>
      </c>
      <c r="L22" s="90">
        <f>L3*$C$33</f>
        <v>3.9849408896048639</v>
      </c>
      <c r="M22" s="90">
        <f>M3*$C$33</f>
        <v>4.0134518782146928</v>
      </c>
      <c r="N22" s="90">
        <f>N3*$C$33</f>
        <v>4.111741567720844</v>
      </c>
      <c r="O22" s="90">
        <f>O3*$C$33</f>
        <v>4.1288494608898496</v>
      </c>
      <c r="P22" s="90">
        <f>P3*$C$33</f>
        <v>4.1738218865778824</v>
      </c>
      <c r="Q22" s="90">
        <f>Q3*$C$33</f>
        <v>4.208935856881177</v>
      </c>
      <c r="R22" s="90">
        <f>R3*$C$33</f>
        <v>4.2261440571081481</v>
      </c>
      <c r="S22" s="90">
        <f>S3*$C$33</f>
        <v>4.2570857560740247</v>
      </c>
      <c r="T22" s="90">
        <f>T3*$C$33</f>
        <v>4.284497355692138</v>
      </c>
      <c r="U22" s="90">
        <f>U3*$C$33</f>
        <v>4.320166338685822</v>
      </c>
      <c r="V22" s="90">
        <f>V3*$C$33</f>
        <v>4.3199209630992534</v>
      </c>
      <c r="W22" s="90">
        <f>W3*$C$33</f>
        <v>4.3448365567506846</v>
      </c>
      <c r="X22" s="90">
        <f>X3*$C$33</f>
        <v>4.3725811344375058</v>
      </c>
      <c r="Y22" s="90">
        <f>Y3*$C$33</f>
        <v>4.4033715603144934</v>
      </c>
      <c r="Z22" s="90">
        <f>Z3*$C$33</f>
        <v>4.4186811650937967</v>
      </c>
      <c r="AA22" s="90">
        <f>AA3*$C$33</f>
        <v>4.453410304931702</v>
      </c>
      <c r="AB22" s="90">
        <f>AB3*$C$33</f>
        <v>4.4604569126856513</v>
      </c>
      <c r="AC22" s="90">
        <f>AC3*$C$33</f>
        <v>4.4605714015957005</v>
      </c>
      <c r="AD22" s="90">
        <f>AD3*$C$33</f>
        <v>4.4703317658368613</v>
      </c>
      <c r="AE22" s="90">
        <f>AE3*$C$33</f>
        <v>4.4844125722241861</v>
      </c>
      <c r="AF22" s="90">
        <f>AF3*$C$33</f>
        <v>4.4955974739616025</v>
      </c>
      <c r="AG22" s="90">
        <f>AG3*$C$33</f>
        <v>4.5172149006378834</v>
      </c>
      <c r="AH22" s="90">
        <f>AH3*$C$33</f>
        <v>4.5196231563947986</v>
      </c>
      <c r="AI22" s="90">
        <f>AI3*$C$33</f>
        <v>4.5184411876602217</v>
      </c>
    </row>
    <row r="23" spans="1:35" s="90" customFormat="1">
      <c r="A23" s="90" t="s">
        <v>172</v>
      </c>
      <c r="B23" s="90">
        <f>C26</f>
        <v>3.0670000000000002</v>
      </c>
      <c r="C23" s="90">
        <f>C28</f>
        <v>3.8740000000000001</v>
      </c>
      <c r="D23">
        <f>D12*$C$32</f>
        <v>3.8358313975974778</v>
      </c>
      <c r="E23" s="90">
        <f>E12*$C$32</f>
        <v>4.0172129130875378</v>
      </c>
      <c r="F23" s="90">
        <f>F12*$C$32</f>
        <v>3.994756350385916</v>
      </c>
      <c r="G23" s="90">
        <f>G12*$C$32</f>
        <v>3.9561786049283238</v>
      </c>
      <c r="H23" s="90">
        <f>H12*$C$32</f>
        <v>3.9799971188405219</v>
      </c>
      <c r="I23" s="90">
        <f>I12*$C$32</f>
        <v>4.0515988434530463</v>
      </c>
      <c r="J23" s="90">
        <f>J12*$C$32</f>
        <v>4.1217216705542503</v>
      </c>
      <c r="K23" s="90">
        <f>K12*$C$32</f>
        <v>4.1623774098181725</v>
      </c>
      <c r="L23" s="90">
        <f>L12*$C$32</f>
        <v>4.280106676188228</v>
      </c>
      <c r="M23" s="90">
        <f>M12*$C$32</f>
        <v>4.3187826092191344</v>
      </c>
      <c r="N23" s="90">
        <f>N12*$C$32</f>
        <v>4.4442832276698789</v>
      </c>
      <c r="O23" s="90">
        <f>O12*$C$32</f>
        <v>4.4782757317519515</v>
      </c>
      <c r="P23" s="90">
        <f>P12*$C$32</f>
        <v>4.5231927440987176</v>
      </c>
      <c r="Q23" s="90">
        <f>Q12*$C$32</f>
        <v>4.5758552519018769</v>
      </c>
      <c r="R23" s="90">
        <f>R12*$C$32</f>
        <v>4.6215701016559043</v>
      </c>
      <c r="S23" s="90">
        <f>S12*$C$32</f>
        <v>4.6366609063834741</v>
      </c>
      <c r="T23" s="90">
        <f>T12*$C$32</f>
        <v>4.6791440160953357</v>
      </c>
      <c r="U23" s="90">
        <f>U12*$C$32</f>
        <v>4.7352236542469033</v>
      </c>
      <c r="V23" s="90">
        <f>V12*$C$32</f>
        <v>4.7240155681026517</v>
      </c>
      <c r="W23" s="90">
        <f>W12*$C$32</f>
        <v>4.7526679187782266</v>
      </c>
      <c r="X23" s="90">
        <f>X12*$C$32</f>
        <v>4.7790692221619722</v>
      </c>
      <c r="Y23" s="90">
        <f>Y12*$C$32</f>
        <v>4.8018967344736234</v>
      </c>
      <c r="Z23" s="90">
        <f>Z12*$C$32</f>
        <v>4.8057274018132548</v>
      </c>
      <c r="AA23" s="90">
        <f>AA12*$C$32</f>
        <v>4.8342050090278885</v>
      </c>
      <c r="AB23" s="90">
        <f>AB12*$C$32</f>
        <v>4.8339528646915975</v>
      </c>
      <c r="AC23" s="90">
        <f>AC12*$C$32</f>
        <v>4.814010478458485</v>
      </c>
      <c r="AD23" s="90">
        <f>AD12*$C$32</f>
        <v>4.8208614699121988</v>
      </c>
      <c r="AE23" s="90">
        <f>AE12*$C$32</f>
        <v>4.7988603555928195</v>
      </c>
      <c r="AF23" s="90">
        <f>AF12*$C$32</f>
        <v>4.7739840860500244</v>
      </c>
      <c r="AG23" s="90">
        <f>AG12*$C$32</f>
        <v>4.779687753174592</v>
      </c>
      <c r="AH23" s="90">
        <f>AH12*$C$32</f>
        <v>4.769093466111717</v>
      </c>
      <c r="AI23" s="90">
        <f>AI12*$C$32</f>
        <v>4.7651774550121466</v>
      </c>
    </row>
    <row r="24" spans="1:35">
      <c r="A24" t="s">
        <v>322</v>
      </c>
    </row>
    <row r="25" spans="1:35">
      <c r="A25" t="s">
        <v>318</v>
      </c>
      <c r="B25" t="s">
        <v>319</v>
      </c>
      <c r="C25" t="s">
        <v>320</v>
      </c>
    </row>
    <row r="26" spans="1:35">
      <c r="A26">
        <v>2017</v>
      </c>
      <c r="B26">
        <v>3.08</v>
      </c>
      <c r="C26">
        <f>'2019 EIA data gasoline-diesel'!J28</f>
        <v>3.0670000000000002</v>
      </c>
    </row>
    <row r="27" spans="1:35" s="90" customFormat="1"/>
    <row r="28" spans="1:35">
      <c r="A28">
        <v>2018</v>
      </c>
      <c r="B28">
        <v>3.5510000000000002</v>
      </c>
      <c r="C28">
        <f>'2019 EIA data gasoline-diesel'!J29</f>
        <v>3.8740000000000001</v>
      </c>
    </row>
    <row r="31" spans="1:35">
      <c r="C31" t="s">
        <v>321</v>
      </c>
    </row>
    <row r="32" spans="1:35">
      <c r="A32" t="s">
        <v>327</v>
      </c>
      <c r="B32" t="s">
        <v>328</v>
      </c>
      <c r="C32">
        <f>'Conversions and nucelar fuel'!D33</f>
        <v>137380</v>
      </c>
    </row>
    <row r="33" spans="1:35">
      <c r="A33" t="s">
        <v>78</v>
      </c>
      <c r="B33" t="s">
        <v>329</v>
      </c>
      <c r="C33">
        <f>'Conversions and nucelar fuel'!D31</f>
        <v>120438.62000000001</v>
      </c>
    </row>
    <row r="35" spans="1:35">
      <c r="A35" t="str">
        <f>'AEO 2019 prices scenarios'!A268</f>
        <v>Motor Gasoline</v>
      </c>
    </row>
    <row r="36" spans="1:35">
      <c r="A36" t="s">
        <v>1985</v>
      </c>
      <c r="C36">
        <f>C37/$C$37</f>
        <v>1</v>
      </c>
      <c r="D36" s="90">
        <f t="shared" ref="D36:AI36" si="3">D37/$C$37</f>
        <v>1.0073015554333669</v>
      </c>
      <c r="E36" s="90">
        <f t="shared" si="3"/>
        <v>1.0376990833606898</v>
      </c>
      <c r="F36" s="90">
        <f t="shared" si="3"/>
        <v>1.0456670563774964</v>
      </c>
      <c r="G36" s="90">
        <f t="shared" si="3"/>
        <v>1.0487170015859815</v>
      </c>
      <c r="H36" s="90">
        <f t="shared" si="3"/>
        <v>1.0635012046395378</v>
      </c>
      <c r="I36" s="90">
        <f t="shared" si="3"/>
        <v>1.0783746433330514</v>
      </c>
      <c r="J36" s="90">
        <f t="shared" si="3"/>
        <v>1.0904817771878841</v>
      </c>
      <c r="K36" s="90">
        <f t="shared" si="3"/>
        <v>1.0994730271445665</v>
      </c>
      <c r="L36" s="90">
        <f t="shared" si="3"/>
        <v>1.1222024470866978</v>
      </c>
      <c r="M36" s="90">
        <f t="shared" si="3"/>
        <v>1.1302314497929296</v>
      </c>
      <c r="N36" s="90">
        <f t="shared" si="3"/>
        <v>1.1579108892483367</v>
      </c>
      <c r="O36" s="90">
        <f t="shared" si="3"/>
        <v>1.1627286569670092</v>
      </c>
      <c r="P36" s="90">
        <f t="shared" si="3"/>
        <v>1.1753933783660608</v>
      </c>
      <c r="Q36" s="90">
        <f t="shared" si="3"/>
        <v>1.1852818521208608</v>
      </c>
      <c r="R36" s="90">
        <f t="shared" si="3"/>
        <v>1.1901278673917621</v>
      </c>
      <c r="S36" s="90">
        <f t="shared" si="3"/>
        <v>1.1988413844196071</v>
      </c>
      <c r="T36" s="90">
        <f t="shared" si="3"/>
        <v>1.2065607872971382</v>
      </c>
      <c r="U36" s="90">
        <f t="shared" si="3"/>
        <v>1.2166055586273787</v>
      </c>
      <c r="V36" s="90">
        <f t="shared" si="3"/>
        <v>1.216536458208745</v>
      </c>
      <c r="W36" s="90">
        <f t="shared" si="3"/>
        <v>1.2235529588146112</v>
      </c>
      <c r="X36" s="90">
        <f t="shared" si="3"/>
        <v>1.2313661319170672</v>
      </c>
      <c r="Y36" s="90">
        <f t="shared" si="3"/>
        <v>1.2400370488072356</v>
      </c>
      <c r="Z36" s="90">
        <f t="shared" si="3"/>
        <v>1.2443483990689375</v>
      </c>
      <c r="AA36" s="90">
        <f t="shared" si="3"/>
        <v>1.2541285004031828</v>
      </c>
      <c r="AB36" s="90">
        <f t="shared" si="3"/>
        <v>1.256112901347691</v>
      </c>
      <c r="AC36" s="90">
        <f t="shared" si="3"/>
        <v>1.2561451426628274</v>
      </c>
      <c r="AD36" s="90">
        <f t="shared" si="3"/>
        <v>1.2588937667803046</v>
      </c>
      <c r="AE36" s="90">
        <f t="shared" si="3"/>
        <v>1.2628590741267773</v>
      </c>
      <c r="AF36" s="90">
        <f t="shared" si="3"/>
        <v>1.2660088634079421</v>
      </c>
      <c r="AG36" s="90">
        <f t="shared" si="3"/>
        <v>1.2720965645277058</v>
      </c>
      <c r="AH36" s="90">
        <f t="shared" si="3"/>
        <v>1.2727747553913824</v>
      </c>
      <c r="AI36" s="90">
        <f t="shared" si="3"/>
        <v>1.2724419002140865</v>
      </c>
    </row>
    <row r="37" spans="1:35">
      <c r="A37" t="str">
        <f>'AEO 2019 prices scenarios'!A269</f>
        <v>Reference case</v>
      </c>
      <c r="B37">
        <f>'AEO 2019 prices scenarios'!E269</f>
        <v>21.496988000000002</v>
      </c>
      <c r="C37">
        <f>'AEO 2019 prices scenarios'!F269</f>
        <v>24.037481</v>
      </c>
      <c r="D37">
        <f>'AEO 2019 prices scenarios'!G269</f>
        <v>24.212992</v>
      </c>
      <c r="E37">
        <f>'AEO 2019 prices scenarios'!H269</f>
        <v>24.943671999999999</v>
      </c>
      <c r="F37">
        <f>'AEO 2019 prices scenarios'!I269</f>
        <v>25.135202</v>
      </c>
      <c r="G37">
        <f>'AEO 2019 prices scenarios'!J269</f>
        <v>25.208514999999998</v>
      </c>
      <c r="H37">
        <f>'AEO 2019 prices scenarios'!K269</f>
        <v>25.563890000000001</v>
      </c>
      <c r="I37">
        <f>'AEO 2019 prices scenarios'!L269</f>
        <v>25.921410000000002</v>
      </c>
      <c r="J37">
        <f>'AEO 2019 prices scenarios'!M269</f>
        <v>26.212434999999999</v>
      </c>
      <c r="K37">
        <f>'AEO 2019 prices scenarios'!N269</f>
        <v>26.428561999999999</v>
      </c>
      <c r="L37">
        <f>'AEO 2019 prices scenarios'!O269</f>
        <v>26.974920000000001</v>
      </c>
      <c r="M37">
        <f>'AEO 2019 prices scenarios'!P269</f>
        <v>27.167916999999999</v>
      </c>
      <c r="N37">
        <f>'AEO 2019 prices scenarios'!Q269</f>
        <v>27.833261</v>
      </c>
      <c r="O37">
        <f>'AEO 2019 prices scenarios'!R269</f>
        <v>27.949068</v>
      </c>
      <c r="P37">
        <f>'AEO 2019 prices scenarios'!S269</f>
        <v>28.253495999999998</v>
      </c>
      <c r="Q37">
        <f>'AEO 2019 prices scenarios'!T269</f>
        <v>28.49119</v>
      </c>
      <c r="R37">
        <f>'AEO 2019 prices scenarios'!U269</f>
        <v>28.607676000000001</v>
      </c>
      <c r="S37">
        <f>'AEO 2019 prices scenarios'!V269</f>
        <v>28.817126999999999</v>
      </c>
      <c r="T37">
        <f>'AEO 2019 prices scenarios'!W269</f>
        <v>29.002682</v>
      </c>
      <c r="U37">
        <f>'AEO 2019 prices scenarios'!X269</f>
        <v>29.244133000000001</v>
      </c>
      <c r="V37">
        <f>'AEO 2019 prices scenarios'!Y269</f>
        <v>29.242471999999999</v>
      </c>
      <c r="W37">
        <f>'AEO 2019 prices scenarios'!Z269</f>
        <v>29.411131000000001</v>
      </c>
      <c r="X37">
        <f>'AEO 2019 prices scenarios'!AA269</f>
        <v>29.598939999999999</v>
      </c>
      <c r="Y37">
        <f>'AEO 2019 prices scenarios'!AB269</f>
        <v>29.807366999999999</v>
      </c>
      <c r="Z37">
        <f>'AEO 2019 prices scenarios'!AC269</f>
        <v>29.911000999999999</v>
      </c>
      <c r="AA37">
        <f>'AEO 2019 prices scenarios'!AD269</f>
        <v>30.146090000000001</v>
      </c>
      <c r="AB37">
        <f>'AEO 2019 prices scenarios'!AE269</f>
        <v>30.19379</v>
      </c>
      <c r="AC37">
        <f>'AEO 2019 prices scenarios'!AF269</f>
        <v>30.194565000000001</v>
      </c>
      <c r="AD37">
        <f>'AEO 2019 prices scenarios'!AG269</f>
        <v>30.260635000000001</v>
      </c>
      <c r="AE37">
        <f>'AEO 2019 prices scenarios'!AH269</f>
        <v>30.355951000000001</v>
      </c>
      <c r="AF37">
        <f>'AEO 2019 prices scenarios'!AI269</f>
        <v>30.431664000000001</v>
      </c>
      <c r="AG37">
        <f>'AEO 2019 prices scenarios'!AJ269</f>
        <v>30.577997</v>
      </c>
      <c r="AH37">
        <f>'AEO 2019 prices scenarios'!AK269</f>
        <v>30.594298999999999</v>
      </c>
      <c r="AI37">
        <f>'AEO 2019 prices scenarios'!AL269</f>
        <v>30.586297999999999</v>
      </c>
    </row>
    <row r="38" spans="1:35" s="90" customFormat="1">
      <c r="A38" t="str">
        <f>'AEO 2019 prices scenarios'!A284</f>
        <v>Distillate Fuel Oil</v>
      </c>
    </row>
    <row r="39" spans="1:35">
      <c r="A39" s="90" t="s">
        <v>1985</v>
      </c>
      <c r="C39">
        <f>C40/$C$40</f>
        <v>1</v>
      </c>
      <c r="D39" s="90">
        <f t="shared" ref="D39:AI39" si="4">D40/$C$40</f>
        <v>0.99014749550786729</v>
      </c>
      <c r="E39" s="90">
        <f t="shared" si="4"/>
        <v>1.0369677111738611</v>
      </c>
      <c r="F39" s="90">
        <f t="shared" si="4"/>
        <v>1.0311709732539793</v>
      </c>
      <c r="G39" s="90">
        <f t="shared" si="4"/>
        <v>1.0212128562024585</v>
      </c>
      <c r="H39" s="90">
        <f t="shared" si="4"/>
        <v>1.0273611561281677</v>
      </c>
      <c r="I39" s="90">
        <f t="shared" si="4"/>
        <v>1.0458437902563362</v>
      </c>
      <c r="J39" s="90">
        <f t="shared" si="4"/>
        <v>1.0639446748978447</v>
      </c>
      <c r="K39" s="90">
        <f t="shared" si="4"/>
        <v>1.0744391868400032</v>
      </c>
      <c r="L39" s="90">
        <f t="shared" si="4"/>
        <v>1.1048287754745041</v>
      </c>
      <c r="M39" s="90">
        <f t="shared" si="4"/>
        <v>1.1148122377953367</v>
      </c>
      <c r="N39" s="90">
        <f t="shared" si="4"/>
        <v>1.147207854328828</v>
      </c>
      <c r="O39" s="90">
        <f t="shared" si="4"/>
        <v>1.1559823778399463</v>
      </c>
      <c r="P39" s="90">
        <f t="shared" si="4"/>
        <v>1.1675768570208358</v>
      </c>
      <c r="Q39" s="90">
        <f t="shared" si="4"/>
        <v>1.1811706897010523</v>
      </c>
      <c r="R39" s="90">
        <f t="shared" si="4"/>
        <v>1.1929711155539249</v>
      </c>
      <c r="S39" s="90">
        <f t="shared" si="4"/>
        <v>1.1968665220401327</v>
      </c>
      <c r="T39" s="90">
        <f t="shared" si="4"/>
        <v>1.2078327351820692</v>
      </c>
      <c r="U39" s="90">
        <f t="shared" si="4"/>
        <v>1.222308635582577</v>
      </c>
      <c r="V39" s="90">
        <f t="shared" si="4"/>
        <v>1.2194154796341383</v>
      </c>
      <c r="W39" s="90">
        <f t="shared" si="4"/>
        <v>1.2268115433087834</v>
      </c>
      <c r="X39" s="90">
        <f t="shared" si="4"/>
        <v>1.2336265416009222</v>
      </c>
      <c r="Y39" s="90">
        <f t="shared" si="4"/>
        <v>1.2395190331630417</v>
      </c>
      <c r="Z39" s="90">
        <f t="shared" si="4"/>
        <v>1.2405078476544282</v>
      </c>
      <c r="AA39" s="90">
        <f t="shared" si="4"/>
        <v>1.247858804601933</v>
      </c>
      <c r="AB39" s="90">
        <f t="shared" si="4"/>
        <v>1.2477937182993282</v>
      </c>
      <c r="AC39" s="90">
        <f t="shared" si="4"/>
        <v>1.2426459675938266</v>
      </c>
      <c r="AD39" s="90">
        <f t="shared" si="4"/>
        <v>1.2444144217636033</v>
      </c>
      <c r="AE39" s="90">
        <f t="shared" si="4"/>
        <v>1.2387352492495662</v>
      </c>
      <c r="AF39" s="90">
        <f t="shared" si="4"/>
        <v>1.2323139096670173</v>
      </c>
      <c r="AG39" s="90">
        <f t="shared" si="4"/>
        <v>1.2337862037105298</v>
      </c>
      <c r="AH39" s="90">
        <f t="shared" si="4"/>
        <v>1.2310514884129369</v>
      </c>
      <c r="AI39" s="90">
        <f t="shared" si="4"/>
        <v>1.2300406440403064</v>
      </c>
    </row>
    <row r="40" spans="1:35">
      <c r="A40" t="str">
        <f>'AEO 2019 prices scenarios'!A285</f>
        <v>Reference case</v>
      </c>
      <c r="B40">
        <f>'AEO 2019 prices scenarios'!E285</f>
        <v>19.341715000000001</v>
      </c>
      <c r="C40">
        <f>'AEO 2019 prices scenarios'!F285</f>
        <v>22.923410000000001</v>
      </c>
      <c r="D40">
        <f>'AEO 2019 prices scenarios'!G285</f>
        <v>22.697557</v>
      </c>
      <c r="E40">
        <f>'AEO 2019 prices scenarios'!H285</f>
        <v>23.770835999999999</v>
      </c>
      <c r="F40">
        <f>'AEO 2019 prices scenarios'!I285</f>
        <v>23.637955000000002</v>
      </c>
      <c r="G40">
        <f>'AEO 2019 prices scenarios'!J285</f>
        <v>23.409680999999999</v>
      </c>
      <c r="H40">
        <f>'AEO 2019 prices scenarios'!K285</f>
        <v>23.550621</v>
      </c>
      <c r="I40">
        <f>'AEO 2019 prices scenarios'!L285</f>
        <v>23.974305999999999</v>
      </c>
      <c r="J40">
        <f>'AEO 2019 prices scenarios'!M285</f>
        <v>24.389240000000001</v>
      </c>
      <c r="K40">
        <f>'AEO 2019 prices scenarios'!N285</f>
        <v>24.629809999999999</v>
      </c>
      <c r="L40">
        <f>'AEO 2019 prices scenarios'!O285</f>
        <v>25.326443000000001</v>
      </c>
      <c r="M40">
        <f>'AEO 2019 prices scenarios'!P285</f>
        <v>25.555298000000001</v>
      </c>
      <c r="N40">
        <f>'AEO 2019 prices scenarios'!Q285</f>
        <v>26.297916000000001</v>
      </c>
      <c r="O40">
        <f>'AEO 2019 prices scenarios'!R285</f>
        <v>26.499058000000002</v>
      </c>
      <c r="P40">
        <f>'AEO 2019 prices scenarios'!S285</f>
        <v>26.764842999999999</v>
      </c>
      <c r="Q40">
        <f>'AEO 2019 prices scenarios'!T285</f>
        <v>27.076460000000001</v>
      </c>
      <c r="R40">
        <f>'AEO 2019 prices scenarios'!U285</f>
        <v>27.346965999999998</v>
      </c>
      <c r="S40">
        <f>'AEO 2019 prices scenarios'!V285</f>
        <v>27.436261999999999</v>
      </c>
      <c r="T40">
        <f>'AEO 2019 prices scenarios'!W285</f>
        <v>27.687645</v>
      </c>
      <c r="U40">
        <f>'AEO 2019 prices scenarios'!X285</f>
        <v>28.019482</v>
      </c>
      <c r="V40">
        <f>'AEO 2019 prices scenarios'!Y285</f>
        <v>27.953161000000001</v>
      </c>
      <c r="W40">
        <f>'AEO 2019 prices scenarios'!Z285</f>
        <v>28.122703999999999</v>
      </c>
      <c r="X40">
        <f>'AEO 2019 prices scenarios'!AA285</f>
        <v>28.278926999999999</v>
      </c>
      <c r="Y40">
        <f>'AEO 2019 prices scenarios'!AB285</f>
        <v>28.414003000000001</v>
      </c>
      <c r="Z40">
        <f>'AEO 2019 prices scenarios'!AC285</f>
        <v>28.436669999999999</v>
      </c>
      <c r="AA40">
        <f>'AEO 2019 prices scenarios'!AD285</f>
        <v>28.605179</v>
      </c>
      <c r="AB40">
        <f>'AEO 2019 prices scenarios'!AE285</f>
        <v>28.603687000000001</v>
      </c>
      <c r="AC40">
        <f>'AEO 2019 prices scenarios'!AF285</f>
        <v>28.485683000000002</v>
      </c>
      <c r="AD40">
        <f>'AEO 2019 prices scenarios'!AG285</f>
        <v>28.526222000000001</v>
      </c>
      <c r="AE40">
        <f>'AEO 2019 prices scenarios'!AH285</f>
        <v>28.396035999999999</v>
      </c>
      <c r="AF40">
        <f>'AEO 2019 prices scenarios'!AI285</f>
        <v>28.248837000000002</v>
      </c>
      <c r="AG40">
        <f>'AEO 2019 prices scenarios'!AJ285</f>
        <v>28.282586999999999</v>
      </c>
      <c r="AH40">
        <f>'AEO 2019 prices scenarios'!AK285</f>
        <v>28.219898000000001</v>
      </c>
      <c r="AI40">
        <f>'AEO 2019 prices scenarios'!AL285</f>
        <v>28.196726000000002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29" sqref="J28:J29"/>
    </sheetView>
  </sheetViews>
  <sheetFormatPr defaultRowHeight="15"/>
  <sheetData>
    <row r="1" spans="1:11">
      <c r="A1" s="70" t="s">
        <v>188</v>
      </c>
      <c r="B1" s="37"/>
    </row>
    <row r="2" spans="1:11">
      <c r="A2" s="37"/>
      <c r="B2" s="37"/>
    </row>
    <row r="3" spans="1:11" ht="15.75">
      <c r="A3" s="71" t="s">
        <v>48</v>
      </c>
      <c r="B3" s="72" t="s">
        <v>52</v>
      </c>
      <c r="C3" s="37"/>
      <c r="D3" s="37"/>
      <c r="E3" s="37"/>
      <c r="F3" s="37"/>
      <c r="G3" s="37"/>
      <c r="H3" s="37"/>
      <c r="I3" s="37"/>
      <c r="J3" s="37"/>
      <c r="K3" s="37"/>
    </row>
    <row r="4" spans="1:11" ht="48.75">
      <c r="A4" s="73" t="s">
        <v>49</v>
      </c>
      <c r="B4" s="74" t="s">
        <v>53</v>
      </c>
      <c r="C4" s="74" t="s">
        <v>189</v>
      </c>
      <c r="D4" s="74" t="s">
        <v>190</v>
      </c>
      <c r="E4" s="74" t="s">
        <v>191</v>
      </c>
      <c r="F4" s="74" t="s">
        <v>192</v>
      </c>
      <c r="G4" s="74" t="s">
        <v>193</v>
      </c>
      <c r="H4" s="74" t="s">
        <v>194</v>
      </c>
      <c r="I4" s="74" t="s">
        <v>195</v>
      </c>
      <c r="J4" s="74" t="s">
        <v>196</v>
      </c>
      <c r="K4" s="74" t="s">
        <v>197</v>
      </c>
    </row>
    <row r="5" spans="1:11" ht="153.75">
      <c r="A5" s="75" t="s">
        <v>50</v>
      </c>
      <c r="B5" s="76" t="s">
        <v>54</v>
      </c>
      <c r="C5" s="76" t="s">
        <v>198</v>
      </c>
      <c r="D5" s="76" t="s">
        <v>199</v>
      </c>
      <c r="E5" s="76" t="s">
        <v>200</v>
      </c>
      <c r="F5" s="76" t="s">
        <v>201</v>
      </c>
      <c r="G5" s="76" t="s">
        <v>202</v>
      </c>
      <c r="H5" s="76" t="s">
        <v>203</v>
      </c>
      <c r="I5" s="76" t="s">
        <v>204</v>
      </c>
      <c r="J5" s="76" t="s">
        <v>205</v>
      </c>
      <c r="K5" s="76" t="s">
        <v>206</v>
      </c>
    </row>
    <row r="6" spans="1:11">
      <c r="A6" s="36">
        <v>34880</v>
      </c>
      <c r="B6" s="37"/>
      <c r="C6" s="37">
        <v>1.26</v>
      </c>
      <c r="D6" s="37"/>
      <c r="E6" s="37">
        <v>1.2150000000000001</v>
      </c>
      <c r="F6" s="37"/>
      <c r="G6" s="37">
        <v>1.325</v>
      </c>
      <c r="H6" s="37"/>
      <c r="I6" s="37">
        <v>1.41</v>
      </c>
      <c r="J6" s="37">
        <v>1.2949999999999999</v>
      </c>
      <c r="K6" s="37"/>
    </row>
    <row r="7" spans="1:11">
      <c r="A7" s="36">
        <v>35246</v>
      </c>
      <c r="B7" s="37"/>
      <c r="C7" s="37">
        <v>1.357</v>
      </c>
      <c r="D7" s="37"/>
      <c r="E7" s="37">
        <v>1.3120000000000001</v>
      </c>
      <c r="F7" s="37"/>
      <c r="G7" s="37">
        <v>1.425</v>
      </c>
      <c r="H7" s="37"/>
      <c r="I7" s="37">
        <v>1.5049999999999999</v>
      </c>
      <c r="J7" s="37">
        <v>1.4410000000000001</v>
      </c>
      <c r="K7" s="37"/>
    </row>
    <row r="8" spans="1:11">
      <c r="A8" s="36">
        <v>35611</v>
      </c>
      <c r="B8" s="37"/>
      <c r="C8" s="37">
        <v>1.391</v>
      </c>
      <c r="D8" s="37"/>
      <c r="E8" s="37">
        <v>1.345</v>
      </c>
      <c r="F8" s="37"/>
      <c r="G8" s="37">
        <v>1.4610000000000001</v>
      </c>
      <c r="H8" s="37"/>
      <c r="I8" s="37">
        <v>1.5429999999999999</v>
      </c>
      <c r="J8" s="37">
        <v>1.383</v>
      </c>
      <c r="K8" s="37"/>
    </row>
    <row r="9" spans="1:11">
      <c r="A9" s="36">
        <v>35976</v>
      </c>
      <c r="B9" s="37"/>
      <c r="C9" s="37">
        <v>1.22</v>
      </c>
      <c r="D9" s="37"/>
      <c r="E9" s="37">
        <v>1.1739999999999999</v>
      </c>
      <c r="F9" s="37"/>
      <c r="G9" s="37">
        <v>1.2809999999999999</v>
      </c>
      <c r="H9" s="37"/>
      <c r="I9" s="37">
        <v>1.377</v>
      </c>
      <c r="J9" s="37">
        <v>1.1839999999999999</v>
      </c>
      <c r="K9" s="37"/>
    </row>
    <row r="10" spans="1:11">
      <c r="A10" s="36">
        <v>36341</v>
      </c>
      <c r="B10" s="37"/>
      <c r="C10" s="37">
        <v>1.419</v>
      </c>
      <c r="D10" s="37"/>
      <c r="E10" s="37">
        <v>1.373</v>
      </c>
      <c r="F10" s="37"/>
      <c r="G10" s="37">
        <v>1.478</v>
      </c>
      <c r="H10" s="37"/>
      <c r="I10" s="37">
        <v>1.58</v>
      </c>
      <c r="J10" s="37">
        <v>1.3480000000000001</v>
      </c>
      <c r="K10" s="37"/>
    </row>
    <row r="11" spans="1:11">
      <c r="A11" s="36">
        <v>36707</v>
      </c>
      <c r="B11" s="37"/>
      <c r="C11" s="37">
        <v>1.714</v>
      </c>
      <c r="D11" s="37"/>
      <c r="E11" s="37">
        <v>1.669</v>
      </c>
      <c r="F11" s="37"/>
      <c r="G11" s="37">
        <v>1.7709999999999999</v>
      </c>
      <c r="H11" s="37"/>
      <c r="I11" s="37">
        <v>1.87</v>
      </c>
      <c r="J11" s="37">
        <v>1.6719999999999999</v>
      </c>
      <c r="K11" s="37"/>
    </row>
    <row r="12" spans="1:11">
      <c r="A12" s="36">
        <v>37072</v>
      </c>
      <c r="B12" s="37">
        <v>1.677</v>
      </c>
      <c r="C12" s="37">
        <v>1.677</v>
      </c>
      <c r="D12" s="37">
        <v>1.6319999999999999</v>
      </c>
      <c r="E12" s="37">
        <v>1.6319999999999999</v>
      </c>
      <c r="F12" s="37">
        <v>1.736</v>
      </c>
      <c r="G12" s="37">
        <v>1.736</v>
      </c>
      <c r="H12" s="37">
        <v>1.8360000000000001</v>
      </c>
      <c r="I12" s="37">
        <v>1.8360000000000001</v>
      </c>
      <c r="J12" s="37">
        <v>1.5429999999999999</v>
      </c>
      <c r="K12" s="37"/>
    </row>
    <row r="13" spans="1:11">
      <c r="A13" s="36">
        <v>37437</v>
      </c>
      <c r="B13" s="37">
        <v>1.5609999999999999</v>
      </c>
      <c r="C13" s="37">
        <v>1.5609999999999999</v>
      </c>
      <c r="D13" s="37">
        <v>1.514</v>
      </c>
      <c r="E13" s="37">
        <v>1.514</v>
      </c>
      <c r="F13" s="37">
        <v>1.6220000000000001</v>
      </c>
      <c r="G13" s="37">
        <v>1.6220000000000001</v>
      </c>
      <c r="H13" s="37">
        <v>1.724</v>
      </c>
      <c r="I13" s="37">
        <v>1.724</v>
      </c>
      <c r="J13" s="37">
        <v>1.45</v>
      </c>
      <c r="K13" s="37"/>
    </row>
    <row r="14" spans="1:11">
      <c r="A14" s="36">
        <v>37802</v>
      </c>
      <c r="B14" s="37">
        <v>1.8779999999999999</v>
      </c>
      <c r="C14" s="37">
        <v>1.8779999999999999</v>
      </c>
      <c r="D14" s="37">
        <v>1.831</v>
      </c>
      <c r="E14" s="37">
        <v>1.831</v>
      </c>
      <c r="F14" s="37">
        <v>1.94</v>
      </c>
      <c r="G14" s="37">
        <v>1.94</v>
      </c>
      <c r="H14" s="37">
        <v>2.04</v>
      </c>
      <c r="I14" s="37">
        <v>2.04</v>
      </c>
      <c r="J14" s="37">
        <v>1.657</v>
      </c>
      <c r="K14" s="37"/>
    </row>
    <row r="15" spans="1:11">
      <c r="A15" s="36">
        <v>38168</v>
      </c>
      <c r="B15" s="37">
        <v>2.1659999999999999</v>
      </c>
      <c r="C15" s="37">
        <v>2.1659999999999999</v>
      </c>
      <c r="D15" s="37">
        <v>2.12</v>
      </c>
      <c r="E15" s="37">
        <v>2.12</v>
      </c>
      <c r="F15" s="37">
        <v>2.2269999999999999</v>
      </c>
      <c r="G15" s="37">
        <v>2.2269999999999999</v>
      </c>
      <c r="H15" s="37">
        <v>2.327</v>
      </c>
      <c r="I15" s="37">
        <v>2.327</v>
      </c>
      <c r="J15" s="37">
        <v>2.0990000000000002</v>
      </c>
      <c r="K15" s="37"/>
    </row>
    <row r="16" spans="1:11">
      <c r="A16" s="36">
        <v>38533</v>
      </c>
      <c r="B16" s="37">
        <v>2.5169999999999999</v>
      </c>
      <c r="C16" s="37">
        <v>2.5169999999999999</v>
      </c>
      <c r="D16" s="37">
        <v>2.4729999999999999</v>
      </c>
      <c r="E16" s="37">
        <v>2.4729999999999999</v>
      </c>
      <c r="F16" s="37">
        <v>2.5739999999999998</v>
      </c>
      <c r="G16" s="37">
        <v>2.5739999999999998</v>
      </c>
      <c r="H16" s="37">
        <v>2.6720000000000002</v>
      </c>
      <c r="I16" s="37">
        <v>2.6720000000000002</v>
      </c>
      <c r="J16" s="37">
        <v>2.6080000000000001</v>
      </c>
      <c r="K16" s="37"/>
    </row>
    <row r="17" spans="1:11">
      <c r="A17" s="36">
        <v>38898</v>
      </c>
      <c r="B17" s="37">
        <v>2.855</v>
      </c>
      <c r="C17" s="37">
        <v>2.855</v>
      </c>
      <c r="D17" s="37">
        <v>2.8090000000000002</v>
      </c>
      <c r="E17" s="37">
        <v>2.8090000000000002</v>
      </c>
      <c r="F17" s="37">
        <v>2.9129999999999998</v>
      </c>
      <c r="G17" s="37">
        <v>2.9129999999999998</v>
      </c>
      <c r="H17" s="37">
        <v>3.0129999999999999</v>
      </c>
      <c r="I17" s="37">
        <v>3.0129999999999999</v>
      </c>
      <c r="J17" s="37">
        <v>2.9220000000000002</v>
      </c>
      <c r="K17" s="37"/>
    </row>
    <row r="18" spans="1:11">
      <c r="A18" s="36">
        <v>39263</v>
      </c>
      <c r="B18" s="37">
        <v>3.1240000000000001</v>
      </c>
      <c r="C18" s="37">
        <v>3.1240000000000001</v>
      </c>
      <c r="D18" s="37">
        <v>3.077</v>
      </c>
      <c r="E18" s="37">
        <v>3.077</v>
      </c>
      <c r="F18" s="37">
        <v>3.1850000000000001</v>
      </c>
      <c r="G18" s="37">
        <v>3.1850000000000001</v>
      </c>
      <c r="H18" s="37">
        <v>3.2850000000000001</v>
      </c>
      <c r="I18" s="37">
        <v>3.2850000000000001</v>
      </c>
      <c r="J18" s="37">
        <v>3.0939999999999999</v>
      </c>
      <c r="K18" s="37"/>
    </row>
    <row r="19" spans="1:11">
      <c r="A19" s="36">
        <v>39629</v>
      </c>
      <c r="B19" s="37">
        <v>3.5609999999999999</v>
      </c>
      <c r="C19" s="37">
        <v>3.5609999999999999</v>
      </c>
      <c r="D19" s="37">
        <v>3.512</v>
      </c>
      <c r="E19" s="37">
        <v>3.512</v>
      </c>
      <c r="F19" s="37">
        <v>3.6240000000000001</v>
      </c>
      <c r="G19" s="37">
        <v>3.6240000000000001</v>
      </c>
      <c r="H19" s="37">
        <v>3.7269999999999999</v>
      </c>
      <c r="I19" s="37">
        <v>3.7269999999999999</v>
      </c>
      <c r="J19" s="37">
        <v>3.9249999999999998</v>
      </c>
      <c r="K19" s="37">
        <v>3.9249999999999998</v>
      </c>
    </row>
    <row r="20" spans="1:11">
      <c r="A20" s="36">
        <v>39994</v>
      </c>
      <c r="B20" s="37">
        <v>2.7250000000000001</v>
      </c>
      <c r="C20" s="37">
        <v>2.7250000000000001</v>
      </c>
      <c r="D20" s="37">
        <v>2.6779999999999999</v>
      </c>
      <c r="E20" s="37">
        <v>2.6779999999999999</v>
      </c>
      <c r="F20" s="37">
        <v>2.7850000000000001</v>
      </c>
      <c r="G20" s="37">
        <v>2.7850000000000001</v>
      </c>
      <c r="H20" s="37">
        <v>2.8879999999999999</v>
      </c>
      <c r="I20" s="37">
        <v>2.8879999999999999</v>
      </c>
      <c r="J20" s="37">
        <v>2.6070000000000002</v>
      </c>
      <c r="K20" s="37">
        <v>2.6070000000000002</v>
      </c>
    </row>
    <row r="21" spans="1:11">
      <c r="A21" s="36">
        <v>40359</v>
      </c>
      <c r="B21" s="37">
        <v>3.1379999999999999</v>
      </c>
      <c r="C21" s="37">
        <v>3.1379999999999999</v>
      </c>
      <c r="D21" s="37">
        <v>3.0910000000000002</v>
      </c>
      <c r="E21" s="37">
        <v>3.0910000000000002</v>
      </c>
      <c r="F21" s="37">
        <v>3.2</v>
      </c>
      <c r="G21" s="37">
        <v>3.2</v>
      </c>
      <c r="H21" s="37">
        <v>3.302</v>
      </c>
      <c r="I21" s="37">
        <v>3.302</v>
      </c>
      <c r="J21" s="37">
        <v>3.157</v>
      </c>
      <c r="K21" s="37">
        <v>3.157</v>
      </c>
    </row>
    <row r="22" spans="1:11">
      <c r="A22" s="36">
        <v>40724</v>
      </c>
      <c r="B22" s="37">
        <v>3.863</v>
      </c>
      <c r="C22" s="37"/>
      <c r="D22" s="37">
        <v>3.8170000000000002</v>
      </c>
      <c r="E22" s="37"/>
      <c r="F22" s="37">
        <v>3.9239999999999999</v>
      </c>
      <c r="G22" s="37"/>
      <c r="H22" s="37">
        <v>4.0259999999999998</v>
      </c>
      <c r="I22" s="37"/>
      <c r="J22" s="37"/>
      <c r="K22" s="37">
        <v>4.0839999999999996</v>
      </c>
    </row>
    <row r="23" spans="1:11">
      <c r="A23" s="36">
        <v>41090</v>
      </c>
      <c r="B23" s="37">
        <v>4.0810000000000004</v>
      </c>
      <c r="C23" s="37"/>
      <c r="D23" s="37">
        <v>4.0339999999999998</v>
      </c>
      <c r="E23" s="37"/>
      <c r="F23" s="37">
        <v>4.141</v>
      </c>
      <c r="G23" s="37"/>
      <c r="H23" s="37">
        <v>4.2439999999999998</v>
      </c>
      <c r="I23" s="37"/>
      <c r="J23" s="37">
        <v>4.2300000000000004</v>
      </c>
      <c r="K23" s="37">
        <v>4.2300000000000004</v>
      </c>
    </row>
    <row r="24" spans="1:11">
      <c r="A24" s="36">
        <v>41455</v>
      </c>
      <c r="B24" s="37">
        <v>3.9329999999999998</v>
      </c>
      <c r="C24" s="37"/>
      <c r="D24" s="37">
        <v>3.8860000000000001</v>
      </c>
      <c r="E24" s="37"/>
      <c r="F24" s="37">
        <v>3.9940000000000002</v>
      </c>
      <c r="G24" s="37"/>
      <c r="H24" s="37">
        <v>4.0979999999999999</v>
      </c>
      <c r="I24" s="37"/>
      <c r="J24" s="37">
        <v>4.1260000000000003</v>
      </c>
      <c r="K24" s="37">
        <v>4.1260000000000003</v>
      </c>
    </row>
    <row r="25" spans="1:11">
      <c r="A25" s="36">
        <v>41820</v>
      </c>
      <c r="B25" s="37">
        <v>3.794</v>
      </c>
      <c r="C25" s="37"/>
      <c r="D25" s="37">
        <v>3.7450000000000001</v>
      </c>
      <c r="E25" s="37"/>
      <c r="F25" s="37">
        <v>3.8570000000000002</v>
      </c>
      <c r="G25" s="37"/>
      <c r="H25" s="37">
        <v>3.9630000000000001</v>
      </c>
      <c r="I25" s="37"/>
      <c r="J25" s="37">
        <v>4.0039999999999996</v>
      </c>
      <c r="K25" s="37">
        <v>4.0039999999999996</v>
      </c>
    </row>
    <row r="26" spans="1:11">
      <c r="A26" s="36">
        <v>42185</v>
      </c>
      <c r="B26" s="37">
        <v>3.2210000000000001</v>
      </c>
      <c r="C26" s="37"/>
      <c r="D26" s="37">
        <v>3.169</v>
      </c>
      <c r="E26" s="37"/>
      <c r="F26" s="37">
        <v>3.2879999999999998</v>
      </c>
      <c r="G26" s="37"/>
      <c r="H26" s="37">
        <v>3.4009999999999998</v>
      </c>
      <c r="I26" s="37"/>
      <c r="J26" s="37">
        <v>3.0150000000000001</v>
      </c>
      <c r="K26" s="37">
        <v>3.0150000000000001</v>
      </c>
    </row>
    <row r="27" spans="1:11">
      <c r="A27" s="36">
        <v>42551</v>
      </c>
      <c r="B27" s="37">
        <v>2.782</v>
      </c>
      <c r="C27" s="37"/>
      <c r="D27" s="37">
        <v>2.7269999999999999</v>
      </c>
      <c r="E27" s="37"/>
      <c r="F27" s="37">
        <v>2.855</v>
      </c>
      <c r="G27" s="37"/>
      <c r="H27" s="37">
        <v>2.97</v>
      </c>
      <c r="I27" s="37"/>
      <c r="J27" s="37">
        <v>2.6539999999999999</v>
      </c>
      <c r="K27" s="37">
        <v>2.6539999999999999</v>
      </c>
    </row>
    <row r="28" spans="1:11">
      <c r="A28" s="36">
        <v>42916</v>
      </c>
      <c r="B28" s="37">
        <v>3.08</v>
      </c>
      <c r="C28" s="37"/>
      <c r="D28" s="37">
        <v>3.0230000000000001</v>
      </c>
      <c r="E28" s="37"/>
      <c r="F28" s="37">
        <v>3.1579999999999999</v>
      </c>
      <c r="G28" s="37"/>
      <c r="H28" s="37">
        <v>3.274</v>
      </c>
      <c r="I28" s="37"/>
      <c r="J28" s="37">
        <v>3.0670000000000002</v>
      </c>
      <c r="K28" s="37">
        <v>3.0670000000000002</v>
      </c>
    </row>
    <row r="29" spans="1:11">
      <c r="A29" s="36">
        <v>43281</v>
      </c>
      <c r="B29" s="37">
        <v>3.5510000000000002</v>
      </c>
      <c r="C29" s="37"/>
      <c r="D29" s="37">
        <v>3.4830000000000001</v>
      </c>
      <c r="E29" s="37"/>
      <c r="F29" s="37">
        <v>3.6560000000000001</v>
      </c>
      <c r="G29" s="37"/>
      <c r="H29" s="37">
        <v>3.7690000000000001</v>
      </c>
      <c r="I29" s="37"/>
      <c r="J29" s="37">
        <v>3.8740000000000001</v>
      </c>
      <c r="K29" s="37">
        <v>3.8740000000000001</v>
      </c>
    </row>
  </sheetData>
  <hyperlinks>
    <hyperlink ref="A1" r:id="rId1"/>
    <hyperlink ref="A3"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topLeftCell="A4" workbookViewId="0">
      <selection activeCell="K48" sqref="K48"/>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topLeftCell="A19" workbookViewId="0">
      <selection activeCell="AI26" sqref="B26:AI26"/>
    </sheetView>
  </sheetViews>
  <sheetFormatPr defaultRowHeight="15"/>
  <cols>
    <col min="1" max="1" width="28.85546875" customWidth="1"/>
    <col min="2" max="4" width="11.85546875" bestFit="1" customWidth="1"/>
  </cols>
  <sheetData>
    <row r="1" spans="1:35">
      <c r="B1">
        <v>2017</v>
      </c>
      <c r="C1">
        <f>B1+1</f>
        <v>2018</v>
      </c>
      <c r="D1" s="90">
        <f t="shared" ref="D1:AI1" si="0">C1+1</f>
        <v>2019</v>
      </c>
      <c r="E1" s="90">
        <f t="shared" si="0"/>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35" s="90" customFormat="1">
      <c r="A2" s="90" t="s">
        <v>294</v>
      </c>
      <c r="B2" s="90">
        <v>0</v>
      </c>
      <c r="C2" s="90">
        <v>0</v>
      </c>
      <c r="D2" s="90">
        <v>0</v>
      </c>
      <c r="E2" s="90">
        <v>0</v>
      </c>
      <c r="F2" s="90">
        <v>0</v>
      </c>
      <c r="G2" s="90">
        <v>0</v>
      </c>
      <c r="H2" s="90">
        <v>0</v>
      </c>
      <c r="I2" s="90">
        <v>0</v>
      </c>
      <c r="J2" s="90">
        <v>0</v>
      </c>
      <c r="K2" s="90">
        <v>0</v>
      </c>
      <c r="L2" s="90">
        <v>0</v>
      </c>
      <c r="M2" s="90">
        <v>0</v>
      </c>
      <c r="N2" s="90">
        <v>0</v>
      </c>
      <c r="O2" s="90">
        <v>0</v>
      </c>
      <c r="P2" s="90">
        <v>0</v>
      </c>
      <c r="Q2" s="90">
        <v>0</v>
      </c>
      <c r="R2" s="90">
        <v>0</v>
      </c>
      <c r="S2" s="90">
        <v>0</v>
      </c>
      <c r="T2" s="90">
        <v>0</v>
      </c>
      <c r="U2" s="90">
        <v>0</v>
      </c>
      <c r="V2" s="90">
        <v>0</v>
      </c>
      <c r="W2" s="90">
        <v>0</v>
      </c>
      <c r="X2" s="90">
        <v>0</v>
      </c>
      <c r="Y2" s="90">
        <v>0</v>
      </c>
      <c r="Z2" s="90">
        <v>0</v>
      </c>
      <c r="AA2" s="90">
        <v>0</v>
      </c>
      <c r="AB2" s="90">
        <v>0</v>
      </c>
      <c r="AC2" s="90">
        <v>0</v>
      </c>
      <c r="AD2" s="90">
        <v>0</v>
      </c>
      <c r="AE2" s="90">
        <v>0</v>
      </c>
      <c r="AF2" s="90">
        <v>0</v>
      </c>
      <c r="AG2" s="90">
        <v>0</v>
      </c>
      <c r="AH2" s="90">
        <v>0</v>
      </c>
      <c r="AI2" s="90">
        <v>0</v>
      </c>
    </row>
    <row r="3" spans="1:35" s="90" customFormat="1">
      <c r="A3" s="90" t="s">
        <v>295</v>
      </c>
      <c r="B3" s="90" t="e">
        <f>#REF!</f>
        <v>#REF!</v>
      </c>
      <c r="C3" s="90" t="e">
        <f t="shared" ref="C3:AI3" si="1">C29*$B$3+C39</f>
        <v>#REF!</v>
      </c>
      <c r="D3" s="90" t="e">
        <f t="shared" si="1"/>
        <v>#REF!</v>
      </c>
      <c r="E3" s="90" t="e">
        <f t="shared" si="1"/>
        <v>#REF!</v>
      </c>
      <c r="F3" s="90" t="e">
        <f t="shared" si="1"/>
        <v>#REF!</v>
      </c>
      <c r="G3" s="90" t="e">
        <f t="shared" si="1"/>
        <v>#REF!</v>
      </c>
      <c r="H3" s="90" t="e">
        <f t="shared" si="1"/>
        <v>#REF!</v>
      </c>
      <c r="I3" s="90" t="e">
        <f t="shared" si="1"/>
        <v>#REF!</v>
      </c>
      <c r="J3" s="90" t="e">
        <f t="shared" si="1"/>
        <v>#REF!</v>
      </c>
      <c r="K3" s="90" t="e">
        <f t="shared" si="1"/>
        <v>#REF!</v>
      </c>
      <c r="L3" s="90" t="e">
        <f t="shared" si="1"/>
        <v>#REF!</v>
      </c>
      <c r="M3" s="90" t="e">
        <f t="shared" si="1"/>
        <v>#REF!</v>
      </c>
      <c r="N3" s="90" t="e">
        <f t="shared" si="1"/>
        <v>#REF!</v>
      </c>
      <c r="O3" s="90" t="e">
        <f t="shared" si="1"/>
        <v>#REF!</v>
      </c>
      <c r="P3" s="90" t="e">
        <f t="shared" si="1"/>
        <v>#REF!</v>
      </c>
      <c r="Q3" s="90" t="e">
        <f t="shared" si="1"/>
        <v>#REF!</v>
      </c>
      <c r="R3" s="90" t="e">
        <f t="shared" si="1"/>
        <v>#REF!</v>
      </c>
      <c r="S3" s="90" t="e">
        <f t="shared" si="1"/>
        <v>#REF!</v>
      </c>
      <c r="T3" s="90" t="e">
        <f t="shared" si="1"/>
        <v>#REF!</v>
      </c>
      <c r="U3" s="90" t="e">
        <f t="shared" si="1"/>
        <v>#REF!</v>
      </c>
      <c r="V3" s="90" t="e">
        <f t="shared" si="1"/>
        <v>#REF!</v>
      </c>
      <c r="W3" s="90" t="e">
        <f t="shared" si="1"/>
        <v>#REF!</v>
      </c>
      <c r="X3" s="90" t="e">
        <f t="shared" si="1"/>
        <v>#REF!</v>
      </c>
      <c r="Y3" s="90" t="e">
        <f t="shared" si="1"/>
        <v>#REF!</v>
      </c>
      <c r="Z3" s="90" t="e">
        <f t="shared" si="1"/>
        <v>#REF!</v>
      </c>
      <c r="AA3" s="90" t="e">
        <f t="shared" si="1"/>
        <v>#REF!</v>
      </c>
      <c r="AB3" s="90" t="e">
        <f t="shared" si="1"/>
        <v>#REF!</v>
      </c>
      <c r="AC3" s="90" t="e">
        <f t="shared" si="1"/>
        <v>#REF!</v>
      </c>
      <c r="AD3" s="90" t="e">
        <f t="shared" si="1"/>
        <v>#REF!</v>
      </c>
      <c r="AE3" s="90" t="e">
        <f t="shared" si="1"/>
        <v>#REF!</v>
      </c>
      <c r="AF3" s="90" t="e">
        <f t="shared" si="1"/>
        <v>#REF!</v>
      </c>
      <c r="AG3" s="90" t="e">
        <f t="shared" si="1"/>
        <v>#REF!</v>
      </c>
      <c r="AH3" s="90" t="e">
        <f t="shared" si="1"/>
        <v>#REF!</v>
      </c>
      <c r="AI3" s="90" t="e">
        <f t="shared" si="1"/>
        <v>#REF!</v>
      </c>
    </row>
    <row r="4" spans="1:35" s="90" customFormat="1">
      <c r="A4" s="90" t="s">
        <v>94</v>
      </c>
      <c r="B4" s="90">
        <v>0</v>
      </c>
      <c r="C4" s="90">
        <v>0</v>
      </c>
      <c r="D4" s="90">
        <v>0</v>
      </c>
      <c r="E4" s="90">
        <v>0</v>
      </c>
      <c r="F4" s="90">
        <v>0</v>
      </c>
      <c r="G4" s="90">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row>
    <row r="5" spans="1:35" s="90" customFormat="1">
      <c r="A5" s="90" t="s">
        <v>95</v>
      </c>
      <c r="B5" s="90">
        <v>0</v>
      </c>
      <c r="C5" s="90">
        <v>0</v>
      </c>
      <c r="D5" s="90">
        <v>0</v>
      </c>
      <c r="E5" s="90">
        <v>0</v>
      </c>
      <c r="F5" s="90">
        <v>0</v>
      </c>
      <c r="G5" s="90">
        <v>0</v>
      </c>
      <c r="H5" s="90">
        <v>0</v>
      </c>
      <c r="I5" s="90">
        <v>0</v>
      </c>
      <c r="J5" s="90">
        <v>0</v>
      </c>
      <c r="K5" s="90">
        <v>0</v>
      </c>
      <c r="L5" s="90">
        <v>0</v>
      </c>
      <c r="M5" s="90">
        <v>0</v>
      </c>
      <c r="N5" s="90">
        <v>0</v>
      </c>
      <c r="O5" s="90">
        <v>0</v>
      </c>
      <c r="P5" s="90">
        <v>0</v>
      </c>
      <c r="Q5" s="90">
        <v>0</v>
      </c>
      <c r="R5" s="90">
        <v>0</v>
      </c>
      <c r="S5" s="90">
        <v>0</v>
      </c>
      <c r="T5" s="90">
        <v>0</v>
      </c>
      <c r="U5" s="90">
        <v>0</v>
      </c>
      <c r="V5" s="90">
        <v>0</v>
      </c>
      <c r="W5" s="90">
        <v>0</v>
      </c>
      <c r="X5" s="90">
        <v>0</v>
      </c>
      <c r="Y5" s="90">
        <v>0</v>
      </c>
      <c r="Z5" s="90">
        <v>0</v>
      </c>
      <c r="AA5" s="90">
        <v>0</v>
      </c>
      <c r="AB5" s="90">
        <v>0</v>
      </c>
      <c r="AC5" s="90">
        <v>0</v>
      </c>
      <c r="AD5" s="90">
        <v>0</v>
      </c>
      <c r="AE5" s="90">
        <v>0</v>
      </c>
      <c r="AF5" s="90">
        <v>0</v>
      </c>
      <c r="AG5" s="90">
        <v>0</v>
      </c>
      <c r="AH5" s="90">
        <v>0</v>
      </c>
      <c r="AI5" s="90">
        <v>0</v>
      </c>
    </row>
    <row r="6" spans="1:35" s="90" customFormat="1">
      <c r="A6" s="90" t="s">
        <v>291</v>
      </c>
      <c r="B6" s="90" t="e">
        <f>B3</f>
        <v>#REF!</v>
      </c>
      <c r="C6" s="90" t="e">
        <f t="shared" ref="C6:AI6" si="2">C3</f>
        <v>#REF!</v>
      </c>
      <c r="D6" s="90" t="e">
        <f t="shared" si="2"/>
        <v>#REF!</v>
      </c>
      <c r="E6" s="90" t="e">
        <f t="shared" si="2"/>
        <v>#REF!</v>
      </c>
      <c r="F6" s="90" t="e">
        <f t="shared" si="2"/>
        <v>#REF!</v>
      </c>
      <c r="G6" s="90" t="e">
        <f t="shared" si="2"/>
        <v>#REF!</v>
      </c>
      <c r="H6" s="90" t="e">
        <f t="shared" si="2"/>
        <v>#REF!</v>
      </c>
      <c r="I6" s="90" t="e">
        <f t="shared" si="2"/>
        <v>#REF!</v>
      </c>
      <c r="J6" s="90" t="e">
        <f t="shared" si="2"/>
        <v>#REF!</v>
      </c>
      <c r="K6" s="90" t="e">
        <f t="shared" si="2"/>
        <v>#REF!</v>
      </c>
      <c r="L6" s="90" t="e">
        <f t="shared" si="2"/>
        <v>#REF!</v>
      </c>
      <c r="M6" s="90" t="e">
        <f t="shared" si="2"/>
        <v>#REF!</v>
      </c>
      <c r="N6" s="90" t="e">
        <f t="shared" si="2"/>
        <v>#REF!</v>
      </c>
      <c r="O6" s="90" t="e">
        <f t="shared" si="2"/>
        <v>#REF!</v>
      </c>
      <c r="P6" s="90" t="e">
        <f t="shared" si="2"/>
        <v>#REF!</v>
      </c>
      <c r="Q6" s="90" t="e">
        <f t="shared" si="2"/>
        <v>#REF!</v>
      </c>
      <c r="R6" s="90" t="e">
        <f t="shared" si="2"/>
        <v>#REF!</v>
      </c>
      <c r="S6" s="90" t="e">
        <f t="shared" si="2"/>
        <v>#REF!</v>
      </c>
      <c r="T6" s="90" t="e">
        <f t="shared" si="2"/>
        <v>#REF!</v>
      </c>
      <c r="U6" s="90" t="e">
        <f t="shared" si="2"/>
        <v>#REF!</v>
      </c>
      <c r="V6" s="90" t="e">
        <f t="shared" si="2"/>
        <v>#REF!</v>
      </c>
      <c r="W6" s="90" t="e">
        <f t="shared" si="2"/>
        <v>#REF!</v>
      </c>
      <c r="X6" s="90" t="e">
        <f t="shared" si="2"/>
        <v>#REF!</v>
      </c>
      <c r="Y6" s="90" t="e">
        <f t="shared" si="2"/>
        <v>#REF!</v>
      </c>
      <c r="Z6" s="90" t="e">
        <f t="shared" si="2"/>
        <v>#REF!</v>
      </c>
      <c r="AA6" s="90" t="e">
        <f t="shared" si="2"/>
        <v>#REF!</v>
      </c>
      <c r="AB6" s="90" t="e">
        <f t="shared" si="2"/>
        <v>#REF!</v>
      </c>
      <c r="AC6" s="90" t="e">
        <f t="shared" si="2"/>
        <v>#REF!</v>
      </c>
      <c r="AD6" s="90" t="e">
        <f t="shared" si="2"/>
        <v>#REF!</v>
      </c>
      <c r="AE6" s="90" t="e">
        <f t="shared" si="2"/>
        <v>#REF!</v>
      </c>
      <c r="AF6" s="90" t="e">
        <f t="shared" si="2"/>
        <v>#REF!</v>
      </c>
      <c r="AG6" s="90" t="e">
        <f t="shared" si="2"/>
        <v>#REF!</v>
      </c>
      <c r="AH6" s="90" t="e">
        <f t="shared" si="2"/>
        <v>#REF!</v>
      </c>
      <c r="AI6" s="90" t="e">
        <f t="shared" si="2"/>
        <v>#REF!</v>
      </c>
    </row>
    <row r="7" spans="1:35" s="90" customFormat="1">
      <c r="A7" s="90" t="s">
        <v>296</v>
      </c>
      <c r="B7" s="90">
        <v>0</v>
      </c>
      <c r="C7" s="90">
        <v>0</v>
      </c>
      <c r="D7" s="90">
        <v>0</v>
      </c>
      <c r="E7" s="90">
        <v>0</v>
      </c>
      <c r="F7" s="90">
        <v>0</v>
      </c>
      <c r="G7" s="90">
        <v>0</v>
      </c>
      <c r="H7" s="90">
        <v>0</v>
      </c>
      <c r="I7" s="90">
        <v>0</v>
      </c>
      <c r="J7" s="90">
        <v>0</v>
      </c>
      <c r="K7" s="90">
        <v>0</v>
      </c>
      <c r="L7" s="90">
        <v>0</v>
      </c>
      <c r="M7" s="90">
        <v>0</v>
      </c>
      <c r="N7" s="90">
        <v>0</v>
      </c>
      <c r="O7" s="90">
        <v>0</v>
      </c>
      <c r="P7" s="90">
        <v>0</v>
      </c>
      <c r="Q7" s="90">
        <v>0</v>
      </c>
      <c r="R7" s="90">
        <v>0</v>
      </c>
      <c r="S7" s="90">
        <v>0</v>
      </c>
      <c r="T7" s="90">
        <v>0</v>
      </c>
      <c r="U7" s="90">
        <v>0</v>
      </c>
      <c r="V7" s="90">
        <v>0</v>
      </c>
      <c r="W7" s="90">
        <v>0</v>
      </c>
      <c r="X7" s="90">
        <v>0</v>
      </c>
      <c r="Y7" s="90">
        <v>0</v>
      </c>
      <c r="Z7" s="90">
        <v>0</v>
      </c>
      <c r="AA7" s="90">
        <v>0</v>
      </c>
      <c r="AB7" s="90">
        <v>0</v>
      </c>
      <c r="AC7" s="90">
        <v>0</v>
      </c>
      <c r="AD7" s="90">
        <v>0</v>
      </c>
      <c r="AE7" s="90">
        <v>0</v>
      </c>
      <c r="AF7" s="90">
        <v>0</v>
      </c>
      <c r="AG7" s="90">
        <v>0</v>
      </c>
      <c r="AH7" s="90">
        <v>0</v>
      </c>
      <c r="AI7" s="90">
        <v>0</v>
      </c>
    </row>
    <row r="8" spans="1:35" s="90" customFormat="1">
      <c r="A8" s="90" t="s">
        <v>297</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s="90" customFormat="1"/>
    <row r="10" spans="1:35" s="90" customFormat="1"/>
    <row r="11" spans="1:35" s="90" customFormat="1"/>
    <row r="12" spans="1:35" s="90" customFormat="1"/>
    <row r="13" spans="1:35" s="90" customFormat="1"/>
    <row r="14" spans="1:35" s="90" customFormat="1"/>
    <row r="15" spans="1:35">
      <c r="A15" s="89" t="s">
        <v>302</v>
      </c>
    </row>
    <row r="17" spans="1:35">
      <c r="A17" t="s">
        <v>303</v>
      </c>
    </row>
    <row r="19" spans="1:35">
      <c r="B19" t="s">
        <v>304</v>
      </c>
      <c r="C19" t="s">
        <v>271</v>
      </c>
      <c r="D19" t="s">
        <v>261</v>
      </c>
    </row>
    <row r="20" spans="1:35">
      <c r="A20" t="s">
        <v>305</v>
      </c>
      <c r="B20">
        <v>1</v>
      </c>
      <c r="C20">
        <v>19.46</v>
      </c>
      <c r="D20">
        <f>C20*1000000</f>
        <v>19460000</v>
      </c>
    </row>
    <row r="22" spans="1:35">
      <c r="A22" t="s">
        <v>2000</v>
      </c>
    </row>
    <row r="24" spans="1:35">
      <c r="B24">
        <f>'2019 EIA retrospective coal'!B26</f>
        <v>2017</v>
      </c>
      <c r="C24">
        <f>'2019 EIA retrospective coal'!C26</f>
        <v>2018</v>
      </c>
      <c r="D24" t="s">
        <v>2002</v>
      </c>
    </row>
    <row r="25" spans="1:35">
      <c r="A25" t="s">
        <v>1998</v>
      </c>
      <c r="B25">
        <f>'2019 EIA retrospective coal'!B27</f>
        <v>40.14</v>
      </c>
      <c r="C25">
        <f>'2019 EIA retrospective coal'!C27</f>
        <v>40.388868000000002</v>
      </c>
    </row>
    <row r="26" spans="1:35">
      <c r="A26" t="s">
        <v>1999</v>
      </c>
      <c r="B26">
        <f>B25/D20</f>
        <v>2.062692702980473E-6</v>
      </c>
      <c r="C26">
        <f>C25/D20</f>
        <v>2.075481397738952E-6</v>
      </c>
      <c r="D26">
        <f>$C$26*D29</f>
        <v>2.0657805045577401E-6</v>
      </c>
      <c r="E26" s="90">
        <f t="shared" ref="E26:AI26" si="3">$C$26*E29</f>
        <v>2.065422599869786E-6</v>
      </c>
      <c r="F26" s="90">
        <f t="shared" si="3"/>
        <v>2.1569535194332208E-6</v>
      </c>
      <c r="G26" s="90">
        <f t="shared" si="3"/>
        <v>2.1637310313478114E-6</v>
      </c>
      <c r="H26" s="90">
        <f t="shared" si="3"/>
        <v>2.1652563166157584E-6</v>
      </c>
      <c r="I26" s="90">
        <f t="shared" si="3"/>
        <v>2.1287500384444446E-6</v>
      </c>
      <c r="J26" s="90">
        <f t="shared" si="3"/>
        <v>2.1403508829581287E-6</v>
      </c>
      <c r="K26" s="90">
        <f t="shared" si="3"/>
        <v>2.1356093853152335E-6</v>
      </c>
      <c r="L26" s="90">
        <f t="shared" si="3"/>
        <v>2.1408961206783455E-6</v>
      </c>
      <c r="M26" s="90">
        <f t="shared" si="3"/>
        <v>2.1450529420679166E-6</v>
      </c>
      <c r="N26" s="90">
        <f t="shared" si="3"/>
        <v>2.1677685511747308E-6</v>
      </c>
      <c r="O26" s="90">
        <f t="shared" si="3"/>
        <v>2.1862780407255889E-6</v>
      </c>
      <c r="P26" s="90">
        <f t="shared" si="3"/>
        <v>2.1819506476803257E-6</v>
      </c>
      <c r="Q26" s="90">
        <f t="shared" si="3"/>
        <v>2.1696083587442133E-6</v>
      </c>
      <c r="R26" s="90">
        <f t="shared" si="3"/>
        <v>2.1721156634865473E-6</v>
      </c>
      <c r="S26" s="90">
        <f t="shared" si="3"/>
        <v>2.1694190537852956E-6</v>
      </c>
      <c r="T26" s="90">
        <f t="shared" si="3"/>
        <v>2.1758169698187222E-6</v>
      </c>
      <c r="U26" s="90">
        <f t="shared" si="3"/>
        <v>2.1822770015417934E-6</v>
      </c>
      <c r="V26" s="90">
        <f t="shared" si="3"/>
        <v>2.1876426139711215E-6</v>
      </c>
      <c r="W26" s="90">
        <f t="shared" si="3"/>
        <v>2.1932261242958702E-6</v>
      </c>
      <c r="X26" s="90">
        <f t="shared" si="3"/>
        <v>2.1990354202226614E-6</v>
      </c>
      <c r="Y26" s="90">
        <f t="shared" si="3"/>
        <v>2.2025464356325914E-6</v>
      </c>
      <c r="Z26" s="90">
        <f t="shared" si="3"/>
        <v>2.2032395678519622E-6</v>
      </c>
      <c r="AA26" s="90">
        <f t="shared" si="3"/>
        <v>2.2028441965575562E-6</v>
      </c>
      <c r="AB26" s="90">
        <f t="shared" si="3"/>
        <v>2.200935371555134E-6</v>
      </c>
      <c r="AC26" s="90">
        <f t="shared" si="3"/>
        <v>2.1995560088596857E-6</v>
      </c>
      <c r="AD26" s="90">
        <f t="shared" si="3"/>
        <v>2.2004640810844949E-6</v>
      </c>
      <c r="AE26" s="90">
        <f t="shared" si="3"/>
        <v>2.2009826977948638E-6</v>
      </c>
      <c r="AF26" s="90">
        <f t="shared" si="3"/>
        <v>2.1985089158056715E-6</v>
      </c>
      <c r="AG26" s="90">
        <f t="shared" si="3"/>
        <v>2.1993203636243659E-6</v>
      </c>
      <c r="AH26" s="90">
        <f t="shared" si="3"/>
        <v>2.2008476208189692E-6</v>
      </c>
      <c r="AI26" s="90">
        <f t="shared" si="3"/>
        <v>2.2009826977948638E-6</v>
      </c>
    </row>
    <row r="28" spans="1:35">
      <c r="A28" t="s">
        <v>313</v>
      </c>
    </row>
    <row r="29" spans="1:35">
      <c r="A29" t="s">
        <v>2001</v>
      </c>
      <c r="C29">
        <f>F48/$F$48</f>
        <v>1</v>
      </c>
      <c r="D29" s="90">
        <f t="shared" ref="D29:AI29" si="4">G48/$F$48</f>
        <v>0.99532595512935929</v>
      </c>
      <c r="E29" s="90">
        <f t="shared" si="4"/>
        <v>0.9951535109492553</v>
      </c>
      <c r="F29" s="90">
        <f t="shared" si="4"/>
        <v>1.0392545660891133</v>
      </c>
      <c r="G29" s="90">
        <f t="shared" si="4"/>
        <v>1.0425200792958198</v>
      </c>
      <c r="H29" s="90">
        <f t="shared" si="4"/>
        <v>1.0432549860358218</v>
      </c>
      <c r="I29" s="90">
        <f t="shared" si="4"/>
        <v>1.0256656796652208</v>
      </c>
      <c r="J29" s="90">
        <f t="shared" si="4"/>
        <v>1.0312551513542092</v>
      </c>
      <c r="K29" s="90">
        <f t="shared" si="4"/>
        <v>1.0289706222574606</v>
      </c>
      <c r="L29" s="90">
        <f t="shared" si="4"/>
        <v>1.0315178555734861</v>
      </c>
      <c r="M29" s="90">
        <f t="shared" si="4"/>
        <v>1.033520678337448</v>
      </c>
      <c r="N29" s="90">
        <f t="shared" si="4"/>
        <v>1.0444654206664137</v>
      </c>
      <c r="O29" s="90">
        <f t="shared" si="4"/>
        <v>1.0533835875895297</v>
      </c>
      <c r="P29" s="90">
        <f t="shared" si="4"/>
        <v>1.0512985806846364</v>
      </c>
      <c r="Q29" s="90">
        <f t="shared" si="4"/>
        <v>1.0453518692616586</v>
      </c>
      <c r="R29" s="90">
        <f t="shared" si="4"/>
        <v>1.0465599286280616</v>
      </c>
      <c r="S29" s="90">
        <f t="shared" si="4"/>
        <v>1.0452606591168103</v>
      </c>
      <c r="T29" s="90">
        <f t="shared" si="4"/>
        <v>1.0483432769809822</v>
      </c>
      <c r="U29" s="90">
        <f t="shared" si="4"/>
        <v>1.0514558231739324</v>
      </c>
      <c r="V29" s="90">
        <f t="shared" si="4"/>
        <v>1.0540410607169781</v>
      </c>
      <c r="W29" s="90">
        <f t="shared" si="4"/>
        <v>1.0567312849371671</v>
      </c>
      <c r="X29" s="90">
        <f t="shared" si="4"/>
        <v>1.0595302962572011</v>
      </c>
      <c r="Y29" s="90">
        <f t="shared" si="4"/>
        <v>1.0612219594124357</v>
      </c>
      <c r="Z29" s="90">
        <f t="shared" si="4"/>
        <v>1.0615559215573751</v>
      </c>
      <c r="AA29" s="90">
        <f t="shared" si="4"/>
        <v>1.0613654253694369</v>
      </c>
      <c r="AB29" s="90">
        <f t="shared" si="4"/>
        <v>1.0604457230755491</v>
      </c>
      <c r="AC29" s="90">
        <f t="shared" si="4"/>
        <v>1.0597811241555342</v>
      </c>
      <c r="AD29" s="90">
        <f t="shared" si="4"/>
        <v>1.0602186478191036</v>
      </c>
      <c r="AE29" s="90">
        <f t="shared" si="4"/>
        <v>1.0604685256117612</v>
      </c>
      <c r="AF29" s="90">
        <f t="shared" si="4"/>
        <v>1.0592766180418416</v>
      </c>
      <c r="AG29" s="90">
        <f t="shared" si="4"/>
        <v>1.0596675865273113</v>
      </c>
      <c r="AH29" s="90">
        <f t="shared" si="4"/>
        <v>1.0604034433729892</v>
      </c>
      <c r="AI29" s="90">
        <f t="shared" si="4"/>
        <v>1.0604685256117612</v>
      </c>
    </row>
    <row r="31" spans="1:35">
      <c r="A31" t="s">
        <v>312</v>
      </c>
    </row>
    <row r="32" spans="1:35">
      <c r="A32" t="e">
        <f>#REF!</f>
        <v>#REF!</v>
      </c>
      <c r="B32" t="e">
        <f>#REF!</f>
        <v>#REF!</v>
      </c>
      <c r="C32" t="e">
        <f>#REF!</f>
        <v>#REF!</v>
      </c>
      <c r="D32" t="e">
        <f>#REF!</f>
        <v>#REF!</v>
      </c>
      <c r="E32" t="e">
        <f>#REF!</f>
        <v>#REF!</v>
      </c>
      <c r="F32" t="e">
        <f>#REF!</f>
        <v>#REF!</v>
      </c>
      <c r="G32" t="e">
        <f>#REF!</f>
        <v>#REF!</v>
      </c>
      <c r="H32" t="e">
        <f>#REF!</f>
        <v>#REF!</v>
      </c>
      <c r="I32" t="e">
        <f>#REF!</f>
        <v>#REF!</v>
      </c>
      <c r="J32" t="e">
        <f>#REF!</f>
        <v>#REF!</v>
      </c>
      <c r="K32" t="e">
        <f>#REF!</f>
        <v>#REF!</v>
      </c>
      <c r="L32" t="e">
        <f>#REF!</f>
        <v>#REF!</v>
      </c>
      <c r="M32" t="e">
        <f>#REF!</f>
        <v>#REF!</v>
      </c>
      <c r="N32" t="e">
        <f>#REF!</f>
        <v>#REF!</v>
      </c>
      <c r="O32" t="e">
        <f>#REF!</f>
        <v>#REF!</v>
      </c>
      <c r="P32" t="e">
        <f>#REF!</f>
        <v>#REF!</v>
      </c>
      <c r="Q32" t="e">
        <f>#REF!</f>
        <v>#REF!</v>
      </c>
      <c r="R32" t="e">
        <f>#REF!</f>
        <v>#REF!</v>
      </c>
      <c r="S32" t="e">
        <f>#REF!</f>
        <v>#REF!</v>
      </c>
      <c r="T32" t="e">
        <f>#REF!</f>
        <v>#REF!</v>
      </c>
      <c r="U32" t="e">
        <f>#REF!</f>
        <v>#REF!</v>
      </c>
      <c r="V32" t="e">
        <f>#REF!</f>
        <v>#REF!</v>
      </c>
      <c r="W32" t="e">
        <f>#REF!</f>
        <v>#REF!</v>
      </c>
      <c r="X32" t="e">
        <f>#REF!</f>
        <v>#REF!</v>
      </c>
      <c r="Y32" t="e">
        <f>#REF!</f>
        <v>#REF!</v>
      </c>
      <c r="Z32" t="e">
        <f>#REF!</f>
        <v>#REF!</v>
      </c>
      <c r="AA32" t="e">
        <f>#REF!</f>
        <v>#REF!</v>
      </c>
      <c r="AB32" t="e">
        <f>#REF!</f>
        <v>#REF!</v>
      </c>
      <c r="AC32" t="e">
        <f>#REF!</f>
        <v>#REF!</v>
      </c>
      <c r="AD32" t="e">
        <f>#REF!</f>
        <v>#REF!</v>
      </c>
      <c r="AE32" t="e">
        <f>#REF!</f>
        <v>#REF!</v>
      </c>
      <c r="AF32" t="e">
        <f>#REF!</f>
        <v>#REF!</v>
      </c>
      <c r="AG32" t="e">
        <f>#REF!</f>
        <v>#REF!</v>
      </c>
      <c r="AH32" t="e">
        <f>#REF!</f>
        <v>#REF!</v>
      </c>
      <c r="AI32" t="e">
        <f>#REF!</f>
        <v>#REF!</v>
      </c>
    </row>
    <row r="33" spans="1:38" s="90" customFormat="1">
      <c r="A33" t="e">
        <f>#REF!</f>
        <v>#REF!</v>
      </c>
    </row>
    <row r="34" spans="1:38">
      <c r="A34" t="e">
        <f>#REF!</f>
        <v>#REF!</v>
      </c>
      <c r="B34" t="e">
        <f>#REF!</f>
        <v>#REF!</v>
      </c>
      <c r="C34" t="e">
        <f>#REF!</f>
        <v>#REF!</v>
      </c>
      <c r="D34" t="e">
        <f>#REF!</f>
        <v>#REF!</v>
      </c>
      <c r="E34" t="e">
        <f>#REF!</f>
        <v>#REF!</v>
      </c>
      <c r="F34" t="e">
        <f>#REF!</f>
        <v>#REF!</v>
      </c>
      <c r="G34" t="e">
        <f>#REF!</f>
        <v>#REF!</v>
      </c>
      <c r="H34" t="e">
        <f>#REF!</f>
        <v>#REF!</v>
      </c>
      <c r="I34" t="e">
        <f>#REF!</f>
        <v>#REF!</v>
      </c>
      <c r="J34" t="e">
        <f>#REF!</f>
        <v>#REF!</v>
      </c>
      <c r="K34" t="e">
        <f>#REF!</f>
        <v>#REF!</v>
      </c>
      <c r="L34" t="e">
        <f>#REF!</f>
        <v>#REF!</v>
      </c>
      <c r="M34" t="e">
        <f>#REF!</f>
        <v>#REF!</v>
      </c>
      <c r="N34" t="e">
        <f>#REF!</f>
        <v>#REF!</v>
      </c>
      <c r="O34" t="e">
        <f>#REF!</f>
        <v>#REF!</v>
      </c>
      <c r="P34" t="e">
        <f>#REF!</f>
        <v>#REF!</v>
      </c>
      <c r="Q34" t="e">
        <f>#REF!</f>
        <v>#REF!</v>
      </c>
      <c r="R34" t="e">
        <f>#REF!</f>
        <v>#REF!</v>
      </c>
      <c r="S34" t="e">
        <f>#REF!</f>
        <v>#REF!</v>
      </c>
      <c r="T34" t="e">
        <f>#REF!</f>
        <v>#REF!</v>
      </c>
      <c r="U34" t="e">
        <f>#REF!</f>
        <v>#REF!</v>
      </c>
      <c r="V34" t="e">
        <f>#REF!</f>
        <v>#REF!</v>
      </c>
      <c r="W34" t="e">
        <f>#REF!</f>
        <v>#REF!</v>
      </c>
      <c r="X34" t="e">
        <f>#REF!</f>
        <v>#REF!</v>
      </c>
      <c r="Y34" t="e">
        <f>#REF!</f>
        <v>#REF!</v>
      </c>
      <c r="Z34" t="e">
        <f>#REF!</f>
        <v>#REF!</v>
      </c>
      <c r="AA34" t="e">
        <f>#REF!</f>
        <v>#REF!</v>
      </c>
      <c r="AB34" t="e">
        <f>#REF!</f>
        <v>#REF!</v>
      </c>
      <c r="AC34" t="e">
        <f>#REF!</f>
        <v>#REF!</v>
      </c>
      <c r="AD34" t="e">
        <f>#REF!</f>
        <v>#REF!</v>
      </c>
      <c r="AE34" t="e">
        <f>#REF!</f>
        <v>#REF!</v>
      </c>
      <c r="AF34" t="e">
        <f>#REF!</f>
        <v>#REF!</v>
      </c>
      <c r="AG34" t="e">
        <f>#REF!</f>
        <v>#REF!</v>
      </c>
      <c r="AH34" t="e">
        <f>#REF!</f>
        <v>#REF!</v>
      </c>
      <c r="AI34" t="e">
        <f>#REF!</f>
        <v>#REF!</v>
      </c>
    </row>
    <row r="36" spans="1:38">
      <c r="B36" t="e">
        <f>#REF!</f>
        <v>#REF!</v>
      </c>
      <c r="C36" t="e">
        <f>#REF!</f>
        <v>#REF!</v>
      </c>
      <c r="D36" t="e">
        <f>#REF!</f>
        <v>#REF!</v>
      </c>
      <c r="E36" t="e">
        <f>#REF!</f>
        <v>#REF!</v>
      </c>
      <c r="F36" t="e">
        <f>#REF!</f>
        <v>#REF!</v>
      </c>
      <c r="G36" t="e">
        <f>#REF!</f>
        <v>#REF!</v>
      </c>
      <c r="H36" t="e">
        <f>#REF!</f>
        <v>#REF!</v>
      </c>
      <c r="I36" t="e">
        <f>#REF!</f>
        <v>#REF!</v>
      </c>
      <c r="J36" t="e">
        <f>#REF!</f>
        <v>#REF!</v>
      </c>
      <c r="K36" t="e">
        <f>#REF!</f>
        <v>#REF!</v>
      </c>
      <c r="L36" t="e">
        <f>#REF!</f>
        <v>#REF!</v>
      </c>
      <c r="M36" t="e">
        <f>#REF!</f>
        <v>#REF!</v>
      </c>
      <c r="N36" t="e">
        <f>#REF!</f>
        <v>#REF!</v>
      </c>
      <c r="O36" t="e">
        <f>#REF!</f>
        <v>#REF!</v>
      </c>
      <c r="P36" t="e">
        <f>#REF!</f>
        <v>#REF!</v>
      </c>
      <c r="Q36" t="e">
        <f>#REF!</f>
        <v>#REF!</v>
      </c>
      <c r="R36" t="e">
        <f>#REF!</f>
        <v>#REF!</v>
      </c>
      <c r="S36" t="e">
        <f>#REF!</f>
        <v>#REF!</v>
      </c>
      <c r="T36" t="e">
        <f>#REF!</f>
        <v>#REF!</v>
      </c>
      <c r="U36" t="e">
        <f>#REF!</f>
        <v>#REF!</v>
      </c>
      <c r="V36" t="e">
        <f>#REF!</f>
        <v>#REF!</v>
      </c>
      <c r="W36" t="e">
        <f>#REF!</f>
        <v>#REF!</v>
      </c>
      <c r="X36" t="e">
        <f>#REF!</f>
        <v>#REF!</v>
      </c>
      <c r="Y36" t="e">
        <f>#REF!</f>
        <v>#REF!</v>
      </c>
      <c r="Z36" t="e">
        <f>#REF!</f>
        <v>#REF!</v>
      </c>
      <c r="AA36" t="e">
        <f>#REF!</f>
        <v>#REF!</v>
      </c>
      <c r="AB36" t="e">
        <f>#REF!</f>
        <v>#REF!</v>
      </c>
      <c r="AC36" t="e">
        <f>#REF!</f>
        <v>#REF!</v>
      </c>
      <c r="AD36" t="e">
        <f>#REF!</f>
        <v>#REF!</v>
      </c>
      <c r="AE36" t="e">
        <f>#REF!</f>
        <v>#REF!</v>
      </c>
      <c r="AF36" t="e">
        <f>#REF!</f>
        <v>#REF!</v>
      </c>
      <c r="AG36" t="e">
        <f>#REF!</f>
        <v>#REF!</v>
      </c>
      <c r="AH36" t="e">
        <f>#REF!</f>
        <v>#REF!</v>
      </c>
      <c r="AI36" t="e">
        <f>#REF!</f>
        <v>#REF!</v>
      </c>
    </row>
    <row r="37" spans="1:38">
      <c r="A37" t="s">
        <v>316</v>
      </c>
    </row>
    <row r="38" spans="1:38">
      <c r="A38" t="e">
        <f>#REF!</f>
        <v>#REF!</v>
      </c>
      <c r="B38">
        <v>0</v>
      </c>
      <c r="C38" s="90">
        <v>0</v>
      </c>
      <c r="D38" s="90">
        <v>0</v>
      </c>
      <c r="E38" s="90">
        <v>0</v>
      </c>
      <c r="F38" s="90">
        <v>0</v>
      </c>
      <c r="G38" s="90">
        <v>0</v>
      </c>
      <c r="H38" s="90">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0">
        <v>0</v>
      </c>
    </row>
    <row r="39" spans="1:38">
      <c r="A39" t="e">
        <f>#REF!</f>
        <v>#REF!</v>
      </c>
      <c r="B39">
        <v>0</v>
      </c>
      <c r="C39" s="90">
        <v>0</v>
      </c>
      <c r="D39" s="90">
        <v>0</v>
      </c>
      <c r="E39" s="90">
        <v>0</v>
      </c>
      <c r="F39" s="90">
        <v>0</v>
      </c>
      <c r="G39" s="90">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row>
    <row r="42" spans="1:38">
      <c r="A42" t="str">
        <f>'AEO 2019 prices scenarios'!A1</f>
        <v>Energy Prices by Sector and Source</v>
      </c>
    </row>
    <row r="43" spans="1:38">
      <c r="A43" t="str">
        <f>'AEO 2019 prices scenarios'!A2</f>
        <v>https://www.eia.gov/outlooks/aeo/data/browser/#/?id=3-AEO2019&amp;region=1-0&amp;cases=ref2019~highmacro~lowmacro~highprice~lowprice~highrt~lowrt&amp;start=2017&amp;end=2050&amp;f=A&amp;sourcekey=0</v>
      </c>
    </row>
    <row r="44" spans="1:38">
      <c r="A44" t="str">
        <f>'AEO 2019 prices scenarios'!A3</f>
        <v>Fri May 17 2019 10:32:55 GMT-0700 (Pacific Daylight Time)</v>
      </c>
    </row>
    <row r="45" spans="1:38">
      <c r="A45" t="str">
        <f>'AEO 2019 prices scenarios'!A4</f>
        <v>Source: U.S. Energy Information Administration</v>
      </c>
    </row>
    <row r="46" spans="1:38">
      <c r="A46">
        <f>'AEO 2019 prices scenarios'!A5</f>
        <v>0</v>
      </c>
      <c r="B46" t="str">
        <f>'AEO 2019 prices scenarios'!B5</f>
        <v>full name</v>
      </c>
      <c r="C46" t="str">
        <f>'AEO 2019 prices scenarios'!C5</f>
        <v>api key</v>
      </c>
      <c r="D46" t="str">
        <f>'AEO 2019 prices scenarios'!D5</f>
        <v>units</v>
      </c>
      <c r="E46">
        <f>'AEO 2019 prices scenarios'!E5</f>
        <v>2017</v>
      </c>
      <c r="F46">
        <f>'AEO 2019 prices scenarios'!F5</f>
        <v>2018</v>
      </c>
      <c r="G46">
        <f>'AEO 2019 prices scenarios'!G5</f>
        <v>2019</v>
      </c>
      <c r="H46">
        <f>'AEO 2019 prices scenarios'!H5</f>
        <v>2020</v>
      </c>
      <c r="I46">
        <f>'AEO 2019 prices scenarios'!I5</f>
        <v>2021</v>
      </c>
      <c r="J46">
        <f>'AEO 2019 prices scenarios'!J5</f>
        <v>2022</v>
      </c>
      <c r="K46">
        <f>'AEO 2019 prices scenarios'!K5</f>
        <v>2023</v>
      </c>
      <c r="L46">
        <f>'AEO 2019 prices scenarios'!L5</f>
        <v>2024</v>
      </c>
      <c r="M46">
        <f>'AEO 2019 prices scenarios'!M5</f>
        <v>2025</v>
      </c>
      <c r="N46">
        <f>'AEO 2019 prices scenarios'!N5</f>
        <v>2026</v>
      </c>
      <c r="O46">
        <f>'AEO 2019 prices scenarios'!O5</f>
        <v>2027</v>
      </c>
      <c r="P46">
        <f>'AEO 2019 prices scenarios'!P5</f>
        <v>2028</v>
      </c>
      <c r="Q46">
        <f>'AEO 2019 prices scenarios'!Q5</f>
        <v>2029</v>
      </c>
      <c r="R46">
        <f>'AEO 2019 prices scenarios'!R5</f>
        <v>2030</v>
      </c>
      <c r="S46">
        <f>'AEO 2019 prices scenarios'!S5</f>
        <v>2031</v>
      </c>
      <c r="T46">
        <f>'AEO 2019 prices scenarios'!T5</f>
        <v>2032</v>
      </c>
      <c r="U46">
        <f>'AEO 2019 prices scenarios'!U5</f>
        <v>2033</v>
      </c>
      <c r="V46">
        <f>'AEO 2019 prices scenarios'!V5</f>
        <v>2034</v>
      </c>
      <c r="W46">
        <f>'AEO 2019 prices scenarios'!W5</f>
        <v>2035</v>
      </c>
      <c r="X46">
        <f>'AEO 2019 prices scenarios'!X5</f>
        <v>2036</v>
      </c>
      <c r="Y46">
        <f>'AEO 2019 prices scenarios'!Y5</f>
        <v>2037</v>
      </c>
      <c r="Z46">
        <f>'AEO 2019 prices scenarios'!Z5</f>
        <v>2038</v>
      </c>
      <c r="AA46">
        <f>'AEO 2019 prices scenarios'!AA5</f>
        <v>2039</v>
      </c>
      <c r="AB46">
        <f>'AEO 2019 prices scenarios'!AB5</f>
        <v>2040</v>
      </c>
      <c r="AC46">
        <f>'AEO 2019 prices scenarios'!AC5</f>
        <v>2041</v>
      </c>
      <c r="AD46">
        <f>'AEO 2019 prices scenarios'!AD5</f>
        <v>2042</v>
      </c>
      <c r="AE46">
        <f>'AEO 2019 prices scenarios'!AE5</f>
        <v>2043</v>
      </c>
      <c r="AF46">
        <f>'AEO 2019 prices scenarios'!AF5</f>
        <v>2044</v>
      </c>
      <c r="AG46">
        <f>'AEO 2019 prices scenarios'!AG5</f>
        <v>2045</v>
      </c>
      <c r="AH46">
        <f>'AEO 2019 prices scenarios'!AH5</f>
        <v>2046</v>
      </c>
      <c r="AI46">
        <f>'AEO 2019 prices scenarios'!AI5</f>
        <v>2047</v>
      </c>
      <c r="AJ46">
        <f>'AEO 2019 prices scenarios'!AJ5</f>
        <v>2048</v>
      </c>
      <c r="AK46">
        <f>'AEO 2019 prices scenarios'!AK5</f>
        <v>2049</v>
      </c>
      <c r="AL46">
        <f>'AEO 2019 prices scenarios'!AL5</f>
        <v>2050</v>
      </c>
    </row>
    <row r="47" spans="1:38">
      <c r="A47" t="str">
        <f>'AEO 2019 prices scenarios'!A235</f>
        <v>Steam Coal</v>
      </c>
      <c r="B47" t="str">
        <f>'AEO 2019 prices scenarios'!B235</f>
        <v>Energy Prices: Electric Power: Steam Coal</v>
      </c>
      <c r="C47" t="str">
        <f>'AEO 2019 prices scenarios'!C235</f>
        <v>3-AEO2019.39.</v>
      </c>
      <c r="D47" t="str">
        <f>'AEO 2019 prices scenarios'!D235</f>
        <v>2018 $/MMBtu</v>
      </c>
      <c r="E47">
        <f>'AEO 2019 prices scenarios'!E235</f>
        <v>0</v>
      </c>
      <c r="F47">
        <f>'AEO 2019 prices scenarios'!F235</f>
        <v>0</v>
      </c>
      <c r="G47">
        <f>'AEO 2019 prices scenarios'!G235</f>
        <v>0</v>
      </c>
      <c r="H47">
        <f>'AEO 2019 prices scenarios'!H235</f>
        <v>0</v>
      </c>
      <c r="I47">
        <f>'AEO 2019 prices scenarios'!I235</f>
        <v>0</v>
      </c>
      <c r="J47">
        <f>'AEO 2019 prices scenarios'!J235</f>
        <v>0</v>
      </c>
      <c r="K47">
        <f>'AEO 2019 prices scenarios'!K235</f>
        <v>0</v>
      </c>
      <c r="L47">
        <f>'AEO 2019 prices scenarios'!L235</f>
        <v>0</v>
      </c>
      <c r="M47">
        <f>'AEO 2019 prices scenarios'!M235</f>
        <v>0</v>
      </c>
      <c r="N47">
        <f>'AEO 2019 prices scenarios'!N235</f>
        <v>0</v>
      </c>
      <c r="O47">
        <f>'AEO 2019 prices scenarios'!O235</f>
        <v>0</v>
      </c>
      <c r="P47">
        <f>'AEO 2019 prices scenarios'!P235</f>
        <v>0</v>
      </c>
      <c r="Q47">
        <f>'AEO 2019 prices scenarios'!Q235</f>
        <v>0</v>
      </c>
      <c r="R47">
        <f>'AEO 2019 prices scenarios'!R235</f>
        <v>0</v>
      </c>
      <c r="S47">
        <f>'AEO 2019 prices scenarios'!S235</f>
        <v>0</v>
      </c>
      <c r="T47">
        <f>'AEO 2019 prices scenarios'!T235</f>
        <v>0</v>
      </c>
      <c r="U47">
        <f>'AEO 2019 prices scenarios'!U235</f>
        <v>0</v>
      </c>
      <c r="V47">
        <f>'AEO 2019 prices scenarios'!V235</f>
        <v>0</v>
      </c>
      <c r="W47">
        <f>'AEO 2019 prices scenarios'!W235</f>
        <v>0</v>
      </c>
      <c r="X47">
        <f>'AEO 2019 prices scenarios'!X235</f>
        <v>0</v>
      </c>
      <c r="Y47">
        <f>'AEO 2019 prices scenarios'!Y235</f>
        <v>0</v>
      </c>
      <c r="Z47">
        <f>'AEO 2019 prices scenarios'!Z235</f>
        <v>0</v>
      </c>
      <c r="AA47">
        <f>'AEO 2019 prices scenarios'!AA235</f>
        <v>0</v>
      </c>
      <c r="AB47">
        <f>'AEO 2019 prices scenarios'!AB235</f>
        <v>0</v>
      </c>
      <c r="AC47">
        <f>'AEO 2019 prices scenarios'!AC235</f>
        <v>0</v>
      </c>
      <c r="AD47">
        <f>'AEO 2019 prices scenarios'!AD235</f>
        <v>0</v>
      </c>
      <c r="AE47">
        <f>'AEO 2019 prices scenarios'!AE235</f>
        <v>0</v>
      </c>
      <c r="AF47">
        <f>'AEO 2019 prices scenarios'!AF235</f>
        <v>0</v>
      </c>
      <c r="AG47">
        <f>'AEO 2019 prices scenarios'!AG235</f>
        <v>0</v>
      </c>
      <c r="AH47">
        <f>'AEO 2019 prices scenarios'!AH235</f>
        <v>0</v>
      </c>
      <c r="AI47">
        <f>'AEO 2019 prices scenarios'!AI235</f>
        <v>0</v>
      </c>
      <c r="AJ47">
        <f>'AEO 2019 prices scenarios'!AJ235</f>
        <v>0</v>
      </c>
      <c r="AK47">
        <f>'AEO 2019 prices scenarios'!AK235</f>
        <v>0</v>
      </c>
      <c r="AL47">
        <f>'AEO 2019 prices scenarios'!AL235</f>
        <v>0</v>
      </c>
    </row>
    <row r="48" spans="1:38">
      <c r="A48" t="str">
        <f>'AEO 2019 prices scenarios'!A236</f>
        <v>Reference case</v>
      </c>
      <c r="B48" t="str">
        <f>'AEO 2019 prices scenarios'!B236</f>
        <v>Energy Prices: Electric Power: Steam Coal: Reference case</v>
      </c>
      <c r="C48" t="str">
        <f>'AEO 2019 prices scenarios'!C236</f>
        <v>3-AEO2019.39.ref2019-d111618a</v>
      </c>
      <c r="D48" t="str">
        <f>'AEO 2019 prices scenarios'!D236</f>
        <v>2018 $/MMBtu</v>
      </c>
      <c r="E48">
        <f>'AEO 2019 prices scenarios'!E236</f>
        <v>2.0931289999999998</v>
      </c>
      <c r="F48">
        <f>'AEO 2019 prices scenarios'!F236</f>
        <v>2.105029</v>
      </c>
      <c r="G48">
        <f>'AEO 2019 prices scenarios'!G236</f>
        <v>2.0951900000000001</v>
      </c>
      <c r="H48">
        <f>'AEO 2019 prices scenarios'!H236</f>
        <v>2.094827</v>
      </c>
      <c r="I48">
        <f>'AEO 2019 prices scenarios'!I236</f>
        <v>2.1876609999999999</v>
      </c>
      <c r="J48">
        <f>'AEO 2019 prices scenarios'!J236</f>
        <v>2.1945350000000001</v>
      </c>
      <c r="K48">
        <f>'AEO 2019 prices scenarios'!K236</f>
        <v>2.1960820000000001</v>
      </c>
      <c r="L48">
        <f>'AEO 2019 prices scenarios'!L236</f>
        <v>2.1590560000000001</v>
      </c>
      <c r="M48">
        <f>'AEO 2019 prices scenarios'!M236</f>
        <v>2.1708219999999998</v>
      </c>
      <c r="N48">
        <f>'AEO 2019 prices scenarios'!N236</f>
        <v>2.166013</v>
      </c>
      <c r="O48">
        <f>'AEO 2019 prices scenarios'!O236</f>
        <v>2.1713749999999998</v>
      </c>
      <c r="P48">
        <f>'AEO 2019 prices scenarios'!P236</f>
        <v>2.1755909999999998</v>
      </c>
      <c r="Q48">
        <f>'AEO 2019 prices scenarios'!Q236</f>
        <v>2.1986300000000001</v>
      </c>
      <c r="R48">
        <f>'AEO 2019 prices scenarios'!R236</f>
        <v>2.217403</v>
      </c>
      <c r="S48">
        <f>'AEO 2019 prices scenarios'!S236</f>
        <v>2.2130139999999998</v>
      </c>
      <c r="T48">
        <f>'AEO 2019 prices scenarios'!T236</f>
        <v>2.2004959999999998</v>
      </c>
      <c r="U48">
        <f>'AEO 2019 prices scenarios'!U236</f>
        <v>2.203039</v>
      </c>
      <c r="V48">
        <f>'AEO 2019 prices scenarios'!V236</f>
        <v>2.200304</v>
      </c>
      <c r="W48">
        <f>'AEO 2019 prices scenarios'!W236</f>
        <v>2.2067929999999998</v>
      </c>
      <c r="X48">
        <f>'AEO 2019 prices scenarios'!X236</f>
        <v>2.2133449999999999</v>
      </c>
      <c r="Y48">
        <f>'AEO 2019 prices scenarios'!Y236</f>
        <v>2.2187869999999998</v>
      </c>
      <c r="Z48">
        <f>'AEO 2019 prices scenarios'!Z236</f>
        <v>2.22445</v>
      </c>
      <c r="AA48">
        <f>'AEO 2019 prices scenarios'!AA236</f>
        <v>2.2303419999999998</v>
      </c>
      <c r="AB48">
        <f>'AEO 2019 prices scenarios'!AB236</f>
        <v>2.2339030000000002</v>
      </c>
      <c r="AC48">
        <f>'AEO 2019 prices scenarios'!AC236</f>
        <v>2.2346059999999999</v>
      </c>
      <c r="AD48">
        <f>'AEO 2019 prices scenarios'!AD236</f>
        <v>2.2342050000000002</v>
      </c>
      <c r="AE48">
        <f>'AEO 2019 prices scenarios'!AE236</f>
        <v>2.2322690000000001</v>
      </c>
      <c r="AF48">
        <f>'AEO 2019 prices scenarios'!AF236</f>
        <v>2.2308699999999999</v>
      </c>
      <c r="AG48">
        <f>'AEO 2019 prices scenarios'!AG236</f>
        <v>2.2317909999999999</v>
      </c>
      <c r="AH48">
        <f>'AEO 2019 prices scenarios'!AH236</f>
        <v>2.2323170000000001</v>
      </c>
      <c r="AI48">
        <f>'AEO 2019 prices scenarios'!AI236</f>
        <v>2.2298079999999998</v>
      </c>
      <c r="AJ48">
        <f>'AEO 2019 prices scenarios'!AJ236</f>
        <v>2.2306309999999998</v>
      </c>
      <c r="AK48">
        <f>'AEO 2019 prices scenarios'!AK236</f>
        <v>2.2321800000000001</v>
      </c>
      <c r="AL48">
        <f>'AEO 2019 prices scenarios'!AL236</f>
        <v>2.2323170000000001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A3" sqref="A3:M3"/>
    </sheetView>
  </sheetViews>
  <sheetFormatPr defaultRowHeight="15"/>
  <cols>
    <col min="1" max="1" width="26.7109375" customWidth="1"/>
    <col min="2" max="2" width="24.28515625" customWidth="1"/>
  </cols>
  <sheetData>
    <row r="1" spans="1:13" s="77" customFormat="1"/>
    <row r="2" spans="1:13" s="77" customFormat="1"/>
    <row r="3" spans="1:13" ht="18.75">
      <c r="A3" s="369" t="s">
        <v>234</v>
      </c>
      <c r="B3" s="370"/>
      <c r="C3" s="370"/>
      <c r="D3" s="370"/>
      <c r="E3" s="370"/>
      <c r="F3" s="370"/>
      <c r="G3" s="370"/>
      <c r="H3" s="370"/>
      <c r="I3" s="370"/>
      <c r="J3" s="370"/>
      <c r="K3" s="370"/>
      <c r="L3" s="370"/>
      <c r="M3" s="371"/>
    </row>
    <row r="4" spans="1:13" ht="16.5" thickBot="1">
      <c r="A4" s="372" t="s">
        <v>235</v>
      </c>
      <c r="B4" s="373"/>
      <c r="C4" s="373"/>
      <c r="D4" s="373"/>
      <c r="E4" s="373"/>
      <c r="F4" s="373"/>
      <c r="G4" s="373"/>
      <c r="H4" s="373"/>
      <c r="I4" s="373"/>
      <c r="J4" s="373"/>
      <c r="K4" s="373"/>
      <c r="L4" s="373"/>
      <c r="M4" s="374"/>
    </row>
    <row r="5" spans="1:13" ht="16.5" thickTop="1" thickBot="1">
      <c r="A5" s="78"/>
      <c r="B5" s="375">
        <v>2017</v>
      </c>
      <c r="C5" s="376"/>
      <c r="D5" s="376"/>
      <c r="E5" s="377"/>
      <c r="F5" s="375">
        <v>2016</v>
      </c>
      <c r="G5" s="376"/>
      <c r="H5" s="376"/>
      <c r="I5" s="377"/>
      <c r="J5" s="375" t="s">
        <v>236</v>
      </c>
      <c r="K5" s="376"/>
      <c r="L5" s="376"/>
      <c r="M5" s="378"/>
    </row>
    <row r="6" spans="1:13" ht="30.75" thickTop="1">
      <c r="A6" s="79" t="s">
        <v>237</v>
      </c>
      <c r="B6" s="82" t="s">
        <v>238</v>
      </c>
      <c r="C6" s="82" t="s">
        <v>93</v>
      </c>
      <c r="D6" s="364" t="s">
        <v>113</v>
      </c>
      <c r="E6" s="82" t="s">
        <v>84</v>
      </c>
      <c r="F6" s="82" t="s">
        <v>238</v>
      </c>
      <c r="G6" s="82" t="s">
        <v>93</v>
      </c>
      <c r="H6" s="364" t="s">
        <v>113</v>
      </c>
      <c r="I6" s="82" t="s">
        <v>84</v>
      </c>
      <c r="J6" s="82" t="s">
        <v>238</v>
      </c>
      <c r="K6" s="82" t="s">
        <v>93</v>
      </c>
      <c r="L6" s="364" t="s">
        <v>113</v>
      </c>
      <c r="M6" s="82" t="s">
        <v>84</v>
      </c>
    </row>
    <row r="7" spans="1:13" ht="30">
      <c r="A7" s="80" t="s">
        <v>239</v>
      </c>
      <c r="B7" s="83" t="s">
        <v>240</v>
      </c>
      <c r="C7" s="83" t="s">
        <v>86</v>
      </c>
      <c r="D7" s="365"/>
      <c r="E7" s="83" t="s">
        <v>241</v>
      </c>
      <c r="F7" s="83" t="s">
        <v>240</v>
      </c>
      <c r="G7" s="83" t="s">
        <v>86</v>
      </c>
      <c r="H7" s="365"/>
      <c r="I7" s="83" t="s">
        <v>241</v>
      </c>
      <c r="J7" s="83" t="s">
        <v>240</v>
      </c>
      <c r="K7" s="83" t="s">
        <v>86</v>
      </c>
      <c r="L7" s="365"/>
      <c r="M7" s="83" t="s">
        <v>241</v>
      </c>
    </row>
    <row r="8" spans="1:13" ht="30.75" thickBot="1">
      <c r="A8" s="81"/>
      <c r="B8" s="84"/>
      <c r="C8" s="84"/>
      <c r="D8" s="366"/>
      <c r="E8" s="84" t="s">
        <v>242</v>
      </c>
      <c r="F8" s="84"/>
      <c r="G8" s="84"/>
      <c r="H8" s="366"/>
      <c r="I8" s="84" t="s">
        <v>242</v>
      </c>
      <c r="J8" s="84"/>
      <c r="K8" s="84"/>
      <c r="L8" s="366"/>
      <c r="M8" s="84" t="s">
        <v>242</v>
      </c>
    </row>
    <row r="9" spans="1:13">
      <c r="A9" s="85" t="s">
        <v>246</v>
      </c>
      <c r="B9" s="86">
        <v>43.33</v>
      </c>
      <c r="C9" s="86">
        <v>86.26</v>
      </c>
      <c r="D9" s="86" t="s">
        <v>244</v>
      </c>
      <c r="E9" s="86" t="s">
        <v>243</v>
      </c>
      <c r="F9" s="86">
        <v>42.76</v>
      </c>
      <c r="G9" s="86">
        <v>77.95</v>
      </c>
      <c r="H9" s="86" t="s">
        <v>244</v>
      </c>
      <c r="I9" s="86" t="s">
        <v>243</v>
      </c>
      <c r="J9" s="86">
        <v>1.33</v>
      </c>
      <c r="K9" s="86">
        <v>10.66</v>
      </c>
      <c r="L9" s="86" t="s">
        <v>244</v>
      </c>
      <c r="M9" s="86">
        <v>2.35</v>
      </c>
    </row>
    <row r="10" spans="1:13">
      <c r="A10" s="379" t="s">
        <v>247</v>
      </c>
      <c r="B10" s="362">
        <v>43.44</v>
      </c>
      <c r="C10" s="362" t="s">
        <v>244</v>
      </c>
      <c r="D10" s="362" t="s">
        <v>244</v>
      </c>
      <c r="E10" s="362" t="s">
        <v>243</v>
      </c>
      <c r="F10" s="362">
        <v>44.11</v>
      </c>
      <c r="G10" s="362" t="s">
        <v>244</v>
      </c>
      <c r="H10" s="362" t="s">
        <v>244</v>
      </c>
      <c r="I10" s="362" t="s">
        <v>243</v>
      </c>
      <c r="J10" s="367">
        <v>-1.52</v>
      </c>
      <c r="K10" s="362" t="s">
        <v>244</v>
      </c>
      <c r="L10" s="362" t="s">
        <v>244</v>
      </c>
      <c r="M10" s="362">
        <v>2.35</v>
      </c>
    </row>
    <row r="11" spans="1:13">
      <c r="A11" s="380"/>
      <c r="B11" s="363"/>
      <c r="C11" s="363"/>
      <c r="D11" s="363"/>
      <c r="E11" s="363"/>
      <c r="F11" s="363"/>
      <c r="G11" s="363"/>
      <c r="H11" s="363"/>
      <c r="I11" s="363"/>
      <c r="J11" s="368"/>
      <c r="K11" s="363"/>
      <c r="L11" s="363"/>
      <c r="M11" s="363"/>
    </row>
    <row r="12" spans="1:13">
      <c r="A12" s="379" t="s">
        <v>248</v>
      </c>
      <c r="B12" s="362" t="s">
        <v>244</v>
      </c>
      <c r="C12" s="362">
        <v>87.02</v>
      </c>
      <c r="D12" s="362" t="s">
        <v>244</v>
      </c>
      <c r="E12" s="362" t="s">
        <v>244</v>
      </c>
      <c r="F12" s="362" t="s">
        <v>244</v>
      </c>
      <c r="G12" s="362">
        <v>78.040000000000006</v>
      </c>
      <c r="H12" s="362" t="s">
        <v>244</v>
      </c>
      <c r="I12" s="362" t="s">
        <v>244</v>
      </c>
      <c r="J12" s="362" t="s">
        <v>244</v>
      </c>
      <c r="K12" s="362">
        <v>11.51</v>
      </c>
      <c r="L12" s="362" t="s">
        <v>244</v>
      </c>
      <c r="M12" s="362" t="s">
        <v>244</v>
      </c>
    </row>
    <row r="13" spans="1:13">
      <c r="A13" s="380"/>
      <c r="B13" s="363"/>
      <c r="C13" s="363"/>
      <c r="D13" s="363"/>
      <c r="E13" s="363"/>
      <c r="F13" s="363"/>
      <c r="G13" s="363"/>
      <c r="H13" s="363"/>
      <c r="I13" s="363"/>
      <c r="J13" s="363"/>
      <c r="K13" s="363"/>
      <c r="L13" s="363"/>
      <c r="M13" s="363"/>
    </row>
    <row r="14" spans="1:13">
      <c r="A14" s="379" t="s">
        <v>249</v>
      </c>
      <c r="B14" s="362" t="s">
        <v>243</v>
      </c>
      <c r="C14" s="362" t="s">
        <v>244</v>
      </c>
      <c r="D14" s="362" t="s">
        <v>244</v>
      </c>
      <c r="E14" s="362" t="s">
        <v>244</v>
      </c>
      <c r="F14" s="362" t="s">
        <v>243</v>
      </c>
      <c r="G14" s="362" t="s">
        <v>244</v>
      </c>
      <c r="H14" s="362" t="s">
        <v>244</v>
      </c>
      <c r="I14" s="362" t="s">
        <v>244</v>
      </c>
      <c r="J14" s="362">
        <v>9.41</v>
      </c>
      <c r="K14" s="362" t="s">
        <v>244</v>
      </c>
      <c r="L14" s="362" t="s">
        <v>244</v>
      </c>
      <c r="M14" s="362" t="s">
        <v>244</v>
      </c>
    </row>
    <row r="15" spans="1:13">
      <c r="A15" s="380"/>
      <c r="B15" s="363"/>
      <c r="C15" s="363"/>
      <c r="D15" s="363"/>
      <c r="E15" s="363"/>
      <c r="F15" s="363"/>
      <c r="G15" s="363"/>
      <c r="H15" s="363"/>
      <c r="I15" s="363"/>
      <c r="J15" s="363"/>
      <c r="K15" s="363"/>
      <c r="L15" s="363"/>
      <c r="M15" s="363"/>
    </row>
    <row r="16" spans="1:13">
      <c r="A16" s="379" t="s">
        <v>250</v>
      </c>
      <c r="B16" s="362">
        <v>40.14</v>
      </c>
      <c r="C16" s="362" t="s">
        <v>243</v>
      </c>
      <c r="D16" s="362" t="s">
        <v>244</v>
      </c>
      <c r="E16" s="362" t="s">
        <v>244</v>
      </c>
      <c r="F16" s="362">
        <v>38.9</v>
      </c>
      <c r="G16" s="362" t="s">
        <v>243</v>
      </c>
      <c r="H16" s="362" t="s">
        <v>244</v>
      </c>
      <c r="I16" s="362" t="s">
        <v>244</v>
      </c>
      <c r="J16" s="362">
        <v>3.19</v>
      </c>
      <c r="K16" s="362">
        <v>0.62</v>
      </c>
      <c r="L16" s="362" t="s">
        <v>244</v>
      </c>
      <c r="M16" s="362" t="s">
        <v>244</v>
      </c>
    </row>
    <row r="17" spans="1:13">
      <c r="A17" s="380"/>
      <c r="B17" s="363"/>
      <c r="C17" s="363"/>
      <c r="D17" s="363"/>
      <c r="E17" s="363"/>
      <c r="F17" s="363"/>
      <c r="G17" s="363"/>
      <c r="H17" s="363"/>
      <c r="I17" s="363"/>
      <c r="J17" s="363"/>
      <c r="K17" s="363"/>
      <c r="L17" s="363"/>
      <c r="M17" s="363"/>
    </row>
    <row r="18" spans="1:13">
      <c r="A18" s="379" t="s">
        <v>251</v>
      </c>
      <c r="B18" s="362" t="s">
        <v>243</v>
      </c>
      <c r="C18" s="362" t="s">
        <v>243</v>
      </c>
      <c r="D18" s="362" t="s">
        <v>244</v>
      </c>
      <c r="E18" s="362" t="s">
        <v>244</v>
      </c>
      <c r="F18" s="362" t="s">
        <v>243</v>
      </c>
      <c r="G18" s="362" t="s">
        <v>243</v>
      </c>
      <c r="H18" s="362" t="s">
        <v>244</v>
      </c>
      <c r="I18" s="362" t="s">
        <v>244</v>
      </c>
      <c r="J18" s="362" t="s">
        <v>245</v>
      </c>
      <c r="K18" s="367">
        <v>-1.61</v>
      </c>
      <c r="L18" s="362" t="s">
        <v>244</v>
      </c>
      <c r="M18" s="362" t="s">
        <v>244</v>
      </c>
    </row>
    <row r="19" spans="1:13">
      <c r="A19" s="380"/>
      <c r="B19" s="363"/>
      <c r="C19" s="363"/>
      <c r="D19" s="363"/>
      <c r="E19" s="363"/>
      <c r="F19" s="363"/>
      <c r="G19" s="363"/>
      <c r="H19" s="363"/>
      <c r="I19" s="363"/>
      <c r="J19" s="363"/>
      <c r="K19" s="368"/>
      <c r="L19" s="363"/>
      <c r="M19" s="363"/>
    </row>
    <row r="20" spans="1:13">
      <c r="A20" s="85" t="s">
        <v>252</v>
      </c>
      <c r="B20" s="86">
        <v>39.090000000000003</v>
      </c>
      <c r="C20" s="86">
        <v>58.67</v>
      </c>
      <c r="D20" s="86">
        <v>122.14</v>
      </c>
      <c r="E20" s="86">
        <v>82.97</v>
      </c>
      <c r="F20" s="86">
        <v>40.39</v>
      </c>
      <c r="G20" s="86">
        <v>60.34</v>
      </c>
      <c r="H20" s="86">
        <v>102</v>
      </c>
      <c r="I20" s="86">
        <v>81.11</v>
      </c>
      <c r="J20" s="87">
        <v>-3.22</v>
      </c>
      <c r="K20" s="87">
        <v>-2.77</v>
      </c>
      <c r="L20" s="86">
        <v>19.75</v>
      </c>
      <c r="M20" s="86">
        <v>2.29</v>
      </c>
    </row>
    <row r="23" spans="1:13">
      <c r="B23" t="s">
        <v>1995</v>
      </c>
      <c r="C23" t="s">
        <v>313</v>
      </c>
      <c r="D23" s="77" t="s">
        <v>1996</v>
      </c>
      <c r="E23" s="77"/>
      <c r="F23" s="77"/>
      <c r="G23" s="77"/>
      <c r="H23" s="77"/>
      <c r="I23" s="77"/>
      <c r="J23" s="77"/>
      <c r="K23" s="77"/>
      <c r="L23" s="77"/>
      <c r="M23" s="77"/>
    </row>
    <row r="24" spans="1:13">
      <c r="A24" t="s">
        <v>1994</v>
      </c>
      <c r="B24" s="77">
        <f>B16</f>
        <v>40.14</v>
      </c>
      <c r="C24" s="77">
        <f>K16</f>
        <v>0.62</v>
      </c>
      <c r="D24" s="77">
        <f>B24+B24*(C24/100)</f>
        <v>40.388868000000002</v>
      </c>
      <c r="E24" s="77"/>
      <c r="F24" s="77"/>
      <c r="G24" s="77"/>
      <c r="H24" s="77"/>
      <c r="I24" s="77"/>
      <c r="J24" s="77"/>
      <c r="K24" s="77"/>
      <c r="L24" s="77"/>
      <c r="M24" s="77"/>
    </row>
    <row r="25" spans="1:13" s="90" customFormat="1"/>
    <row r="26" spans="1:13">
      <c r="B26" s="77">
        <v>2017</v>
      </c>
      <c r="C26" s="77">
        <v>2018</v>
      </c>
      <c r="D26" s="77"/>
      <c r="E26" s="77"/>
      <c r="F26" s="77"/>
      <c r="G26" s="77"/>
      <c r="H26" s="77"/>
      <c r="I26" s="77"/>
      <c r="J26" s="77"/>
      <c r="K26" s="77"/>
      <c r="L26" s="77"/>
      <c r="M26" s="77"/>
    </row>
    <row r="27" spans="1:13">
      <c r="A27" t="s">
        <v>1997</v>
      </c>
      <c r="B27">
        <f>B24</f>
        <v>40.14</v>
      </c>
      <c r="C27">
        <f>D24</f>
        <v>40.388868000000002</v>
      </c>
    </row>
    <row r="28" spans="1:13">
      <c r="A28" s="77"/>
    </row>
  </sheetData>
  <mergeCells count="73">
    <mergeCell ref="J18:J19"/>
    <mergeCell ref="K18:K19"/>
    <mergeCell ref="L18:L19"/>
    <mergeCell ref="M18:M19"/>
    <mergeCell ref="A18:A19"/>
    <mergeCell ref="B18:B19"/>
    <mergeCell ref="C18:C19"/>
    <mergeCell ref="D18:D19"/>
    <mergeCell ref="E18:E19"/>
    <mergeCell ref="F18:F19"/>
    <mergeCell ref="G18:G19"/>
    <mergeCell ref="H18:H19"/>
    <mergeCell ref="I18:I19"/>
    <mergeCell ref="M14:M15"/>
    <mergeCell ref="A16:A17"/>
    <mergeCell ref="B16:B17"/>
    <mergeCell ref="C16:C17"/>
    <mergeCell ref="D16:D17"/>
    <mergeCell ref="E16:E17"/>
    <mergeCell ref="F16:F17"/>
    <mergeCell ref="G16:G17"/>
    <mergeCell ref="H16:H17"/>
    <mergeCell ref="I16:I17"/>
    <mergeCell ref="J16:J17"/>
    <mergeCell ref="K16:K17"/>
    <mergeCell ref="L16:L17"/>
    <mergeCell ref="G12:G13"/>
    <mergeCell ref="H12:H13"/>
    <mergeCell ref="I12:I13"/>
    <mergeCell ref="M16:M17"/>
    <mergeCell ref="A14:A15"/>
    <mergeCell ref="B14:B15"/>
    <mergeCell ref="C14:C15"/>
    <mergeCell ref="D14:D15"/>
    <mergeCell ref="E14:E15"/>
    <mergeCell ref="F14:F15"/>
    <mergeCell ref="G14:G15"/>
    <mergeCell ref="H14:H15"/>
    <mergeCell ref="I14:I15"/>
    <mergeCell ref="J14:J15"/>
    <mergeCell ref="K14:K15"/>
    <mergeCell ref="L14:L15"/>
    <mergeCell ref="A12:A13"/>
    <mergeCell ref="B12:B13"/>
    <mergeCell ref="C12:C13"/>
    <mergeCell ref="D12:D13"/>
    <mergeCell ref="E12:E13"/>
    <mergeCell ref="A10:A11"/>
    <mergeCell ref="B10:B11"/>
    <mergeCell ref="C10:C11"/>
    <mergeCell ref="D10:D11"/>
    <mergeCell ref="E10:E11"/>
    <mergeCell ref="A3:M3"/>
    <mergeCell ref="A4:M4"/>
    <mergeCell ref="B5:E5"/>
    <mergeCell ref="F5:I5"/>
    <mergeCell ref="J5:M5"/>
    <mergeCell ref="M10:M11"/>
    <mergeCell ref="J12:J13"/>
    <mergeCell ref="K12:K13"/>
    <mergeCell ref="D6:D8"/>
    <mergeCell ref="H6:H8"/>
    <mergeCell ref="L6:L8"/>
    <mergeCell ref="F10:F11"/>
    <mergeCell ref="G10:G11"/>
    <mergeCell ref="H10:H11"/>
    <mergeCell ref="I10:I11"/>
    <mergeCell ref="J10:J11"/>
    <mergeCell ref="K10:K11"/>
    <mergeCell ref="L10:L11"/>
    <mergeCell ref="L12:L13"/>
    <mergeCell ref="M12:M13"/>
    <mergeCell ref="F12:F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
  <sheetViews>
    <sheetView workbookViewId="0">
      <selection activeCell="A19" sqref="A19"/>
    </sheetView>
  </sheetViews>
  <sheetFormatPr defaultRowHeight="15"/>
  <cols>
    <col min="1" max="1" width="29.140625" bestFit="1" customWidth="1"/>
    <col min="2" max="4" width="11.85546875" bestFit="1" customWidth="1"/>
    <col min="19" max="19" width="11.85546875" bestFit="1" customWidth="1"/>
  </cols>
  <sheetData>
    <row r="1" spans="1:35" s="90" customFormat="1">
      <c r="B1" s="90">
        <f>B10</f>
        <v>2017</v>
      </c>
      <c r="C1" s="90">
        <f>C10</f>
        <v>2018</v>
      </c>
      <c r="D1" s="90">
        <f>D10</f>
        <v>2019</v>
      </c>
      <c r="E1" s="90">
        <f t="shared" ref="E1:AI1" si="0">E10</f>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35" s="90" customFormat="1">
      <c r="A2" s="90" t="s">
        <v>294</v>
      </c>
      <c r="B2" s="90">
        <f>B11</f>
        <v>1.9204019850077678E-5</v>
      </c>
      <c r="C2" s="90">
        <f t="shared" ref="C2:C7" si="1">C11+C59</f>
        <v>1.9634312352712128E-5</v>
      </c>
      <c r="D2" s="90">
        <f t="shared" ref="D2:AI2" si="2">D11+D59</f>
        <v>2.038687350034397E-5</v>
      </c>
      <c r="E2" s="90">
        <f t="shared" si="2"/>
        <v>2.1191628076648413E-5</v>
      </c>
      <c r="F2" s="90">
        <f t="shared" si="2"/>
        <v>2.168245861238502E-5</v>
      </c>
      <c r="G2" s="90">
        <f t="shared" si="2"/>
        <v>2.2067376611814055E-5</v>
      </c>
      <c r="H2" s="90">
        <f t="shared" si="2"/>
        <v>2.260179389977619E-5</v>
      </c>
      <c r="I2" s="90">
        <f t="shared" si="2"/>
        <v>2.3047891466289952E-5</v>
      </c>
      <c r="J2" s="90">
        <f t="shared" si="2"/>
        <v>2.3511282197959251E-5</v>
      </c>
      <c r="K2" s="90">
        <f t="shared" si="2"/>
        <v>2.4148592596472764E-5</v>
      </c>
      <c r="L2" s="90">
        <f t="shared" si="2"/>
        <v>2.4440418006118529E-5</v>
      </c>
      <c r="M2" s="90">
        <f t="shared" si="2"/>
        <v>2.4744677749904615E-5</v>
      </c>
      <c r="N2" s="90">
        <f t="shared" si="2"/>
        <v>2.5121907427744066E-5</v>
      </c>
      <c r="O2" s="90">
        <f t="shared" si="2"/>
        <v>2.539937024152593E-5</v>
      </c>
      <c r="P2" s="90">
        <f t="shared" si="2"/>
        <v>2.6088937691813297E-5</v>
      </c>
      <c r="Q2" s="90">
        <f t="shared" si="2"/>
        <v>2.6715405667632801E-5</v>
      </c>
      <c r="R2" s="90">
        <f t="shared" si="2"/>
        <v>2.7343951863169749E-5</v>
      </c>
      <c r="S2" s="90">
        <f t="shared" si="2"/>
        <v>2.8332903163519063E-5</v>
      </c>
      <c r="T2" s="90">
        <f t="shared" si="2"/>
        <v>2.8940158444258609E-5</v>
      </c>
      <c r="U2" s="90">
        <f t="shared" si="2"/>
        <v>2.9571867486820864E-5</v>
      </c>
      <c r="V2" s="90">
        <f t="shared" si="2"/>
        <v>3.0054971018222376E-5</v>
      </c>
      <c r="W2" s="90">
        <f t="shared" si="2"/>
        <v>3.0744490950432769E-5</v>
      </c>
      <c r="X2" s="90">
        <f t="shared" si="2"/>
        <v>3.1827362945043396E-5</v>
      </c>
      <c r="Y2" s="90">
        <f t="shared" si="2"/>
        <v>3.3165103165635199E-5</v>
      </c>
      <c r="Z2" s="90">
        <f t="shared" si="2"/>
        <v>3.4031060023376196E-5</v>
      </c>
      <c r="AA2" s="90">
        <f t="shared" si="2"/>
        <v>3.4920822454263126E-5</v>
      </c>
      <c r="AB2" s="90">
        <f t="shared" si="2"/>
        <v>3.5835074182634053E-5</v>
      </c>
      <c r="AC2" s="90">
        <f t="shared" si="2"/>
        <v>3.6774519253998391E-5</v>
      </c>
      <c r="AD2" s="90">
        <f t="shared" si="2"/>
        <v>3.7739882650356429E-5</v>
      </c>
      <c r="AE2" s="90">
        <f t="shared" si="2"/>
        <v>3.8731910933272795E-5</v>
      </c>
      <c r="AF2" s="90">
        <f t="shared" si="2"/>
        <v>3.9751372896920285E-5</v>
      </c>
      <c r="AG2" s="90">
        <f t="shared" si="2"/>
        <v>4.0799060251143586E-5</v>
      </c>
      <c r="AH2" s="90">
        <f t="shared" si="2"/>
        <v>4.1875788321215694E-5</v>
      </c>
      <c r="AI2" s="90">
        <f t="shared" si="2"/>
        <v>4.298239674204059E-5</v>
      </c>
    </row>
    <row r="3" spans="1:35" s="90" customFormat="1">
      <c r="A3" s="90" t="s">
        <v>295</v>
      </c>
      <c r="B3" s="90">
        <f t="shared" ref="B3:C8" si="3">B12</f>
        <v>3.8090646094503381E-6</v>
      </c>
      <c r="C3" s="90">
        <f t="shared" si="1"/>
        <v>4.5708775313404061E-6</v>
      </c>
      <c r="D3" s="90">
        <f t="shared" ref="D3:AI3" si="4">D12+D60</f>
        <v>4.788847457686551E-6</v>
      </c>
      <c r="E3" s="90">
        <f t="shared" si="4"/>
        <v>5.002904279663796E-6</v>
      </c>
      <c r="F3" s="90">
        <f t="shared" si="4"/>
        <v>5.1224955327660125E-6</v>
      </c>
      <c r="G3" s="90">
        <f t="shared" si="4"/>
        <v>5.2098627682859349E-6</v>
      </c>
      <c r="H3" s="90">
        <f t="shared" si="4"/>
        <v>5.3429126885558361E-6</v>
      </c>
      <c r="I3" s="90">
        <f t="shared" si="4"/>
        <v>5.4488250848852131E-6</v>
      </c>
      <c r="J3" s="90">
        <f t="shared" si="4"/>
        <v>5.5501655155785762E-6</v>
      </c>
      <c r="K3" s="90">
        <f t="shared" si="4"/>
        <v>5.7110832577338338E-6</v>
      </c>
      <c r="L3" s="90">
        <f t="shared" si="4"/>
        <v>5.768706540528867E-6</v>
      </c>
      <c r="M3" s="90">
        <f t="shared" si="4"/>
        <v>5.8315506122664353E-6</v>
      </c>
      <c r="N3" s="90">
        <f t="shared" si="4"/>
        <v>5.9125877060092276E-6</v>
      </c>
      <c r="O3" s="90">
        <f t="shared" si="4"/>
        <v>5.9667442650243301E-6</v>
      </c>
      <c r="P3" s="90">
        <f t="shared" si="4"/>
        <v>6.1417254261340198E-6</v>
      </c>
      <c r="Q3" s="90">
        <f t="shared" si="4"/>
        <v>6.2943724081521188E-6</v>
      </c>
      <c r="R3" s="90">
        <f t="shared" si="4"/>
        <v>6.4468521703308367E-6</v>
      </c>
      <c r="S3" s="90">
        <f t="shared" si="4"/>
        <v>6.5959137321090759E-6</v>
      </c>
      <c r="T3" s="90">
        <f t="shared" si="4"/>
        <v>6.7372830588599985E-6</v>
      </c>
      <c r="U3" s="90">
        <f t="shared" si="4"/>
        <v>6.8843452333391329E-6</v>
      </c>
      <c r="V3" s="90">
        <f t="shared" si="4"/>
        <v>6.9968119720425815E-6</v>
      </c>
      <c r="W3" s="90">
        <f t="shared" si="4"/>
        <v>7.1573325499438737E-6</v>
      </c>
      <c r="X3" s="90">
        <f t="shared" si="4"/>
        <v>7.4094256806105953E-6</v>
      </c>
      <c r="Y3" s="90">
        <f t="shared" si="4"/>
        <v>7.7208522591038731E-6</v>
      </c>
      <c r="Z3" s="90">
        <f t="shared" si="4"/>
        <v>7.9224474396761995E-6</v>
      </c>
      <c r="AA3" s="90">
        <f t="shared" si="4"/>
        <v>8.1295845693353457E-6</v>
      </c>
      <c r="AB3" s="90">
        <f t="shared" si="4"/>
        <v>8.3424228194420536E-6</v>
      </c>
      <c r="AC3" s="90">
        <f t="shared" si="4"/>
        <v>8.561126092135717E-6</v>
      </c>
      <c r="AD3" s="90">
        <f t="shared" si="4"/>
        <v>8.7858631635810463E-6</v>
      </c>
      <c r="AE3" s="90">
        <f t="shared" si="4"/>
        <v>9.0168078336759125E-6</v>
      </c>
      <c r="AF3" s="90">
        <f t="shared" si="4"/>
        <v>9.2541390780802442E-6</v>
      </c>
      <c r="AG3" s="90">
        <f t="shared" si="4"/>
        <v>9.4980412072336104E-6</v>
      </c>
      <c r="AH3" s="90">
        <f t="shared" si="4"/>
        <v>9.7487040292588622E-6</v>
      </c>
      <c r="AI3" s="90">
        <f t="shared" si="4"/>
        <v>1.0006323011572849E-5</v>
      </c>
    </row>
    <row r="4" spans="1:35" s="90" customFormat="1">
      <c r="A4" s="90" t="s">
        <v>94</v>
      </c>
      <c r="B4" s="90">
        <f t="shared" si="3"/>
        <v>1.2044358727097398E-5</v>
      </c>
      <c r="C4" s="90">
        <f t="shared" si="1"/>
        <v>1.2705577745054603E-5</v>
      </c>
      <c r="D4" s="90">
        <f t="shared" ref="D4:R4" si="5">D13+D61</f>
        <v>1.3237150587461441E-5</v>
      </c>
      <c r="E4" s="90">
        <f t="shared" si="5"/>
        <v>1.3759675903190256E-5</v>
      </c>
      <c r="F4" s="90">
        <f t="shared" si="5"/>
        <v>1.4078371053496664E-5</v>
      </c>
      <c r="G4" s="90">
        <f t="shared" si="5"/>
        <v>1.4328297434909714E-5</v>
      </c>
      <c r="H4" s="90">
        <f t="shared" si="5"/>
        <v>1.4675293364284475E-5</v>
      </c>
      <c r="I4" s="90">
        <f t="shared" si="5"/>
        <v>1.49649434994336E-5</v>
      </c>
      <c r="J4" s="90">
        <f t="shared" si="5"/>
        <v>1.5265822047379512E-5</v>
      </c>
      <c r="K4" s="90">
        <f t="shared" si="5"/>
        <v>1.567962623937276E-5</v>
      </c>
      <c r="L4" s="90">
        <f t="shared" si="5"/>
        <v>1.5869107814007705E-5</v>
      </c>
      <c r="M4" s="90">
        <f t="shared" si="5"/>
        <v>1.6066662973514183E-5</v>
      </c>
      <c r="N4" s="90">
        <f t="shared" si="5"/>
        <v>1.6311597345208603E-5</v>
      </c>
      <c r="O4" s="90">
        <f t="shared" si="5"/>
        <v>1.6491753319021331E-5</v>
      </c>
      <c r="P4" s="90">
        <f t="shared" si="5"/>
        <v>1.6939487895856357E-5</v>
      </c>
      <c r="Q4" s="90">
        <f t="shared" si="5"/>
        <v>1.7346252127458864E-5</v>
      </c>
      <c r="R4" s="90">
        <f t="shared" si="5"/>
        <v>1.7754365742396343E-5</v>
      </c>
      <c r="S4" s="90">
        <f t="shared" ref="S4:AI4" si="6">S13+S61</f>
        <v>1.8168523839973439E-5</v>
      </c>
      <c r="T4" s="90">
        <f t="shared" si="6"/>
        <v>1.8552348287592158E-5</v>
      </c>
      <c r="U4" s="90">
        <f t="shared" si="6"/>
        <v>1.8950050656443399E-5</v>
      </c>
      <c r="V4" s="90">
        <f t="shared" si="6"/>
        <v>1.9274470176132866E-5</v>
      </c>
      <c r="W4" s="90">
        <f t="shared" si="6"/>
        <v>1.9704508213326856E-5</v>
      </c>
      <c r="X4" s="90">
        <f t="shared" si="6"/>
        <v>2.0334380393218649E-5</v>
      </c>
      <c r="Y4" s="90">
        <f t="shared" si="6"/>
        <v>2.1094347887516786E-5</v>
      </c>
      <c r="Z4" s="90">
        <f t="shared" si="6"/>
        <v>2.1618337785074439E-5</v>
      </c>
      <c r="AA4" s="90">
        <f t="shared" si="6"/>
        <v>2.2156075521615562E-5</v>
      </c>
      <c r="AB4" s="90">
        <f t="shared" si="6"/>
        <v>2.2707940654873917E-5</v>
      </c>
      <c r="AC4" s="90">
        <f t="shared" si="6"/>
        <v>2.3274323682516944E-5</v>
      </c>
      <c r="AD4" s="90">
        <f t="shared" si="6"/>
        <v>2.385562636619112E-5</v>
      </c>
      <c r="AE4" s="90">
        <f t="shared" si="6"/>
        <v>2.4452262069832824E-5</v>
      </c>
      <c r="AF4" s="90">
        <f t="shared" si="6"/>
        <v>2.5064656103286554E-5</v>
      </c>
      <c r="AG4" s="90">
        <f t="shared" si="6"/>
        <v>2.5693246081342731E-5</v>
      </c>
      <c r="AH4" s="90">
        <f t="shared" si="6"/>
        <v>2.6338482291481126E-5</v>
      </c>
      <c r="AI4" s="90">
        <f t="shared" si="6"/>
        <v>2.7000828059121135E-5</v>
      </c>
    </row>
    <row r="5" spans="1:35" s="90" customFormat="1">
      <c r="A5" s="90" t="s">
        <v>95</v>
      </c>
      <c r="B5" s="90">
        <f t="shared" si="3"/>
        <v>8.4474445515911283E-6</v>
      </c>
      <c r="C5" s="90">
        <f t="shared" si="1"/>
        <v>8.7885527638881571E-6</v>
      </c>
      <c r="D5" s="90">
        <f t="shared" ref="D5:R5" si="7">D14+D62</f>
        <v>9.2076495752770531E-6</v>
      </c>
      <c r="E5" s="90">
        <f t="shared" si="7"/>
        <v>9.6192225525704418E-6</v>
      </c>
      <c r="F5" s="90">
        <f t="shared" si="7"/>
        <v>9.849163965522744E-6</v>
      </c>
      <c r="G5" s="90">
        <f t="shared" si="7"/>
        <v>1.0017147367820706E-5</v>
      </c>
      <c r="H5" s="90">
        <f t="shared" si="7"/>
        <v>1.0272966132708997E-5</v>
      </c>
      <c r="I5" s="90">
        <f t="shared" si="7"/>
        <v>1.0476606829076025E-5</v>
      </c>
      <c r="J5" s="90">
        <f t="shared" si="7"/>
        <v>1.0671456880550189E-5</v>
      </c>
      <c r="K5" s="90">
        <f t="shared" si="7"/>
        <v>1.0980857878034911E-5</v>
      </c>
      <c r="L5" s="90">
        <f t="shared" si="7"/>
        <v>1.1091651759034844E-5</v>
      </c>
      <c r="M5" s="90">
        <f t="shared" si="7"/>
        <v>1.1212483795460294E-5</v>
      </c>
      <c r="N5" s="90">
        <f t="shared" si="7"/>
        <v>1.1368296058927748E-5</v>
      </c>
      <c r="O5" s="90">
        <f t="shared" si="7"/>
        <v>1.1472424374147624E-5</v>
      </c>
      <c r="P5" s="90">
        <f t="shared" si="7"/>
        <v>1.1808865496569896E-5</v>
      </c>
      <c r="Q5" s="90">
        <f t="shared" si="7"/>
        <v>1.2102364074581664E-5</v>
      </c>
      <c r="R5" s="90">
        <f t="shared" si="7"/>
        <v>1.2395541134379154E-5</v>
      </c>
      <c r="S5" s="90">
        <f t="shared" ref="S5:AI5" si="8">S14+S62</f>
        <v>1.2682145925641515E-5</v>
      </c>
      <c r="T5" s="90">
        <f t="shared" si="8"/>
        <v>1.2953960643674767E-5</v>
      </c>
      <c r="U5" s="90">
        <f t="shared" si="8"/>
        <v>1.3236721157628634E-5</v>
      </c>
      <c r="V5" s="90">
        <f t="shared" si="8"/>
        <v>1.3452964069520396E-5</v>
      </c>
      <c r="W5" s="90">
        <f t="shared" si="8"/>
        <v>1.376160142829943E-5</v>
      </c>
      <c r="X5" s="90">
        <f t="shared" si="8"/>
        <v>1.4246307869259034E-5</v>
      </c>
      <c r="Y5" s="90">
        <f t="shared" si="8"/>
        <v>1.4845096372866723E-5</v>
      </c>
      <c r="Z5" s="90">
        <f t="shared" si="8"/>
        <v>1.523270900725859E-5</v>
      </c>
      <c r="AA5" s="90">
        <f t="shared" si="8"/>
        <v>1.5630977300575981E-5</v>
      </c>
      <c r="AB5" s="90">
        <f t="shared" si="8"/>
        <v>1.6040207296000493E-5</v>
      </c>
      <c r="AC5" s="90">
        <f t="shared" si="8"/>
        <v>1.6460714132712788E-5</v>
      </c>
      <c r="AD5" s="90">
        <f t="shared" si="8"/>
        <v>1.6892822321316957E-5</v>
      </c>
      <c r="AE5" s="90">
        <f t="shared" si="8"/>
        <v>1.7336866031687876E-5</v>
      </c>
      <c r="AF5" s="90">
        <f t="shared" si="8"/>
        <v>1.7793189385281438E-5</v>
      </c>
      <c r="AG5" s="90">
        <f t="shared" si="8"/>
        <v>1.8262146760882011E-5</v>
      </c>
      <c r="AH5" s="90">
        <f t="shared" si="8"/>
        <v>1.8744103107821809E-5</v>
      </c>
      <c r="AI5" s="90">
        <f t="shared" si="8"/>
        <v>1.9239434256714287E-5</v>
      </c>
    </row>
    <row r="6" spans="1:35" s="90" customFormat="1">
      <c r="A6" s="90" t="s">
        <v>291</v>
      </c>
      <c r="B6" s="90">
        <f t="shared" si="3"/>
        <v>6.7984570877531343E-6</v>
      </c>
      <c r="C6" s="90">
        <f t="shared" si="1"/>
        <v>7.0587809232193803E-6</v>
      </c>
      <c r="D6" s="90">
        <f t="shared" ref="D6:R6" si="9">D15+D63</f>
        <v>7.4606153426940573E-6</v>
      </c>
      <c r="E6" s="90">
        <f t="shared" si="9"/>
        <v>7.8553578350389439E-6</v>
      </c>
      <c r="F6" s="90">
        <f t="shared" si="9"/>
        <v>8.0519669420535188E-6</v>
      </c>
      <c r="G6" s="90">
        <f t="shared" si="9"/>
        <v>8.1803068216322706E-6</v>
      </c>
      <c r="H6" s="90">
        <f t="shared" si="9"/>
        <v>8.4070302514031444E-6</v>
      </c>
      <c r="I6" s="90">
        <f t="shared" si="9"/>
        <v>8.5756762421719789E-6</v>
      </c>
      <c r="J6" s="90">
        <f t="shared" si="9"/>
        <v>8.7085209868374609E-6</v>
      </c>
      <c r="K6" s="90">
        <f t="shared" si="9"/>
        <v>8.9867137845200866E-6</v>
      </c>
      <c r="L6" s="90">
        <f t="shared" si="9"/>
        <v>9.0499963879118796E-6</v>
      </c>
      <c r="M6" s="90">
        <f t="shared" si="9"/>
        <v>9.1287336103281364E-6</v>
      </c>
      <c r="N6" s="90">
        <f t="shared" si="9"/>
        <v>9.2359536826140596E-6</v>
      </c>
      <c r="O6" s="90">
        <f t="shared" si="9"/>
        <v>9.2956128078183126E-6</v>
      </c>
      <c r="P6" s="90">
        <f t="shared" si="9"/>
        <v>9.6010481226273633E-6</v>
      </c>
      <c r="Q6" s="90">
        <f t="shared" si="9"/>
        <v>9.8509870916448776E-6</v>
      </c>
      <c r="R6" s="90">
        <f t="shared" si="9"/>
        <v>1.0098958230299464E-5</v>
      </c>
      <c r="S6" s="90">
        <f t="shared" ref="S6:AI6" si="10">S15+S63</f>
        <v>1.0323423007748079E-5</v>
      </c>
      <c r="T6" s="90">
        <f t="shared" si="10"/>
        <v>1.0549686037990351E-5</v>
      </c>
      <c r="U6" s="90">
        <f t="shared" si="10"/>
        <v>1.0786475837639639E-5</v>
      </c>
      <c r="V6" s="90">
        <f t="shared" si="10"/>
        <v>1.0949383474137261E-5</v>
      </c>
      <c r="W6" s="90">
        <f t="shared" si="10"/>
        <v>1.1211483606197356E-5</v>
      </c>
      <c r="X6" s="90">
        <f t="shared" si="10"/>
        <v>1.1663894088535045E-5</v>
      </c>
      <c r="Y6" s="90">
        <f t="shared" si="10"/>
        <v>1.223906272268135E-5</v>
      </c>
      <c r="Z6" s="90">
        <f t="shared" si="10"/>
        <v>1.258265529431149E-5</v>
      </c>
      <c r="AA6" s="90">
        <f t="shared" si="10"/>
        <v>1.2936282402401637E-5</v>
      </c>
      <c r="AB6" s="90">
        <f t="shared" si="10"/>
        <v>1.3300245966481013E-5</v>
      </c>
      <c r="AC6" s="90">
        <f t="shared" si="10"/>
        <v>1.3674857185289036E-5</v>
      </c>
      <c r="AD6" s="90">
        <f t="shared" si="10"/>
        <v>1.4060436824214281E-5</v>
      </c>
      <c r="AE6" s="90">
        <f t="shared" si="10"/>
        <v>1.4457315516013956E-5</v>
      </c>
      <c r="AF6" s="90">
        <f t="shared" si="10"/>
        <v>1.4865834066137309E-5</v>
      </c>
      <c r="AG6" s="90">
        <f t="shared" si="10"/>
        <v>1.5286343772426733E-5</v>
      </c>
      <c r="AH6" s="90">
        <f t="shared" si="10"/>
        <v>1.5719206752687622E-5</v>
      </c>
      <c r="AI6" s="90">
        <f t="shared" si="10"/>
        <v>1.6164796269281299E-5</v>
      </c>
    </row>
    <row r="7" spans="1:35" s="90" customFormat="1">
      <c r="A7" s="90" t="s">
        <v>296</v>
      </c>
      <c r="B7" s="90">
        <f t="shared" si="3"/>
        <v>8.4474445515911283E-6</v>
      </c>
      <c r="C7" s="90">
        <f t="shared" si="1"/>
        <v>8.7885527638881571E-6</v>
      </c>
      <c r="D7" s="90">
        <f>D6</f>
        <v>7.4606153426940573E-6</v>
      </c>
      <c r="E7" s="90">
        <f t="shared" ref="E7:AI7" si="11">E6</f>
        <v>7.8553578350389439E-6</v>
      </c>
      <c r="F7" s="90">
        <f t="shared" si="11"/>
        <v>8.0519669420535188E-6</v>
      </c>
      <c r="G7" s="90">
        <f t="shared" si="11"/>
        <v>8.1803068216322706E-6</v>
      </c>
      <c r="H7" s="90">
        <f t="shared" si="11"/>
        <v>8.4070302514031444E-6</v>
      </c>
      <c r="I7" s="90">
        <f t="shared" si="11"/>
        <v>8.5756762421719789E-6</v>
      </c>
      <c r="J7" s="90">
        <f t="shared" si="11"/>
        <v>8.7085209868374609E-6</v>
      </c>
      <c r="K7" s="90">
        <f t="shared" si="11"/>
        <v>8.9867137845200866E-6</v>
      </c>
      <c r="L7" s="90">
        <f t="shared" si="11"/>
        <v>9.0499963879118796E-6</v>
      </c>
      <c r="M7" s="90">
        <f t="shared" si="11"/>
        <v>9.1287336103281364E-6</v>
      </c>
      <c r="N7" s="90">
        <f t="shared" si="11"/>
        <v>9.2359536826140596E-6</v>
      </c>
      <c r="O7" s="90">
        <f t="shared" si="11"/>
        <v>9.2956128078183126E-6</v>
      </c>
      <c r="P7" s="90">
        <f t="shared" si="11"/>
        <v>9.6010481226273633E-6</v>
      </c>
      <c r="Q7" s="90">
        <f t="shared" si="11"/>
        <v>9.8509870916448776E-6</v>
      </c>
      <c r="R7" s="90">
        <f t="shared" si="11"/>
        <v>1.0098958230299464E-5</v>
      </c>
      <c r="S7" s="90">
        <f t="shared" si="11"/>
        <v>1.0323423007748079E-5</v>
      </c>
      <c r="T7" s="90">
        <f t="shared" si="11"/>
        <v>1.0549686037990351E-5</v>
      </c>
      <c r="U7" s="90">
        <f t="shared" si="11"/>
        <v>1.0786475837639639E-5</v>
      </c>
      <c r="V7" s="90">
        <f t="shared" si="11"/>
        <v>1.0949383474137261E-5</v>
      </c>
      <c r="W7" s="90">
        <f t="shared" si="11"/>
        <v>1.1211483606197356E-5</v>
      </c>
      <c r="X7" s="90">
        <f t="shared" si="11"/>
        <v>1.1663894088535045E-5</v>
      </c>
      <c r="Y7" s="90">
        <f t="shared" si="11"/>
        <v>1.223906272268135E-5</v>
      </c>
      <c r="Z7" s="90">
        <f t="shared" si="11"/>
        <v>1.258265529431149E-5</v>
      </c>
      <c r="AA7" s="90">
        <f t="shared" si="11"/>
        <v>1.2936282402401637E-5</v>
      </c>
      <c r="AB7" s="90">
        <f t="shared" si="11"/>
        <v>1.3300245966481013E-5</v>
      </c>
      <c r="AC7" s="90">
        <f t="shared" si="11"/>
        <v>1.3674857185289036E-5</v>
      </c>
      <c r="AD7" s="90">
        <f t="shared" si="11"/>
        <v>1.4060436824214281E-5</v>
      </c>
      <c r="AE7" s="90">
        <f t="shared" si="11"/>
        <v>1.4457315516013956E-5</v>
      </c>
      <c r="AF7" s="90">
        <f t="shared" si="11"/>
        <v>1.4865834066137309E-5</v>
      </c>
      <c r="AG7" s="90">
        <f t="shared" si="11"/>
        <v>1.5286343772426733E-5</v>
      </c>
      <c r="AH7" s="90">
        <f t="shared" si="11"/>
        <v>1.5719206752687622E-5</v>
      </c>
      <c r="AI7" s="90">
        <f t="shared" si="11"/>
        <v>1.6164796269281299E-5</v>
      </c>
    </row>
    <row r="8" spans="1:35" s="90" customFormat="1">
      <c r="A8" s="90" t="s">
        <v>297</v>
      </c>
      <c r="B8" s="90">
        <f t="shared" si="3"/>
        <v>0</v>
      </c>
      <c r="C8" s="90">
        <f t="shared" si="3"/>
        <v>0</v>
      </c>
      <c r="D8" s="90">
        <f>D17</f>
        <v>0</v>
      </c>
      <c r="E8" s="90">
        <f t="shared" ref="E8:AI8" si="12">E17</f>
        <v>0</v>
      </c>
      <c r="F8" s="90">
        <f t="shared" si="12"/>
        <v>0</v>
      </c>
      <c r="G8" s="90">
        <f t="shared" si="12"/>
        <v>0</v>
      </c>
      <c r="H8" s="90">
        <f t="shared" si="12"/>
        <v>0</v>
      </c>
      <c r="I8" s="90">
        <f t="shared" si="12"/>
        <v>0</v>
      </c>
      <c r="J8" s="90">
        <f t="shared" si="12"/>
        <v>0</v>
      </c>
      <c r="K8" s="90">
        <f t="shared" si="12"/>
        <v>0</v>
      </c>
      <c r="L8" s="90">
        <f t="shared" si="12"/>
        <v>0</v>
      </c>
      <c r="M8" s="90">
        <f t="shared" si="12"/>
        <v>0</v>
      </c>
      <c r="N8" s="90">
        <f t="shared" si="12"/>
        <v>0</v>
      </c>
      <c r="O8" s="90">
        <f t="shared" si="12"/>
        <v>0</v>
      </c>
      <c r="P8" s="90">
        <f t="shared" si="12"/>
        <v>0</v>
      </c>
      <c r="Q8" s="90">
        <f t="shared" si="12"/>
        <v>0</v>
      </c>
      <c r="R8" s="90">
        <f t="shared" si="12"/>
        <v>0</v>
      </c>
      <c r="S8" s="90">
        <f t="shared" si="12"/>
        <v>0</v>
      </c>
      <c r="T8" s="90">
        <f t="shared" si="12"/>
        <v>0</v>
      </c>
      <c r="U8" s="90">
        <f t="shared" si="12"/>
        <v>0</v>
      </c>
      <c r="V8" s="90">
        <f t="shared" si="12"/>
        <v>0</v>
      </c>
      <c r="W8" s="90">
        <f t="shared" si="12"/>
        <v>0</v>
      </c>
      <c r="X8" s="90">
        <f t="shared" si="12"/>
        <v>0</v>
      </c>
      <c r="Y8" s="90">
        <f t="shared" si="12"/>
        <v>0</v>
      </c>
      <c r="Z8" s="90">
        <f t="shared" si="12"/>
        <v>0</v>
      </c>
      <c r="AA8" s="90">
        <f t="shared" si="12"/>
        <v>0</v>
      </c>
      <c r="AB8" s="90">
        <f t="shared" si="12"/>
        <v>0</v>
      </c>
      <c r="AC8" s="90">
        <f t="shared" si="12"/>
        <v>0</v>
      </c>
      <c r="AD8" s="90">
        <f t="shared" si="12"/>
        <v>0</v>
      </c>
      <c r="AE8" s="90">
        <f t="shared" si="12"/>
        <v>0</v>
      </c>
      <c r="AF8" s="90">
        <f t="shared" si="12"/>
        <v>0</v>
      </c>
      <c r="AG8" s="90">
        <f t="shared" si="12"/>
        <v>0</v>
      </c>
      <c r="AH8" s="90">
        <f t="shared" si="12"/>
        <v>0</v>
      </c>
      <c r="AI8" s="90">
        <f t="shared" si="12"/>
        <v>0</v>
      </c>
    </row>
    <row r="9" spans="1:35" s="90" customFormat="1"/>
    <row r="10" spans="1:35" s="90" customFormat="1">
      <c r="B10" s="90">
        <f t="shared" ref="B10:AI10" si="13">B20</f>
        <v>2017</v>
      </c>
      <c r="C10" s="90">
        <f t="shared" si="13"/>
        <v>2018</v>
      </c>
      <c r="D10" s="90">
        <f t="shared" si="13"/>
        <v>2019</v>
      </c>
      <c r="E10" s="90">
        <f t="shared" si="13"/>
        <v>2020</v>
      </c>
      <c r="F10" s="90">
        <f t="shared" si="13"/>
        <v>2021</v>
      </c>
      <c r="G10" s="90">
        <f t="shared" si="13"/>
        <v>2022</v>
      </c>
      <c r="H10" s="90">
        <f t="shared" si="13"/>
        <v>2023</v>
      </c>
      <c r="I10" s="90">
        <f t="shared" si="13"/>
        <v>2024</v>
      </c>
      <c r="J10" s="90">
        <f t="shared" si="13"/>
        <v>2025</v>
      </c>
      <c r="K10" s="90">
        <f t="shared" si="13"/>
        <v>2026</v>
      </c>
      <c r="L10" s="90">
        <f t="shared" si="13"/>
        <v>2027</v>
      </c>
      <c r="M10" s="90">
        <f t="shared" si="13"/>
        <v>2028</v>
      </c>
      <c r="N10" s="90">
        <f t="shared" si="13"/>
        <v>2029</v>
      </c>
      <c r="O10" s="90">
        <f t="shared" si="13"/>
        <v>2030</v>
      </c>
      <c r="P10" s="90">
        <f t="shared" si="13"/>
        <v>2031</v>
      </c>
      <c r="Q10" s="90">
        <f t="shared" si="13"/>
        <v>2032</v>
      </c>
      <c r="R10" s="90">
        <f t="shared" si="13"/>
        <v>2033</v>
      </c>
      <c r="S10" s="90">
        <f t="shared" si="13"/>
        <v>2034</v>
      </c>
      <c r="T10" s="90">
        <f t="shared" si="13"/>
        <v>2035</v>
      </c>
      <c r="U10" s="90">
        <f t="shared" si="13"/>
        <v>2036</v>
      </c>
      <c r="V10" s="90">
        <f t="shared" si="13"/>
        <v>2037</v>
      </c>
      <c r="W10" s="90">
        <f t="shared" si="13"/>
        <v>2038</v>
      </c>
      <c r="X10" s="90">
        <f t="shared" si="13"/>
        <v>2039</v>
      </c>
      <c r="Y10" s="90">
        <f t="shared" si="13"/>
        <v>2040</v>
      </c>
      <c r="Z10" s="90">
        <f t="shared" si="13"/>
        <v>2041</v>
      </c>
      <c r="AA10" s="90">
        <f t="shared" si="13"/>
        <v>2042</v>
      </c>
      <c r="AB10" s="90">
        <f t="shared" si="13"/>
        <v>2043</v>
      </c>
      <c r="AC10" s="90">
        <f t="shared" si="13"/>
        <v>2044</v>
      </c>
      <c r="AD10" s="90">
        <f t="shared" si="13"/>
        <v>2045</v>
      </c>
      <c r="AE10" s="90">
        <f t="shared" si="13"/>
        <v>2046</v>
      </c>
      <c r="AF10" s="90">
        <f t="shared" si="13"/>
        <v>2047</v>
      </c>
      <c r="AG10" s="90">
        <f t="shared" si="13"/>
        <v>2048</v>
      </c>
      <c r="AH10" s="90">
        <f t="shared" si="13"/>
        <v>2049</v>
      </c>
      <c r="AI10" s="90">
        <f t="shared" si="13"/>
        <v>2050</v>
      </c>
    </row>
    <row r="11" spans="1:35" s="90" customFormat="1">
      <c r="A11" s="90" t="str">
        <f t="shared" ref="A11:R11" si="14">A21</f>
        <v>Transportation Sector Price</v>
      </c>
      <c r="B11" s="90">
        <f t="shared" si="14"/>
        <v>1.9204019850077678E-5</v>
      </c>
      <c r="C11" s="90">
        <f t="shared" si="14"/>
        <v>1.9634312352712128E-5</v>
      </c>
      <c r="D11" s="90">
        <f t="shared" si="14"/>
        <v>2.038687350034397E-5</v>
      </c>
      <c r="E11" s="90">
        <f t="shared" si="14"/>
        <v>2.1191628076648413E-5</v>
      </c>
      <c r="F11" s="90">
        <f t="shared" si="14"/>
        <v>2.168245861238502E-5</v>
      </c>
      <c r="G11" s="90">
        <f t="shared" si="14"/>
        <v>2.2067376611814055E-5</v>
      </c>
      <c r="H11" s="90">
        <f t="shared" si="14"/>
        <v>2.260179389977619E-5</v>
      </c>
      <c r="I11" s="90">
        <f t="shared" si="14"/>
        <v>2.3047891466289952E-5</v>
      </c>
      <c r="J11" s="90">
        <f t="shared" si="14"/>
        <v>2.3511282197959251E-5</v>
      </c>
      <c r="K11" s="90">
        <f t="shared" si="14"/>
        <v>2.4148592596472764E-5</v>
      </c>
      <c r="L11" s="90">
        <f t="shared" si="14"/>
        <v>2.4440418006118529E-5</v>
      </c>
      <c r="M11" s="90">
        <f t="shared" si="14"/>
        <v>2.4744677749904615E-5</v>
      </c>
      <c r="N11" s="90">
        <f t="shared" si="14"/>
        <v>2.5121907427744066E-5</v>
      </c>
      <c r="O11" s="90">
        <f t="shared" si="14"/>
        <v>2.539937024152593E-5</v>
      </c>
      <c r="P11" s="90">
        <f t="shared" si="14"/>
        <v>2.6088937691813297E-5</v>
      </c>
      <c r="Q11" s="90">
        <f t="shared" si="14"/>
        <v>2.6715405667632801E-5</v>
      </c>
      <c r="R11" s="90">
        <f t="shared" si="14"/>
        <v>2.7343951863169749E-5</v>
      </c>
      <c r="S11" s="90">
        <f>S21*'Pathways price paths'!S46/'Pathways price paths'!S47</f>
        <v>2.8332903163519063E-5</v>
      </c>
      <c r="T11" s="90">
        <f>T21*'Pathways price paths'!T46/'Pathways price paths'!T47</f>
        <v>2.8940158444258609E-5</v>
      </c>
      <c r="U11" s="90">
        <f>U21*'Pathways price paths'!U46/'Pathways price paths'!U47</f>
        <v>2.9571867486820864E-5</v>
      </c>
      <c r="V11" s="90">
        <f>V21*'Pathways price paths'!V46/'Pathways price paths'!V47</f>
        <v>3.0054971018222376E-5</v>
      </c>
      <c r="W11" s="90">
        <f>W21*'Pathways price paths'!W46/'Pathways price paths'!W47</f>
        <v>3.0744490950432769E-5</v>
      </c>
      <c r="X11" s="90">
        <f>X21*'Pathways price paths'!X46/'Pathways price paths'!X47</f>
        <v>3.1827362945043396E-5</v>
      </c>
      <c r="Y11" s="90">
        <f>Y21*'Pathways price paths'!Y46/'Pathways price paths'!Y47</f>
        <v>3.3165103165635199E-5</v>
      </c>
      <c r="Z11" s="90">
        <f>Z21*'Pathways price paths'!Z46/'Pathways price paths'!Z47</f>
        <v>3.4031060023376196E-5</v>
      </c>
      <c r="AA11" s="90">
        <f>AA21*'Pathways price paths'!AA46/'Pathways price paths'!AA47</f>
        <v>3.4920822454263126E-5</v>
      </c>
      <c r="AB11" s="90">
        <f>AB21*'Pathways price paths'!AB46/'Pathways price paths'!AB47</f>
        <v>3.5835074182634053E-5</v>
      </c>
      <c r="AC11" s="90">
        <f>AC21*'Pathways price paths'!AC46/'Pathways price paths'!AC47</f>
        <v>3.6774519253998391E-5</v>
      </c>
      <c r="AD11" s="90">
        <f>AD21*'Pathways price paths'!AD46/'Pathways price paths'!AD47</f>
        <v>3.7739882650356429E-5</v>
      </c>
      <c r="AE11" s="90">
        <f>AE21*'Pathways price paths'!AE46/'Pathways price paths'!AE47</f>
        <v>3.8731910933272795E-5</v>
      </c>
      <c r="AF11" s="90">
        <f>AF21*'Pathways price paths'!AF46/'Pathways price paths'!AF47</f>
        <v>3.9751372896920285E-5</v>
      </c>
      <c r="AG11" s="90">
        <f>AG21*'Pathways price paths'!AG46/'Pathways price paths'!AG47</f>
        <v>4.0799060251143586E-5</v>
      </c>
      <c r="AH11" s="90">
        <f>AH21*'Pathways price paths'!AH46/'Pathways price paths'!AH47</f>
        <v>4.1875788321215694E-5</v>
      </c>
      <c r="AI11" s="90">
        <f>AI21*'Pathways price paths'!AI46/'Pathways price paths'!AI47</f>
        <v>4.298239674204059E-5</v>
      </c>
    </row>
    <row r="12" spans="1:35" s="90" customFormat="1">
      <c r="A12" s="90" t="str">
        <f t="shared" ref="A12:AI12" si="15">A22</f>
        <v>Electricity Sector Price</v>
      </c>
      <c r="B12" s="90">
        <f t="shared" si="15"/>
        <v>3.8090646094503381E-6</v>
      </c>
      <c r="C12" s="90">
        <f t="shared" si="15"/>
        <v>4.5708775313404061E-6</v>
      </c>
      <c r="D12" s="90">
        <f t="shared" si="15"/>
        <v>4.788847457686551E-6</v>
      </c>
      <c r="E12" s="90">
        <f t="shared" si="15"/>
        <v>5.002904279663796E-6</v>
      </c>
      <c r="F12" s="90">
        <f t="shared" si="15"/>
        <v>5.1224955327660125E-6</v>
      </c>
      <c r="G12" s="90">
        <f t="shared" si="15"/>
        <v>5.2098627682859349E-6</v>
      </c>
      <c r="H12" s="90">
        <f t="shared" si="15"/>
        <v>5.3429126885558361E-6</v>
      </c>
      <c r="I12" s="90">
        <f t="shared" si="15"/>
        <v>5.4488250848852131E-6</v>
      </c>
      <c r="J12" s="90">
        <f t="shared" si="15"/>
        <v>5.5501655155785762E-6</v>
      </c>
      <c r="K12" s="90">
        <f t="shared" si="15"/>
        <v>5.7110832577338338E-6</v>
      </c>
      <c r="L12" s="90">
        <f t="shared" si="15"/>
        <v>5.768706540528867E-6</v>
      </c>
      <c r="M12" s="90">
        <f t="shared" si="15"/>
        <v>5.8315506122664353E-6</v>
      </c>
      <c r="N12" s="90">
        <f t="shared" si="15"/>
        <v>5.9125877060092276E-6</v>
      </c>
      <c r="O12" s="90">
        <f t="shared" si="15"/>
        <v>5.9667442650243301E-6</v>
      </c>
      <c r="P12" s="90">
        <f t="shared" si="15"/>
        <v>6.1417254261340198E-6</v>
      </c>
      <c r="Q12" s="90">
        <f t="shared" si="15"/>
        <v>6.2943724081521188E-6</v>
      </c>
      <c r="R12" s="90">
        <f t="shared" si="15"/>
        <v>6.4468521703308367E-6</v>
      </c>
      <c r="S12" s="90">
        <f t="shared" si="15"/>
        <v>6.5959137321090759E-6</v>
      </c>
      <c r="T12" s="90">
        <f t="shared" si="15"/>
        <v>6.7372830588599985E-6</v>
      </c>
      <c r="U12" s="90">
        <f t="shared" si="15"/>
        <v>6.8843452333391329E-6</v>
      </c>
      <c r="V12" s="90">
        <f t="shared" si="15"/>
        <v>6.9968119720425815E-6</v>
      </c>
      <c r="W12" s="90">
        <f t="shared" si="15"/>
        <v>7.1573325499438737E-6</v>
      </c>
      <c r="X12" s="90">
        <f t="shared" si="15"/>
        <v>7.4094256806105953E-6</v>
      </c>
      <c r="Y12" s="90">
        <f t="shared" si="15"/>
        <v>7.7208522591038731E-6</v>
      </c>
      <c r="Z12" s="90">
        <f t="shared" si="15"/>
        <v>7.9224474396761995E-6</v>
      </c>
      <c r="AA12" s="90">
        <f t="shared" si="15"/>
        <v>8.1295845693353457E-6</v>
      </c>
      <c r="AB12" s="90">
        <f t="shared" si="15"/>
        <v>8.3424228194420536E-6</v>
      </c>
      <c r="AC12" s="90">
        <f t="shared" si="15"/>
        <v>8.561126092135717E-6</v>
      </c>
      <c r="AD12" s="90">
        <f t="shared" si="15"/>
        <v>8.7858631635810463E-6</v>
      </c>
      <c r="AE12" s="90">
        <f t="shared" si="15"/>
        <v>9.0168078336759125E-6</v>
      </c>
      <c r="AF12" s="90">
        <f t="shared" si="15"/>
        <v>9.2541390780802442E-6</v>
      </c>
      <c r="AG12" s="90">
        <f t="shared" si="15"/>
        <v>9.4980412072336104E-6</v>
      </c>
      <c r="AH12" s="90">
        <f t="shared" si="15"/>
        <v>9.7487040292588622E-6</v>
      </c>
      <c r="AI12" s="90">
        <f t="shared" si="15"/>
        <v>1.0006323011572849E-5</v>
      </c>
    </row>
    <row r="13" spans="1:35" s="90" customFormat="1">
      <c r="A13" s="90" t="str">
        <f t="shared" ref="A13:AI13" si="16">A23</f>
        <v>Residential Buildings Sector Price</v>
      </c>
      <c r="B13" s="90">
        <f t="shared" si="16"/>
        <v>1.2044358727097398E-5</v>
      </c>
      <c r="C13" s="90">
        <f t="shared" si="16"/>
        <v>1.2705577745054603E-5</v>
      </c>
      <c r="D13" s="90">
        <f t="shared" si="16"/>
        <v>1.3237150587461441E-5</v>
      </c>
      <c r="E13" s="90">
        <f t="shared" si="16"/>
        <v>1.3759675903190256E-5</v>
      </c>
      <c r="F13" s="90">
        <f t="shared" si="16"/>
        <v>1.4078371053496664E-5</v>
      </c>
      <c r="G13" s="90">
        <f t="shared" si="16"/>
        <v>1.4328297434909714E-5</v>
      </c>
      <c r="H13" s="90">
        <f t="shared" si="16"/>
        <v>1.4675293364284475E-5</v>
      </c>
      <c r="I13" s="90">
        <f t="shared" si="16"/>
        <v>1.49649434994336E-5</v>
      </c>
      <c r="J13" s="90">
        <f t="shared" si="16"/>
        <v>1.5265822047379512E-5</v>
      </c>
      <c r="K13" s="90">
        <f t="shared" si="16"/>
        <v>1.567962623937276E-5</v>
      </c>
      <c r="L13" s="90">
        <f t="shared" si="16"/>
        <v>1.5869107814007705E-5</v>
      </c>
      <c r="M13" s="90">
        <f t="shared" si="16"/>
        <v>1.6066662973514183E-5</v>
      </c>
      <c r="N13" s="90">
        <f t="shared" si="16"/>
        <v>1.6311597345208603E-5</v>
      </c>
      <c r="O13" s="90">
        <f t="shared" si="16"/>
        <v>1.6491753319021331E-5</v>
      </c>
      <c r="P13" s="90">
        <f t="shared" si="16"/>
        <v>1.6939487895856357E-5</v>
      </c>
      <c r="Q13" s="90">
        <f t="shared" si="16"/>
        <v>1.7346252127458864E-5</v>
      </c>
      <c r="R13" s="90">
        <f t="shared" si="16"/>
        <v>1.7754365742396343E-5</v>
      </c>
      <c r="S13" s="90">
        <f t="shared" si="16"/>
        <v>1.8168523839973439E-5</v>
      </c>
      <c r="T13" s="90">
        <f t="shared" si="16"/>
        <v>1.8552348287592158E-5</v>
      </c>
      <c r="U13" s="90">
        <f t="shared" si="16"/>
        <v>1.8950050656443399E-5</v>
      </c>
      <c r="V13" s="90">
        <f t="shared" si="16"/>
        <v>1.9274470176132866E-5</v>
      </c>
      <c r="W13" s="90">
        <f t="shared" si="16"/>
        <v>1.9704508213326856E-5</v>
      </c>
      <c r="X13" s="90">
        <f t="shared" si="16"/>
        <v>2.0334380393218649E-5</v>
      </c>
      <c r="Y13" s="90">
        <f t="shared" si="16"/>
        <v>2.1094347887516786E-5</v>
      </c>
      <c r="Z13" s="90">
        <f t="shared" si="16"/>
        <v>2.1618337785074439E-5</v>
      </c>
      <c r="AA13" s="90">
        <f t="shared" si="16"/>
        <v>2.2156075521615562E-5</v>
      </c>
      <c r="AB13" s="90">
        <f t="shared" si="16"/>
        <v>2.2707940654873917E-5</v>
      </c>
      <c r="AC13" s="90">
        <f t="shared" si="16"/>
        <v>2.3274323682516944E-5</v>
      </c>
      <c r="AD13" s="90">
        <f t="shared" si="16"/>
        <v>2.385562636619112E-5</v>
      </c>
      <c r="AE13" s="90">
        <f t="shared" si="16"/>
        <v>2.4452262069832824E-5</v>
      </c>
      <c r="AF13" s="90">
        <f t="shared" si="16"/>
        <v>2.5064656103286554E-5</v>
      </c>
      <c r="AG13" s="90">
        <f t="shared" si="16"/>
        <v>2.5693246081342731E-5</v>
      </c>
      <c r="AH13" s="90">
        <f t="shared" si="16"/>
        <v>2.6338482291481126E-5</v>
      </c>
      <c r="AI13" s="90">
        <f t="shared" si="16"/>
        <v>2.7000828059121135E-5</v>
      </c>
    </row>
    <row r="14" spans="1:35" s="90" customFormat="1">
      <c r="A14" s="90" t="str">
        <f t="shared" ref="A14:AI14" si="17">A24</f>
        <v>Commercial Buildings Sector Price</v>
      </c>
      <c r="B14" s="90">
        <f t="shared" si="17"/>
        <v>8.4474445515911283E-6</v>
      </c>
      <c r="C14" s="90">
        <f t="shared" si="17"/>
        <v>8.7885527638881571E-6</v>
      </c>
      <c r="D14" s="90">
        <f t="shared" si="17"/>
        <v>9.2076495752770531E-6</v>
      </c>
      <c r="E14" s="90">
        <f t="shared" si="17"/>
        <v>9.6192225525704418E-6</v>
      </c>
      <c r="F14" s="90">
        <f t="shared" si="17"/>
        <v>9.849163965522744E-6</v>
      </c>
      <c r="G14" s="90">
        <f t="shared" si="17"/>
        <v>1.0017147367820706E-5</v>
      </c>
      <c r="H14" s="90">
        <f t="shared" si="17"/>
        <v>1.0272966132708997E-5</v>
      </c>
      <c r="I14" s="90">
        <f t="shared" si="17"/>
        <v>1.0476606829076025E-5</v>
      </c>
      <c r="J14" s="90">
        <f t="shared" si="17"/>
        <v>1.0671456880550189E-5</v>
      </c>
      <c r="K14" s="90">
        <f t="shared" si="17"/>
        <v>1.0980857878034911E-5</v>
      </c>
      <c r="L14" s="90">
        <f t="shared" si="17"/>
        <v>1.1091651759034844E-5</v>
      </c>
      <c r="M14" s="90">
        <f t="shared" si="17"/>
        <v>1.1212483795460294E-5</v>
      </c>
      <c r="N14" s="90">
        <f t="shared" si="17"/>
        <v>1.1368296058927748E-5</v>
      </c>
      <c r="O14" s="90">
        <f t="shared" si="17"/>
        <v>1.1472424374147624E-5</v>
      </c>
      <c r="P14" s="90">
        <f t="shared" si="17"/>
        <v>1.1808865496569896E-5</v>
      </c>
      <c r="Q14" s="90">
        <f t="shared" si="17"/>
        <v>1.2102364074581664E-5</v>
      </c>
      <c r="R14" s="90">
        <f t="shared" si="17"/>
        <v>1.2395541134379154E-5</v>
      </c>
      <c r="S14" s="90">
        <f t="shared" si="17"/>
        <v>1.2682145925641515E-5</v>
      </c>
      <c r="T14" s="90">
        <f t="shared" si="17"/>
        <v>1.2953960643674767E-5</v>
      </c>
      <c r="U14" s="90">
        <f t="shared" si="17"/>
        <v>1.3236721157628634E-5</v>
      </c>
      <c r="V14" s="90">
        <f t="shared" si="17"/>
        <v>1.3452964069520396E-5</v>
      </c>
      <c r="W14" s="90">
        <f t="shared" si="17"/>
        <v>1.376160142829943E-5</v>
      </c>
      <c r="X14" s="90">
        <f t="shared" si="17"/>
        <v>1.4246307869259034E-5</v>
      </c>
      <c r="Y14" s="90">
        <f t="shared" si="17"/>
        <v>1.4845096372866723E-5</v>
      </c>
      <c r="Z14" s="90">
        <f t="shared" si="17"/>
        <v>1.523270900725859E-5</v>
      </c>
      <c r="AA14" s="90">
        <f t="shared" si="17"/>
        <v>1.5630977300575981E-5</v>
      </c>
      <c r="AB14" s="90">
        <f t="shared" si="17"/>
        <v>1.6040207296000493E-5</v>
      </c>
      <c r="AC14" s="90">
        <f t="shared" si="17"/>
        <v>1.6460714132712788E-5</v>
      </c>
      <c r="AD14" s="90">
        <f t="shared" si="17"/>
        <v>1.6892822321316957E-5</v>
      </c>
      <c r="AE14" s="90">
        <f t="shared" si="17"/>
        <v>1.7336866031687876E-5</v>
      </c>
      <c r="AF14" s="90">
        <f t="shared" si="17"/>
        <v>1.7793189385281438E-5</v>
      </c>
      <c r="AG14" s="90">
        <f t="shared" si="17"/>
        <v>1.8262146760882011E-5</v>
      </c>
      <c r="AH14" s="90">
        <f t="shared" si="17"/>
        <v>1.8744103107821809E-5</v>
      </c>
      <c r="AI14" s="90">
        <f t="shared" si="17"/>
        <v>1.9239434256714287E-5</v>
      </c>
    </row>
    <row r="15" spans="1:35" s="90" customFormat="1">
      <c r="A15" s="90" t="str">
        <f t="shared" ref="A15:AI15" si="18">A25</f>
        <v>Industry Sector Price</v>
      </c>
      <c r="B15" s="90">
        <f t="shared" si="18"/>
        <v>6.7984570877531343E-6</v>
      </c>
      <c r="C15" s="90">
        <f t="shared" si="18"/>
        <v>7.0587809232193803E-6</v>
      </c>
      <c r="D15" s="90">
        <f t="shared" si="18"/>
        <v>7.4606153426940573E-6</v>
      </c>
      <c r="E15" s="90">
        <f t="shared" si="18"/>
        <v>7.8553578350389439E-6</v>
      </c>
      <c r="F15" s="90">
        <f t="shared" si="18"/>
        <v>8.0519669420535188E-6</v>
      </c>
      <c r="G15" s="90">
        <f t="shared" si="18"/>
        <v>8.1803068216322706E-6</v>
      </c>
      <c r="H15" s="90">
        <f t="shared" si="18"/>
        <v>8.4070302514031444E-6</v>
      </c>
      <c r="I15" s="90">
        <f t="shared" si="18"/>
        <v>8.5756762421719789E-6</v>
      </c>
      <c r="J15" s="90">
        <f t="shared" si="18"/>
        <v>8.7085209868374609E-6</v>
      </c>
      <c r="K15" s="90">
        <f t="shared" si="18"/>
        <v>8.9867137845200866E-6</v>
      </c>
      <c r="L15" s="90">
        <f t="shared" si="18"/>
        <v>9.0499963879118796E-6</v>
      </c>
      <c r="M15" s="90">
        <f t="shared" si="18"/>
        <v>9.1287336103281364E-6</v>
      </c>
      <c r="N15" s="90">
        <f t="shared" si="18"/>
        <v>9.2359536826140596E-6</v>
      </c>
      <c r="O15" s="90">
        <f t="shared" si="18"/>
        <v>9.2956128078183126E-6</v>
      </c>
      <c r="P15" s="90">
        <f t="shared" si="18"/>
        <v>9.6010481226273633E-6</v>
      </c>
      <c r="Q15" s="90">
        <f t="shared" si="18"/>
        <v>9.8509870916448776E-6</v>
      </c>
      <c r="R15" s="90">
        <f t="shared" si="18"/>
        <v>1.0098958230299464E-5</v>
      </c>
      <c r="S15" s="90">
        <f t="shared" si="18"/>
        <v>1.0323423007748079E-5</v>
      </c>
      <c r="T15" s="90">
        <f t="shared" si="18"/>
        <v>1.0549686037990351E-5</v>
      </c>
      <c r="U15" s="90">
        <f t="shared" si="18"/>
        <v>1.0786475837639639E-5</v>
      </c>
      <c r="V15" s="90">
        <f t="shared" si="18"/>
        <v>1.0949383474137261E-5</v>
      </c>
      <c r="W15" s="90">
        <f t="shared" si="18"/>
        <v>1.1211483606197356E-5</v>
      </c>
      <c r="X15" s="90">
        <f t="shared" si="18"/>
        <v>1.1663894088535045E-5</v>
      </c>
      <c r="Y15" s="90">
        <f t="shared" si="18"/>
        <v>1.223906272268135E-5</v>
      </c>
      <c r="Z15" s="90">
        <f t="shared" si="18"/>
        <v>1.258265529431149E-5</v>
      </c>
      <c r="AA15" s="90">
        <f t="shared" si="18"/>
        <v>1.2936282402401637E-5</v>
      </c>
      <c r="AB15" s="90">
        <f t="shared" si="18"/>
        <v>1.3300245966481013E-5</v>
      </c>
      <c r="AC15" s="90">
        <f t="shared" si="18"/>
        <v>1.3674857185289036E-5</v>
      </c>
      <c r="AD15" s="90">
        <f t="shared" si="18"/>
        <v>1.4060436824214281E-5</v>
      </c>
      <c r="AE15" s="90">
        <f t="shared" si="18"/>
        <v>1.4457315516013956E-5</v>
      </c>
      <c r="AF15" s="90">
        <f t="shared" si="18"/>
        <v>1.4865834066137309E-5</v>
      </c>
      <c r="AG15" s="90">
        <f t="shared" si="18"/>
        <v>1.5286343772426733E-5</v>
      </c>
      <c r="AH15" s="90">
        <f t="shared" si="18"/>
        <v>1.5719206752687622E-5</v>
      </c>
      <c r="AI15" s="90">
        <f t="shared" si="18"/>
        <v>1.6164796269281299E-5</v>
      </c>
    </row>
    <row r="16" spans="1:35" s="90" customFormat="1">
      <c r="A16" s="90" t="str">
        <f t="shared" ref="A16:AI16" si="19">A26</f>
        <v xml:space="preserve">District Heating Sector Price </v>
      </c>
      <c r="B16" s="90">
        <f t="shared" si="19"/>
        <v>8.4474445515911283E-6</v>
      </c>
      <c r="C16" s="90">
        <f t="shared" si="19"/>
        <v>8.7885527638881571E-6</v>
      </c>
      <c r="D16" s="90">
        <f t="shared" si="19"/>
        <v>7.4606153426940573E-6</v>
      </c>
      <c r="E16" s="90">
        <f t="shared" si="19"/>
        <v>7.8553578350389439E-6</v>
      </c>
      <c r="F16" s="90">
        <f t="shared" si="19"/>
        <v>8.0519669420535188E-6</v>
      </c>
      <c r="G16" s="90">
        <f t="shared" si="19"/>
        <v>8.1803068216322706E-6</v>
      </c>
      <c r="H16" s="90">
        <f t="shared" si="19"/>
        <v>8.4070302514031444E-6</v>
      </c>
      <c r="I16" s="90">
        <f t="shared" si="19"/>
        <v>8.5756762421719789E-6</v>
      </c>
      <c r="J16" s="90">
        <f t="shared" si="19"/>
        <v>8.7085209868374609E-6</v>
      </c>
      <c r="K16" s="90">
        <f t="shared" si="19"/>
        <v>8.9867137845200866E-6</v>
      </c>
      <c r="L16" s="90">
        <f t="shared" si="19"/>
        <v>9.0499963879118796E-6</v>
      </c>
      <c r="M16" s="90">
        <f t="shared" si="19"/>
        <v>9.1287336103281364E-6</v>
      </c>
      <c r="N16" s="90">
        <f t="shared" si="19"/>
        <v>9.2359536826140596E-6</v>
      </c>
      <c r="O16" s="90">
        <f t="shared" si="19"/>
        <v>9.2956128078183126E-6</v>
      </c>
      <c r="P16" s="90">
        <f t="shared" si="19"/>
        <v>9.6010481226273633E-6</v>
      </c>
      <c r="Q16" s="90">
        <f t="shared" si="19"/>
        <v>9.8509870916448776E-6</v>
      </c>
      <c r="R16" s="90">
        <f t="shared" si="19"/>
        <v>1.0098958230299464E-5</v>
      </c>
      <c r="S16" s="90">
        <f t="shared" si="19"/>
        <v>1.0323423007748079E-5</v>
      </c>
      <c r="T16" s="90">
        <f t="shared" si="19"/>
        <v>1.0549686037990351E-5</v>
      </c>
      <c r="U16" s="90">
        <f t="shared" si="19"/>
        <v>1.0786475837639639E-5</v>
      </c>
      <c r="V16" s="90">
        <f t="shared" si="19"/>
        <v>1.0949383474137261E-5</v>
      </c>
      <c r="W16" s="90">
        <f t="shared" si="19"/>
        <v>1.1211483606197356E-5</v>
      </c>
      <c r="X16" s="90">
        <f t="shared" si="19"/>
        <v>1.1663894088535045E-5</v>
      </c>
      <c r="Y16" s="90">
        <f t="shared" si="19"/>
        <v>1.223906272268135E-5</v>
      </c>
      <c r="Z16" s="90">
        <f t="shared" si="19"/>
        <v>1.258265529431149E-5</v>
      </c>
      <c r="AA16" s="90">
        <f t="shared" si="19"/>
        <v>1.2936282402401637E-5</v>
      </c>
      <c r="AB16" s="90">
        <f t="shared" si="19"/>
        <v>1.3300245966481013E-5</v>
      </c>
      <c r="AC16" s="90">
        <f t="shared" si="19"/>
        <v>1.3674857185289036E-5</v>
      </c>
      <c r="AD16" s="90">
        <f t="shared" si="19"/>
        <v>1.4060436824214281E-5</v>
      </c>
      <c r="AE16" s="90">
        <f t="shared" si="19"/>
        <v>1.4457315516013956E-5</v>
      </c>
      <c r="AF16" s="90">
        <f t="shared" si="19"/>
        <v>1.4865834066137309E-5</v>
      </c>
      <c r="AG16" s="90">
        <f t="shared" si="19"/>
        <v>1.5286343772426733E-5</v>
      </c>
      <c r="AH16" s="90">
        <f t="shared" si="19"/>
        <v>1.5719206752687622E-5</v>
      </c>
      <c r="AI16" s="90">
        <f t="shared" si="19"/>
        <v>1.6164796269281299E-5</v>
      </c>
    </row>
    <row r="17" spans="1:47" s="90" customFormat="1">
      <c r="A17" s="90" t="str">
        <f t="shared" ref="A17:AI17" si="20">A27</f>
        <v xml:space="preserve">LULUCF Sector Price </v>
      </c>
      <c r="B17" s="90">
        <f t="shared" si="20"/>
        <v>0</v>
      </c>
      <c r="C17" s="90">
        <f t="shared" si="20"/>
        <v>0</v>
      </c>
      <c r="D17" s="90">
        <f t="shared" si="20"/>
        <v>0</v>
      </c>
      <c r="E17" s="90">
        <f t="shared" si="20"/>
        <v>0</v>
      </c>
      <c r="F17" s="90">
        <f t="shared" si="20"/>
        <v>0</v>
      </c>
      <c r="G17" s="90">
        <f t="shared" si="20"/>
        <v>0</v>
      </c>
      <c r="H17" s="90">
        <f t="shared" si="20"/>
        <v>0</v>
      </c>
      <c r="I17" s="90">
        <f t="shared" si="20"/>
        <v>0</v>
      </c>
      <c r="J17" s="90">
        <f t="shared" si="20"/>
        <v>0</v>
      </c>
      <c r="K17" s="90">
        <f t="shared" si="20"/>
        <v>0</v>
      </c>
      <c r="L17" s="90">
        <f t="shared" si="20"/>
        <v>0</v>
      </c>
      <c r="M17" s="90">
        <f t="shared" si="20"/>
        <v>0</v>
      </c>
      <c r="N17" s="90">
        <f t="shared" si="20"/>
        <v>0</v>
      </c>
      <c r="O17" s="90">
        <f t="shared" si="20"/>
        <v>0</v>
      </c>
      <c r="P17" s="90">
        <f t="shared" si="20"/>
        <v>0</v>
      </c>
      <c r="Q17" s="90">
        <f t="shared" si="20"/>
        <v>0</v>
      </c>
      <c r="R17" s="90">
        <f t="shared" si="20"/>
        <v>0</v>
      </c>
      <c r="S17" s="90">
        <f t="shared" si="20"/>
        <v>0</v>
      </c>
      <c r="T17" s="90">
        <f t="shared" si="20"/>
        <v>0</v>
      </c>
      <c r="U17" s="90">
        <f t="shared" si="20"/>
        <v>0</v>
      </c>
      <c r="V17" s="90">
        <f t="shared" si="20"/>
        <v>0</v>
      </c>
      <c r="W17" s="90">
        <f t="shared" si="20"/>
        <v>0</v>
      </c>
      <c r="X17" s="90">
        <f t="shared" si="20"/>
        <v>0</v>
      </c>
      <c r="Y17" s="90">
        <f t="shared" si="20"/>
        <v>0</v>
      </c>
      <c r="Z17" s="90">
        <f t="shared" si="20"/>
        <v>0</v>
      </c>
      <c r="AA17" s="90">
        <f t="shared" si="20"/>
        <v>0</v>
      </c>
      <c r="AB17" s="90">
        <f t="shared" si="20"/>
        <v>0</v>
      </c>
      <c r="AC17" s="90">
        <f t="shared" si="20"/>
        <v>0</v>
      </c>
      <c r="AD17" s="90">
        <f t="shared" si="20"/>
        <v>0</v>
      </c>
      <c r="AE17" s="90">
        <f t="shared" si="20"/>
        <v>0</v>
      </c>
      <c r="AF17" s="90">
        <f t="shared" si="20"/>
        <v>0</v>
      </c>
      <c r="AG17" s="90">
        <f t="shared" si="20"/>
        <v>0</v>
      </c>
      <c r="AH17" s="90">
        <f t="shared" si="20"/>
        <v>0</v>
      </c>
      <c r="AI17" s="90">
        <f t="shared" si="20"/>
        <v>0</v>
      </c>
    </row>
    <row r="18" spans="1:47" s="90" customFormat="1"/>
    <row r="19" spans="1:47" s="90" customFormat="1">
      <c r="A19" s="90" t="s">
        <v>311</v>
      </c>
    </row>
    <row r="20" spans="1:47">
      <c r="B20">
        <f t="shared" ref="B20:C27" si="21">B29</f>
        <v>2017</v>
      </c>
      <c r="C20">
        <f t="shared" si="21"/>
        <v>2018</v>
      </c>
      <c r="D20">
        <f>C20+1</f>
        <v>2019</v>
      </c>
      <c r="E20" s="90">
        <f t="shared" ref="E20:AI20" si="22">D20+1</f>
        <v>2020</v>
      </c>
      <c r="F20" s="90">
        <f t="shared" si="22"/>
        <v>2021</v>
      </c>
      <c r="G20" s="90">
        <f t="shared" si="22"/>
        <v>2022</v>
      </c>
      <c r="H20" s="90">
        <f t="shared" si="22"/>
        <v>2023</v>
      </c>
      <c r="I20" s="90">
        <f t="shared" si="22"/>
        <v>2024</v>
      </c>
      <c r="J20" s="90">
        <f t="shared" si="22"/>
        <v>2025</v>
      </c>
      <c r="K20" s="90">
        <f t="shared" si="22"/>
        <v>2026</v>
      </c>
      <c r="L20" s="90">
        <f t="shared" si="22"/>
        <v>2027</v>
      </c>
      <c r="M20" s="90">
        <f t="shared" si="22"/>
        <v>2028</v>
      </c>
      <c r="N20" s="90">
        <f t="shared" si="22"/>
        <v>2029</v>
      </c>
      <c r="O20" s="90">
        <f t="shared" si="22"/>
        <v>2030</v>
      </c>
      <c r="P20" s="90">
        <f t="shared" si="22"/>
        <v>2031</v>
      </c>
      <c r="Q20" s="90">
        <f t="shared" si="22"/>
        <v>2032</v>
      </c>
      <c r="R20" s="90">
        <f t="shared" si="22"/>
        <v>2033</v>
      </c>
      <c r="S20" s="90">
        <f t="shared" si="22"/>
        <v>2034</v>
      </c>
      <c r="T20" s="90">
        <f t="shared" si="22"/>
        <v>2035</v>
      </c>
      <c r="U20" s="90">
        <f t="shared" si="22"/>
        <v>2036</v>
      </c>
      <c r="V20" s="90">
        <f t="shared" si="22"/>
        <v>2037</v>
      </c>
      <c r="W20" s="90">
        <f t="shared" si="22"/>
        <v>2038</v>
      </c>
      <c r="X20" s="90">
        <f t="shared" si="22"/>
        <v>2039</v>
      </c>
      <c r="Y20" s="90">
        <f t="shared" si="22"/>
        <v>2040</v>
      </c>
      <c r="Z20" s="90">
        <f t="shared" si="22"/>
        <v>2041</v>
      </c>
      <c r="AA20" s="90">
        <f t="shared" si="22"/>
        <v>2042</v>
      </c>
      <c r="AB20" s="90">
        <f t="shared" si="22"/>
        <v>2043</v>
      </c>
      <c r="AC20" s="90">
        <f t="shared" si="22"/>
        <v>2044</v>
      </c>
      <c r="AD20" s="90">
        <f t="shared" si="22"/>
        <v>2045</v>
      </c>
      <c r="AE20" s="90">
        <f t="shared" si="22"/>
        <v>2046</v>
      </c>
      <c r="AF20" s="90">
        <f t="shared" si="22"/>
        <v>2047</v>
      </c>
      <c r="AG20" s="90">
        <f t="shared" si="22"/>
        <v>2048</v>
      </c>
      <c r="AH20" s="90">
        <f t="shared" si="22"/>
        <v>2049</v>
      </c>
      <c r="AI20" s="90">
        <f t="shared" si="22"/>
        <v>2050</v>
      </c>
      <c r="AJ20" s="90"/>
      <c r="AK20" s="90"/>
      <c r="AL20" s="90"/>
      <c r="AM20" s="90"/>
      <c r="AN20" s="90"/>
      <c r="AO20" s="90"/>
      <c r="AP20" s="90"/>
      <c r="AQ20" s="90"/>
      <c r="AR20" s="90"/>
      <c r="AS20" s="90"/>
      <c r="AT20" s="90"/>
      <c r="AU20" s="90"/>
    </row>
    <row r="21" spans="1:47">
      <c r="A21" t="str">
        <f t="shared" ref="A21:A27" si="23">A30</f>
        <v>Transportation Sector Price</v>
      </c>
      <c r="B21">
        <f t="shared" si="21"/>
        <v>1.9204019850077678E-5</v>
      </c>
      <c r="C21">
        <f t="shared" si="21"/>
        <v>1.9634312352712128E-5</v>
      </c>
      <c r="D21" s="90">
        <f>$C$21*'Pathways price paths'!D47</f>
        <v>2.038687350034397E-5</v>
      </c>
      <c r="E21" s="90">
        <f>$C$21*'Pathways price paths'!E47</f>
        <v>2.1191628076648413E-5</v>
      </c>
      <c r="F21" s="90">
        <f>$C$21*'Pathways price paths'!F47</f>
        <v>2.168245861238502E-5</v>
      </c>
      <c r="G21" s="90">
        <f>$C$21*'Pathways price paths'!G47</f>
        <v>2.2067376611814055E-5</v>
      </c>
      <c r="H21" s="90">
        <f>$C$21*'Pathways price paths'!H47</f>
        <v>2.260179389977619E-5</v>
      </c>
      <c r="I21" s="90">
        <f>$C$21*'Pathways price paths'!I47</f>
        <v>2.3047891466289952E-5</v>
      </c>
      <c r="J21" s="90">
        <f>$C$21*'Pathways price paths'!J47</f>
        <v>2.3511282197959251E-5</v>
      </c>
      <c r="K21" s="90">
        <f>$C$21*'Pathways price paths'!K47</f>
        <v>2.4148592596472764E-5</v>
      </c>
      <c r="L21" s="90">
        <f>$C$21*'Pathways price paths'!L47</f>
        <v>2.4440418006118529E-5</v>
      </c>
      <c r="M21" s="90">
        <f>$C$21*'Pathways price paths'!M47</f>
        <v>2.4744677749904615E-5</v>
      </c>
      <c r="N21" s="90">
        <f>$C$21*'Pathways price paths'!N47</f>
        <v>2.5121907427744066E-5</v>
      </c>
      <c r="O21" s="90">
        <f>$C$21*'Pathways price paths'!O47</f>
        <v>2.539937024152593E-5</v>
      </c>
      <c r="P21" s="90">
        <f>$C$21*'Pathways price paths'!P47</f>
        <v>2.6088937691813297E-5</v>
      </c>
      <c r="Q21" s="90">
        <f>$C$21*'Pathways price paths'!Q47</f>
        <v>2.6715405667632801E-5</v>
      </c>
      <c r="R21" s="90">
        <f>$C$21*'Pathways price paths'!R47</f>
        <v>2.7343951863169749E-5</v>
      </c>
      <c r="S21" s="90">
        <f>$C$21*'Pathways price paths'!S47</f>
        <v>3.366002578681371E-5</v>
      </c>
      <c r="T21" s="90">
        <f>$C$21*'Pathways price paths'!T47</f>
        <v>3.4131807556941114E-5</v>
      </c>
      <c r="U21" s="90">
        <f>$C$21*'Pathways price paths'!U47</f>
        <v>3.549394684057849E-5</v>
      </c>
      <c r="V21" s="90">
        <f>$C$21*'Pathways price paths'!V47</f>
        <v>3.584375832214196E-5</v>
      </c>
      <c r="W21" s="90">
        <f>$C$21*'Pathways price paths'!W47</f>
        <v>3.6145904766152163E-5</v>
      </c>
      <c r="X21" s="90">
        <f>$C$21*'Pathways price paths'!X47</f>
        <v>3.7061533037449787E-5</v>
      </c>
      <c r="Y21" s="90">
        <f>$C$21*'Pathways price paths'!Y47</f>
        <v>7.5659650606427485E-5</v>
      </c>
      <c r="Z21" s="90">
        <f>$C$21*'Pathways price paths'!Z47</f>
        <v>7.6044525337512931E-5</v>
      </c>
      <c r="AA21" s="90">
        <f>$C$21*'Pathways price paths'!AA47</f>
        <v>7.6436749215285065E-5</v>
      </c>
      <c r="AB21" s="90">
        <f>$C$21*'Pathways price paths'!AB47</f>
        <v>7.6840250639127701E-5</v>
      </c>
      <c r="AC21" s="90">
        <f>$C$21*'Pathways price paths'!AC47</f>
        <v>7.7251822091447037E-5</v>
      </c>
      <c r="AD21" s="90">
        <f>$C$21*'Pathways price paths'!AD47</f>
        <v>7.7646428192397306E-5</v>
      </c>
      <c r="AE21" s="90">
        <f>$C$21*'Pathways price paths'!AE47</f>
        <v>7.7816134666186217E-5</v>
      </c>
      <c r="AF21" s="90">
        <f>$C$21*'Pathways price paths'!AF47</f>
        <v>7.2544775949190456E-5</v>
      </c>
      <c r="AG21" s="90">
        <f>$C$21*'Pathways price paths'!AG47</f>
        <v>6.6030071595827685E-5</v>
      </c>
      <c r="AH21" s="90">
        <f>$C$21*'Pathways price paths'!AH47</f>
        <v>6.15993313438418E-5</v>
      </c>
      <c r="AI21" s="90">
        <f>$C$21*'Pathways price paths'!AI47</f>
        <v>5.7693694718026898E-5</v>
      </c>
      <c r="AJ21" s="90"/>
      <c r="AK21" s="90"/>
      <c r="AL21" s="90"/>
      <c r="AM21" s="90"/>
      <c r="AN21" s="90"/>
      <c r="AO21" s="90"/>
      <c r="AP21" s="90"/>
      <c r="AQ21" s="90"/>
      <c r="AR21" s="90"/>
      <c r="AS21" s="90"/>
      <c r="AT21" s="90"/>
      <c r="AU21" s="90"/>
    </row>
    <row r="22" spans="1:47">
      <c r="A22" t="str">
        <f t="shared" si="23"/>
        <v>Electricity Sector Price</v>
      </c>
      <c r="B22">
        <f t="shared" si="21"/>
        <v>3.8090646094503381E-6</v>
      </c>
      <c r="C22">
        <f t="shared" si="21"/>
        <v>4.5708775313404061E-6</v>
      </c>
      <c r="D22" s="90">
        <f>$C$22*'Pathways price paths'!D46</f>
        <v>4.788847457686551E-6</v>
      </c>
      <c r="E22" s="90">
        <f>$C$22*'Pathways price paths'!E46</f>
        <v>5.002904279663796E-6</v>
      </c>
      <c r="F22" s="90">
        <f>$C$22*'Pathways price paths'!F46</f>
        <v>5.1224955327660125E-6</v>
      </c>
      <c r="G22" s="90">
        <f>$C$22*'Pathways price paths'!G46</f>
        <v>5.2098627682859349E-6</v>
      </c>
      <c r="H22" s="90">
        <f>$C$22*'Pathways price paths'!H46</f>
        <v>5.3429126885558361E-6</v>
      </c>
      <c r="I22" s="90">
        <f>$C$22*'Pathways price paths'!I46</f>
        <v>5.4488250848852131E-6</v>
      </c>
      <c r="J22" s="90">
        <f>$C$22*'Pathways price paths'!J46</f>
        <v>5.5501655155785762E-6</v>
      </c>
      <c r="K22" s="90">
        <f>$C$22*'Pathways price paths'!K46</f>
        <v>5.7110832577338338E-6</v>
      </c>
      <c r="L22" s="90">
        <f>$C$22*'Pathways price paths'!L46</f>
        <v>5.768706540528867E-6</v>
      </c>
      <c r="M22" s="90">
        <f>$C$22*'Pathways price paths'!M46</f>
        <v>5.8315506122664353E-6</v>
      </c>
      <c r="N22" s="90">
        <f>$C$22*'Pathways price paths'!N46</f>
        <v>5.9125877060092276E-6</v>
      </c>
      <c r="O22" s="90">
        <f>$C$22*'Pathways price paths'!O46</f>
        <v>5.9667442650243301E-6</v>
      </c>
      <c r="P22" s="90">
        <f>$C$22*'Pathways price paths'!P46</f>
        <v>6.1417254261340198E-6</v>
      </c>
      <c r="Q22" s="90">
        <f>$C$22*'Pathways price paths'!Q46</f>
        <v>6.2943724081521188E-6</v>
      </c>
      <c r="R22" s="90">
        <f>$C$22*'Pathways price paths'!R46</f>
        <v>6.4468521703308367E-6</v>
      </c>
      <c r="S22" s="90">
        <f>$C$22*'Pathways price paths'!S46</f>
        <v>6.5959137321090759E-6</v>
      </c>
      <c r="T22" s="90">
        <f>$C$22*'Pathways price paths'!T46</f>
        <v>6.7372830588599985E-6</v>
      </c>
      <c r="U22" s="90">
        <f>$C$22*'Pathways price paths'!U46</f>
        <v>6.8843452333391329E-6</v>
      </c>
      <c r="V22" s="90">
        <f>$C$22*'Pathways price paths'!V46</f>
        <v>6.9968119720425815E-6</v>
      </c>
      <c r="W22" s="90">
        <f>$C$22*'Pathways price paths'!W46</f>
        <v>7.1573325499438737E-6</v>
      </c>
      <c r="X22" s="90">
        <f>$C$22*'Pathways price paths'!X46</f>
        <v>7.4094256806105953E-6</v>
      </c>
      <c r="Y22" s="90">
        <f>$C$22*'Pathways price paths'!Y46</f>
        <v>7.7208522591038731E-6</v>
      </c>
      <c r="Z22" s="90">
        <f>$C$22*'Pathways price paths'!Z46</f>
        <v>7.9224474396761995E-6</v>
      </c>
      <c r="AA22" s="90">
        <f>$C$22*'Pathways price paths'!AA46</f>
        <v>8.1295845693353457E-6</v>
      </c>
      <c r="AB22" s="90">
        <f>$C$22*'Pathways price paths'!AB46</f>
        <v>8.3424228194420536E-6</v>
      </c>
      <c r="AC22" s="90">
        <f>$C$22*'Pathways price paths'!AC46</f>
        <v>8.561126092135717E-6</v>
      </c>
      <c r="AD22" s="90">
        <f>$C$22*'Pathways price paths'!AD46</f>
        <v>8.7858631635810463E-6</v>
      </c>
      <c r="AE22" s="90">
        <f>$C$22*'Pathways price paths'!AE46</f>
        <v>9.0168078336759125E-6</v>
      </c>
      <c r="AF22" s="90">
        <f>$C$22*'Pathways price paths'!AF46</f>
        <v>9.2541390780802442E-6</v>
      </c>
      <c r="AG22" s="90">
        <f>$C$22*'Pathways price paths'!AG46</f>
        <v>9.4980412072336104E-6</v>
      </c>
      <c r="AH22" s="90">
        <f>$C$22*'Pathways price paths'!AH46</f>
        <v>9.7487040292588622E-6</v>
      </c>
      <c r="AI22" s="90">
        <f>$C$22*'Pathways price paths'!AI46</f>
        <v>1.0006323011572849E-5</v>
      </c>
      <c r="AJ22" s="90"/>
      <c r="AK22" s="90"/>
      <c r="AL22" s="90"/>
      <c r="AM22" s="90"/>
      <c r="AN22" s="90"/>
      <c r="AO22" s="90"/>
      <c r="AP22" s="90"/>
      <c r="AQ22" s="90"/>
      <c r="AR22" s="90"/>
      <c r="AS22" s="90"/>
      <c r="AT22" s="90"/>
      <c r="AU22" s="90"/>
    </row>
    <row r="23" spans="1:47">
      <c r="A23" t="str">
        <f t="shared" si="23"/>
        <v>Residential Buildings Sector Price</v>
      </c>
      <c r="B23">
        <f t="shared" si="21"/>
        <v>1.2044358727097398E-5</v>
      </c>
      <c r="C23">
        <f t="shared" si="21"/>
        <v>1.2705577745054603E-5</v>
      </c>
      <c r="D23">
        <f>$C$23*'Pathways price paths'!D45</f>
        <v>1.3237150587461441E-5</v>
      </c>
      <c r="E23" s="90">
        <f>$C$23*'Pathways price paths'!E45</f>
        <v>1.3759675903190256E-5</v>
      </c>
      <c r="F23" s="90">
        <f>$C$23*'Pathways price paths'!F45</f>
        <v>1.4078371053496664E-5</v>
      </c>
      <c r="G23" s="90">
        <f>$C$23*'Pathways price paths'!G45</f>
        <v>1.4328297434909714E-5</v>
      </c>
      <c r="H23" s="90">
        <f>$C$23*'Pathways price paths'!H45</f>
        <v>1.4675293364284475E-5</v>
      </c>
      <c r="I23" s="90">
        <f>$C$23*'Pathways price paths'!I45</f>
        <v>1.49649434994336E-5</v>
      </c>
      <c r="J23" s="90">
        <f>$C$23*'Pathways price paths'!J45</f>
        <v>1.5265822047379512E-5</v>
      </c>
      <c r="K23" s="90">
        <f>$C$23*'Pathways price paths'!K45</f>
        <v>1.567962623937276E-5</v>
      </c>
      <c r="L23" s="90">
        <f>$C$23*'Pathways price paths'!L45</f>
        <v>1.5869107814007705E-5</v>
      </c>
      <c r="M23" s="90">
        <f>$C$23*'Pathways price paths'!M45</f>
        <v>1.6066662973514183E-5</v>
      </c>
      <c r="N23" s="90">
        <f>$C$23*'Pathways price paths'!N45</f>
        <v>1.6311597345208603E-5</v>
      </c>
      <c r="O23" s="90">
        <f>$C$23*'Pathways price paths'!O45</f>
        <v>1.6491753319021331E-5</v>
      </c>
      <c r="P23" s="90">
        <f>$C$23*'Pathways price paths'!P45</f>
        <v>1.6939487895856357E-5</v>
      </c>
      <c r="Q23" s="90">
        <f>$C$23*'Pathways price paths'!Q45</f>
        <v>1.7346252127458864E-5</v>
      </c>
      <c r="R23" s="90">
        <f>$C$23*'Pathways price paths'!R45</f>
        <v>1.7754365742396343E-5</v>
      </c>
      <c r="S23" s="90">
        <f>$C$23*'Pathways price paths'!S45</f>
        <v>1.8168523839973439E-5</v>
      </c>
      <c r="T23" s="90">
        <f>$C$23*'Pathways price paths'!T45</f>
        <v>1.8552348287592158E-5</v>
      </c>
      <c r="U23" s="90">
        <f>$C$23*'Pathways price paths'!U45</f>
        <v>1.8950050656443399E-5</v>
      </c>
      <c r="V23" s="90">
        <f>$C$23*'Pathways price paths'!V45</f>
        <v>1.9274470176132866E-5</v>
      </c>
      <c r="W23" s="90">
        <f>$C$23*'Pathways price paths'!W45</f>
        <v>1.9704508213326856E-5</v>
      </c>
      <c r="X23" s="90">
        <f>$C$23*'Pathways price paths'!X45</f>
        <v>2.0334380393218649E-5</v>
      </c>
      <c r="Y23" s="90">
        <f>$C$23*'Pathways price paths'!Y45</f>
        <v>2.1094347887516786E-5</v>
      </c>
      <c r="Z23" s="90">
        <f>$C$23*'Pathways price paths'!Z45</f>
        <v>2.1618337785074439E-5</v>
      </c>
      <c r="AA23" s="90">
        <f>$C$23*'Pathways price paths'!AA45</f>
        <v>2.2156075521615562E-5</v>
      </c>
      <c r="AB23" s="90">
        <f>$C$23*'Pathways price paths'!AB45</f>
        <v>2.2707940654873917E-5</v>
      </c>
      <c r="AC23" s="90">
        <f>$C$23*'Pathways price paths'!AC45</f>
        <v>2.3274323682516944E-5</v>
      </c>
      <c r="AD23" s="90">
        <f>$C$23*'Pathways price paths'!AD45</f>
        <v>2.385562636619112E-5</v>
      </c>
      <c r="AE23" s="90">
        <f>$C$23*'Pathways price paths'!AE45</f>
        <v>2.4452262069832824E-5</v>
      </c>
      <c r="AF23" s="90">
        <f>$C$23*'Pathways price paths'!AF45</f>
        <v>2.5064656103286554E-5</v>
      </c>
      <c r="AG23" s="90">
        <f>$C$23*'Pathways price paths'!AG45</f>
        <v>2.5693246081342731E-5</v>
      </c>
      <c r="AH23" s="90">
        <f>$C$23*'Pathways price paths'!AH45</f>
        <v>2.6338482291481126E-5</v>
      </c>
      <c r="AI23" s="90">
        <f>$C$23*'Pathways price paths'!AI45</f>
        <v>2.7000828059121135E-5</v>
      </c>
      <c r="AJ23" s="90"/>
      <c r="AK23" s="90"/>
      <c r="AL23" s="90"/>
      <c r="AM23" s="90"/>
      <c r="AN23" s="90"/>
      <c r="AO23" s="90"/>
      <c r="AP23" s="90"/>
      <c r="AQ23" s="90"/>
      <c r="AR23" s="90"/>
      <c r="AS23" s="90"/>
      <c r="AT23" s="90"/>
      <c r="AU23" s="90"/>
    </row>
    <row r="24" spans="1:47">
      <c r="A24" t="str">
        <f t="shared" si="23"/>
        <v>Commercial Buildings Sector Price</v>
      </c>
      <c r="B24">
        <f t="shared" si="21"/>
        <v>8.4474445515911283E-6</v>
      </c>
      <c r="C24">
        <f t="shared" si="21"/>
        <v>8.7885527638881571E-6</v>
      </c>
      <c r="D24" s="90">
        <f>$C$24*'Pathways price paths'!D46</f>
        <v>9.2076495752770531E-6</v>
      </c>
      <c r="E24" s="90">
        <f>$C$24*'Pathways price paths'!E46</f>
        <v>9.6192225525704418E-6</v>
      </c>
      <c r="F24" s="90">
        <f>$C$24*'Pathways price paths'!F46</f>
        <v>9.849163965522744E-6</v>
      </c>
      <c r="G24" s="90">
        <f>$C$24*'Pathways price paths'!G46</f>
        <v>1.0017147367820706E-5</v>
      </c>
      <c r="H24" s="90">
        <f>$C$24*'Pathways price paths'!H46</f>
        <v>1.0272966132708997E-5</v>
      </c>
      <c r="I24" s="90">
        <f>$C$24*'Pathways price paths'!I46</f>
        <v>1.0476606829076025E-5</v>
      </c>
      <c r="J24" s="90">
        <f>$C$24*'Pathways price paths'!J46</f>
        <v>1.0671456880550189E-5</v>
      </c>
      <c r="K24" s="90">
        <f>$C$24*'Pathways price paths'!K46</f>
        <v>1.0980857878034911E-5</v>
      </c>
      <c r="L24" s="90">
        <f>$C$24*'Pathways price paths'!L46</f>
        <v>1.1091651759034844E-5</v>
      </c>
      <c r="M24" s="90">
        <f>$C$24*'Pathways price paths'!M46</f>
        <v>1.1212483795460294E-5</v>
      </c>
      <c r="N24" s="90">
        <f>$C$24*'Pathways price paths'!N46</f>
        <v>1.1368296058927748E-5</v>
      </c>
      <c r="O24" s="90">
        <f>$C$24*'Pathways price paths'!O46</f>
        <v>1.1472424374147624E-5</v>
      </c>
      <c r="P24" s="90">
        <f>$C$24*'Pathways price paths'!P46</f>
        <v>1.1808865496569896E-5</v>
      </c>
      <c r="Q24" s="90">
        <f>$C$24*'Pathways price paths'!Q46</f>
        <v>1.2102364074581664E-5</v>
      </c>
      <c r="R24" s="90">
        <f>$C$24*'Pathways price paths'!R46</f>
        <v>1.2395541134379154E-5</v>
      </c>
      <c r="S24" s="90">
        <f>$C$24*'Pathways price paths'!S46</f>
        <v>1.2682145925641515E-5</v>
      </c>
      <c r="T24" s="90">
        <f>$C$24*'Pathways price paths'!T46</f>
        <v>1.2953960643674767E-5</v>
      </c>
      <c r="U24" s="90">
        <f>$C$24*'Pathways price paths'!U46</f>
        <v>1.3236721157628634E-5</v>
      </c>
      <c r="V24" s="90">
        <f>$C$24*'Pathways price paths'!V46</f>
        <v>1.3452964069520396E-5</v>
      </c>
      <c r="W24" s="90">
        <f>$C$24*'Pathways price paths'!W46</f>
        <v>1.376160142829943E-5</v>
      </c>
      <c r="X24" s="90">
        <f>$C$24*'Pathways price paths'!X46</f>
        <v>1.4246307869259034E-5</v>
      </c>
      <c r="Y24" s="90">
        <f>$C$24*'Pathways price paths'!Y46</f>
        <v>1.4845096372866723E-5</v>
      </c>
      <c r="Z24" s="90">
        <f>$C$24*'Pathways price paths'!Z46</f>
        <v>1.523270900725859E-5</v>
      </c>
      <c r="AA24" s="90">
        <f>$C$24*'Pathways price paths'!AA46</f>
        <v>1.5630977300575981E-5</v>
      </c>
      <c r="AB24" s="90">
        <f>$C$24*'Pathways price paths'!AB46</f>
        <v>1.6040207296000493E-5</v>
      </c>
      <c r="AC24" s="90">
        <f>$C$24*'Pathways price paths'!AC46</f>
        <v>1.6460714132712788E-5</v>
      </c>
      <c r="AD24" s="90">
        <f>$C$24*'Pathways price paths'!AD46</f>
        <v>1.6892822321316957E-5</v>
      </c>
      <c r="AE24" s="90">
        <f>$C$24*'Pathways price paths'!AE46</f>
        <v>1.7336866031687876E-5</v>
      </c>
      <c r="AF24" s="90">
        <f>$C$24*'Pathways price paths'!AF46</f>
        <v>1.7793189385281438E-5</v>
      </c>
      <c r="AG24" s="90">
        <f>$C$24*'Pathways price paths'!AG46</f>
        <v>1.8262146760882011E-5</v>
      </c>
      <c r="AH24" s="90">
        <f>$C$24*'Pathways price paths'!AH46</f>
        <v>1.8744103107821809E-5</v>
      </c>
      <c r="AI24" s="90">
        <f>$C$24*'Pathways price paths'!AI46</f>
        <v>1.9239434256714287E-5</v>
      </c>
      <c r="AJ24" s="90"/>
      <c r="AK24" s="90"/>
      <c r="AL24" s="90"/>
      <c r="AM24" s="90"/>
      <c r="AN24" s="90"/>
      <c r="AO24" s="90"/>
      <c r="AP24" s="90"/>
      <c r="AQ24" s="90"/>
      <c r="AR24" s="90"/>
      <c r="AS24" s="90"/>
      <c r="AT24" s="90"/>
      <c r="AU24" s="90"/>
    </row>
    <row r="25" spans="1:47">
      <c r="A25" t="str">
        <f t="shared" si="23"/>
        <v>Industry Sector Price</v>
      </c>
      <c r="B25">
        <f t="shared" si="21"/>
        <v>6.7984570877531343E-6</v>
      </c>
      <c r="C25">
        <f t="shared" si="21"/>
        <v>7.0587809232193803E-6</v>
      </c>
      <c r="D25" s="90">
        <f>$C$25*'Pathways price paths'!D48</f>
        <v>7.4606153426940573E-6</v>
      </c>
      <c r="E25" s="90">
        <f>$C$25*'Pathways price paths'!E48</f>
        <v>7.8553578350389439E-6</v>
      </c>
      <c r="F25" s="90">
        <f>$C$25*'Pathways price paths'!F48</f>
        <v>8.0519669420535188E-6</v>
      </c>
      <c r="G25" s="90">
        <f>$C$25*'Pathways price paths'!G48</f>
        <v>8.1803068216322706E-6</v>
      </c>
      <c r="H25" s="90">
        <f>$C$25*'Pathways price paths'!H48</f>
        <v>8.4070302514031444E-6</v>
      </c>
      <c r="I25" s="90">
        <f>$C$25*'Pathways price paths'!I48</f>
        <v>8.5756762421719789E-6</v>
      </c>
      <c r="J25" s="90">
        <f>$C$25*'Pathways price paths'!J48</f>
        <v>8.7085209868374609E-6</v>
      </c>
      <c r="K25" s="90">
        <f>$C$25*'Pathways price paths'!K48</f>
        <v>8.9867137845200866E-6</v>
      </c>
      <c r="L25" s="90">
        <f>$C$25*'Pathways price paths'!L48</f>
        <v>9.0499963879118796E-6</v>
      </c>
      <c r="M25" s="90">
        <f>$C$25*'Pathways price paths'!M48</f>
        <v>9.1287336103281364E-6</v>
      </c>
      <c r="N25" s="90">
        <f>$C$25*'Pathways price paths'!N48</f>
        <v>9.2359536826140596E-6</v>
      </c>
      <c r="O25" s="90">
        <f>$C$25*'Pathways price paths'!O48</f>
        <v>9.2956128078183126E-6</v>
      </c>
      <c r="P25" s="90">
        <f>$C$25*'Pathways price paths'!P48</f>
        <v>9.6010481226273633E-6</v>
      </c>
      <c r="Q25" s="90">
        <f>$C$25*'Pathways price paths'!Q48</f>
        <v>9.8509870916448776E-6</v>
      </c>
      <c r="R25" s="90">
        <f>$C$25*'Pathways price paths'!R48</f>
        <v>1.0098958230299464E-5</v>
      </c>
      <c r="S25" s="90">
        <f>$C$25*'Pathways price paths'!S48</f>
        <v>1.0323423007748079E-5</v>
      </c>
      <c r="T25" s="90">
        <f>$C$25*'Pathways price paths'!T48</f>
        <v>1.0549686037990351E-5</v>
      </c>
      <c r="U25" s="90">
        <f>$C$25*'Pathways price paths'!U48</f>
        <v>1.0786475837639639E-5</v>
      </c>
      <c r="V25" s="90">
        <f>$C$25*'Pathways price paths'!V48</f>
        <v>1.0949383474137261E-5</v>
      </c>
      <c r="W25" s="90">
        <f>$C$25*'Pathways price paths'!W48</f>
        <v>1.1211483606197356E-5</v>
      </c>
      <c r="X25" s="90">
        <f>$C$25*'Pathways price paths'!X48</f>
        <v>1.1663894088535045E-5</v>
      </c>
      <c r="Y25" s="90">
        <f>$C$25*'Pathways price paths'!Y48</f>
        <v>1.223906272268135E-5</v>
      </c>
      <c r="Z25" s="90">
        <f>$C$25*'Pathways price paths'!Z48</f>
        <v>1.258265529431149E-5</v>
      </c>
      <c r="AA25" s="90">
        <f>$C$25*'Pathways price paths'!AA48</f>
        <v>1.2936282402401637E-5</v>
      </c>
      <c r="AB25" s="90">
        <f>$C$25*'Pathways price paths'!AB48</f>
        <v>1.3300245966481013E-5</v>
      </c>
      <c r="AC25" s="90">
        <f>$C$25*'Pathways price paths'!AC48</f>
        <v>1.3674857185289036E-5</v>
      </c>
      <c r="AD25" s="90">
        <f>$C$25*'Pathways price paths'!AD48</f>
        <v>1.4060436824214281E-5</v>
      </c>
      <c r="AE25" s="90">
        <f>$C$25*'Pathways price paths'!AE48</f>
        <v>1.4457315516013956E-5</v>
      </c>
      <c r="AF25" s="90">
        <f>$C$25*'Pathways price paths'!AF48</f>
        <v>1.4865834066137309E-5</v>
      </c>
      <c r="AG25" s="90">
        <f>$C$25*'Pathways price paths'!AG48</f>
        <v>1.5286343772426733E-5</v>
      </c>
      <c r="AH25" s="90">
        <f>$C$25*'Pathways price paths'!AH48</f>
        <v>1.5719206752687622E-5</v>
      </c>
      <c r="AI25" s="90">
        <f>$C$25*'Pathways price paths'!AI48</f>
        <v>1.6164796269281299E-5</v>
      </c>
      <c r="AJ25" s="90"/>
      <c r="AK25" s="90"/>
      <c r="AL25" s="90"/>
      <c r="AM25" s="90"/>
      <c r="AN25" s="90"/>
      <c r="AO25" s="90"/>
      <c r="AP25" s="90"/>
      <c r="AQ25" s="90"/>
      <c r="AR25" s="90"/>
      <c r="AS25" s="90"/>
      <c r="AT25" s="90"/>
      <c r="AU25" s="90"/>
    </row>
    <row r="26" spans="1:47">
      <c r="A26" t="str">
        <f t="shared" si="23"/>
        <v xml:space="preserve">District Heating Sector Price </v>
      </c>
      <c r="B26">
        <f>B33</f>
        <v>8.4474445515911283E-6</v>
      </c>
      <c r="C26" s="90">
        <f>C33</f>
        <v>8.7885527638881571E-6</v>
      </c>
      <c r="D26" s="90">
        <f>D25</f>
        <v>7.4606153426940573E-6</v>
      </c>
      <c r="E26" s="90">
        <f t="shared" ref="E26:AI26" si="24">E25</f>
        <v>7.8553578350389439E-6</v>
      </c>
      <c r="F26" s="90">
        <f t="shared" si="24"/>
        <v>8.0519669420535188E-6</v>
      </c>
      <c r="G26" s="90">
        <f t="shared" si="24"/>
        <v>8.1803068216322706E-6</v>
      </c>
      <c r="H26" s="90">
        <f t="shared" si="24"/>
        <v>8.4070302514031444E-6</v>
      </c>
      <c r="I26" s="90">
        <f t="shared" si="24"/>
        <v>8.5756762421719789E-6</v>
      </c>
      <c r="J26" s="90">
        <f t="shared" si="24"/>
        <v>8.7085209868374609E-6</v>
      </c>
      <c r="K26" s="90">
        <f t="shared" si="24"/>
        <v>8.9867137845200866E-6</v>
      </c>
      <c r="L26" s="90">
        <f t="shared" si="24"/>
        <v>9.0499963879118796E-6</v>
      </c>
      <c r="M26" s="90">
        <f t="shared" si="24"/>
        <v>9.1287336103281364E-6</v>
      </c>
      <c r="N26" s="90">
        <f t="shared" si="24"/>
        <v>9.2359536826140596E-6</v>
      </c>
      <c r="O26" s="90">
        <f t="shared" si="24"/>
        <v>9.2956128078183126E-6</v>
      </c>
      <c r="P26" s="90">
        <f t="shared" si="24"/>
        <v>9.6010481226273633E-6</v>
      </c>
      <c r="Q26" s="90">
        <f t="shared" si="24"/>
        <v>9.8509870916448776E-6</v>
      </c>
      <c r="R26" s="90">
        <f t="shared" si="24"/>
        <v>1.0098958230299464E-5</v>
      </c>
      <c r="S26" s="90">
        <f t="shared" si="24"/>
        <v>1.0323423007748079E-5</v>
      </c>
      <c r="T26" s="90">
        <f t="shared" si="24"/>
        <v>1.0549686037990351E-5</v>
      </c>
      <c r="U26" s="90">
        <f t="shared" si="24"/>
        <v>1.0786475837639639E-5</v>
      </c>
      <c r="V26" s="90">
        <f t="shared" si="24"/>
        <v>1.0949383474137261E-5</v>
      </c>
      <c r="W26" s="90">
        <f t="shared" si="24"/>
        <v>1.1211483606197356E-5</v>
      </c>
      <c r="X26" s="90">
        <f t="shared" si="24"/>
        <v>1.1663894088535045E-5</v>
      </c>
      <c r="Y26" s="90">
        <f t="shared" si="24"/>
        <v>1.223906272268135E-5</v>
      </c>
      <c r="Z26" s="90">
        <f t="shared" si="24"/>
        <v>1.258265529431149E-5</v>
      </c>
      <c r="AA26" s="90">
        <f t="shared" si="24"/>
        <v>1.2936282402401637E-5</v>
      </c>
      <c r="AB26" s="90">
        <f t="shared" si="24"/>
        <v>1.3300245966481013E-5</v>
      </c>
      <c r="AC26" s="90">
        <f t="shared" si="24"/>
        <v>1.3674857185289036E-5</v>
      </c>
      <c r="AD26" s="90">
        <f t="shared" si="24"/>
        <v>1.4060436824214281E-5</v>
      </c>
      <c r="AE26" s="90">
        <f t="shared" si="24"/>
        <v>1.4457315516013956E-5</v>
      </c>
      <c r="AF26" s="90">
        <f t="shared" si="24"/>
        <v>1.4865834066137309E-5</v>
      </c>
      <c r="AG26" s="90">
        <f t="shared" si="24"/>
        <v>1.5286343772426733E-5</v>
      </c>
      <c r="AH26" s="90">
        <f t="shared" si="24"/>
        <v>1.5719206752687622E-5</v>
      </c>
      <c r="AI26" s="90">
        <f t="shared" si="24"/>
        <v>1.6164796269281299E-5</v>
      </c>
      <c r="AJ26" s="90"/>
      <c r="AK26" s="90"/>
      <c r="AL26" s="90"/>
      <c r="AM26" s="90"/>
      <c r="AN26" s="90"/>
      <c r="AO26" s="90"/>
      <c r="AP26" s="90"/>
      <c r="AQ26" s="90"/>
      <c r="AR26" s="90"/>
      <c r="AS26" s="90"/>
      <c r="AT26" s="90"/>
      <c r="AU26" s="90"/>
    </row>
    <row r="27" spans="1:47">
      <c r="A27" t="str">
        <f t="shared" si="23"/>
        <v xml:space="preserve">LULUCF Sector Price </v>
      </c>
      <c r="B27">
        <f t="shared" si="21"/>
        <v>0</v>
      </c>
      <c r="C27">
        <f t="shared" si="21"/>
        <v>0</v>
      </c>
      <c r="D27">
        <v>0</v>
      </c>
      <c r="E27" s="90">
        <v>0</v>
      </c>
      <c r="F27" s="90">
        <v>0</v>
      </c>
      <c r="G27" s="90">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c r="AK27" s="90"/>
      <c r="AL27" s="90"/>
      <c r="AM27" s="90"/>
      <c r="AN27" s="90"/>
      <c r="AO27" s="90"/>
      <c r="AP27" s="90"/>
      <c r="AQ27" s="90"/>
      <c r="AR27" s="90"/>
      <c r="AS27" s="90"/>
      <c r="AT27" s="90"/>
      <c r="AU27" s="90"/>
    </row>
    <row r="28" spans="1:47" s="90" customFormat="1"/>
    <row r="29" spans="1:47">
      <c r="B29">
        <f>B45</f>
        <v>2017</v>
      </c>
      <c r="C29">
        <f>C45</f>
        <v>2018</v>
      </c>
      <c r="E29" s="92" t="s">
        <v>337</v>
      </c>
      <c r="F29" s="92"/>
    </row>
    <row r="30" spans="1:47">
      <c r="A30" t="str">
        <f t="shared" ref="A30:A36" si="25">A46</f>
        <v>Transportation Sector Price</v>
      </c>
      <c r="B30">
        <f t="shared" ref="B30:C35" si="26">B46/$B$41/1000000</f>
        <v>1.9204019850077678E-5</v>
      </c>
      <c r="C30" s="90">
        <f t="shared" si="26"/>
        <v>1.9634312352712128E-5</v>
      </c>
      <c r="E30" s="92">
        <v>1.3541873501000001E-5</v>
      </c>
      <c r="F30" s="92"/>
    </row>
    <row r="31" spans="1:47">
      <c r="A31" t="str">
        <f t="shared" si="25"/>
        <v>Electricity Sector Price</v>
      </c>
      <c r="B31" s="90">
        <f t="shared" si="26"/>
        <v>3.8090646094503381E-6</v>
      </c>
      <c r="C31" s="90">
        <f t="shared" si="26"/>
        <v>4.5708775313404061E-6</v>
      </c>
      <c r="E31" s="92">
        <v>3.2477403850000001E-6</v>
      </c>
      <c r="F31" s="92"/>
    </row>
    <row r="32" spans="1:47">
      <c r="A32" t="str">
        <f t="shared" si="25"/>
        <v>Residential Buildings Sector Price</v>
      </c>
      <c r="B32" s="90">
        <f t="shared" si="26"/>
        <v>1.2044358727097398E-5</v>
      </c>
      <c r="C32" s="90">
        <f t="shared" si="26"/>
        <v>1.2705577745054603E-5</v>
      </c>
      <c r="E32" s="92">
        <v>1.0094465912000001E-5</v>
      </c>
      <c r="F32" s="92"/>
      <c r="J32" t="s">
        <v>310</v>
      </c>
    </row>
    <row r="33" spans="1:6">
      <c r="A33" t="str">
        <f t="shared" si="25"/>
        <v>Commercial Buildings Sector Price</v>
      </c>
      <c r="B33" s="90">
        <f t="shared" si="26"/>
        <v>8.4474445515911283E-6</v>
      </c>
      <c r="C33" s="90">
        <f t="shared" si="26"/>
        <v>8.7885527638881571E-6</v>
      </c>
      <c r="E33" s="92">
        <v>7.3256749510000012E-6</v>
      </c>
      <c r="F33" s="92"/>
    </row>
    <row r="34" spans="1:6">
      <c r="A34" t="str">
        <f t="shared" si="25"/>
        <v>Industry Sector Price</v>
      </c>
      <c r="B34" s="90">
        <f t="shared" si="26"/>
        <v>6.7984570877531343E-6</v>
      </c>
      <c r="C34" s="90">
        <f t="shared" si="26"/>
        <v>7.0587809232193803E-6</v>
      </c>
      <c r="E34" s="92">
        <v>3.7023100060000002E-6</v>
      </c>
      <c r="F34" s="92"/>
    </row>
    <row r="35" spans="1:6">
      <c r="A35" t="str">
        <f t="shared" si="25"/>
        <v xml:space="preserve">District Heating Sector Price </v>
      </c>
      <c r="B35" s="90">
        <f t="shared" si="26"/>
        <v>6.7984570877531343E-6</v>
      </c>
      <c r="C35" s="90">
        <f t="shared" si="26"/>
        <v>7.0587809232193803E-6</v>
      </c>
      <c r="E35" s="92">
        <v>3.2477403850000001E-6</v>
      </c>
      <c r="F35" s="92"/>
    </row>
    <row r="36" spans="1:6">
      <c r="A36" t="str">
        <f t="shared" si="25"/>
        <v xml:space="preserve">LULUCF Sector Price </v>
      </c>
      <c r="B36">
        <f>B52</f>
        <v>0</v>
      </c>
      <c r="C36">
        <f>C52</f>
        <v>0</v>
      </c>
      <c r="E36" s="92">
        <v>0</v>
      </c>
      <c r="F36" s="92"/>
    </row>
    <row r="37" spans="1:6" s="90" customFormat="1"/>
    <row r="38" spans="1:6" s="90" customFormat="1">
      <c r="A38" s="90" t="s">
        <v>301</v>
      </c>
    </row>
    <row r="39" spans="1:6">
      <c r="A39" t="s">
        <v>300</v>
      </c>
    </row>
    <row r="40" spans="1:6">
      <c r="A40" s="88" t="s">
        <v>299</v>
      </c>
    </row>
    <row r="41" spans="1:6">
      <c r="B41">
        <v>1.0369999999999999</v>
      </c>
    </row>
    <row r="42" spans="1:6">
      <c r="A42" t="s">
        <v>298</v>
      </c>
    </row>
    <row r="43" spans="1:6" s="90" customFormat="1"/>
    <row r="44" spans="1:6" s="90" customFormat="1">
      <c r="A44" s="25" t="s">
        <v>341</v>
      </c>
      <c r="B44" s="25"/>
      <c r="C44" s="25"/>
      <c r="D44" s="25"/>
    </row>
    <row r="45" spans="1:6">
      <c r="A45" s="25"/>
      <c r="B45" s="25">
        <v>2017</v>
      </c>
      <c r="C45" s="25">
        <v>2018</v>
      </c>
      <c r="D45" s="25"/>
    </row>
    <row r="46" spans="1:6">
      <c r="A46" s="25" t="s">
        <v>294</v>
      </c>
      <c r="B46" s="25">
        <f>B48*B55</f>
        <v>19.914568584530549</v>
      </c>
      <c r="C46" s="25">
        <f>C48*C55</f>
        <v>20.360781909762476</v>
      </c>
      <c r="D46" s="25"/>
    </row>
    <row r="47" spans="1:6">
      <c r="A47" s="25" t="s">
        <v>295</v>
      </c>
      <c r="B47" s="25">
        <f>'2019 EIA natural gas'!$N$57</f>
        <v>3.95</v>
      </c>
      <c r="C47" s="25">
        <f>'2019 EIA natural gas'!$N$58</f>
        <v>4.74</v>
      </c>
      <c r="D47" s="25"/>
    </row>
    <row r="48" spans="1:6">
      <c r="A48" s="25" t="s">
        <v>94</v>
      </c>
      <c r="B48" s="25">
        <f>'2019 EIA natural gas'!G57</f>
        <v>12.49</v>
      </c>
      <c r="C48" s="25">
        <f>'2019 EIA natural gas'!G58</f>
        <v>13.175684121621622</v>
      </c>
      <c r="D48" s="25"/>
    </row>
    <row r="49" spans="1:35">
      <c r="A49" s="25" t="s">
        <v>95</v>
      </c>
      <c r="B49" s="25">
        <f>'2019 EIA natural gas'!I57</f>
        <v>8.76</v>
      </c>
      <c r="C49" s="25">
        <f>'2019 EIA natural gas'!I58</f>
        <v>9.1137292161520183</v>
      </c>
      <c r="D49" s="25"/>
    </row>
    <row r="50" spans="1:35">
      <c r="A50" s="25" t="s">
        <v>291</v>
      </c>
      <c r="B50" s="25">
        <f>'2019 EIA natural gas'!K57</f>
        <v>7.05</v>
      </c>
      <c r="C50" s="25">
        <f>'2019 EIA natural gas'!K58</f>
        <v>7.3199558173784975</v>
      </c>
      <c r="D50" s="25"/>
    </row>
    <row r="51" spans="1:35">
      <c r="A51" s="25" t="s">
        <v>296</v>
      </c>
      <c r="B51" s="25">
        <f>B50</f>
        <v>7.05</v>
      </c>
      <c r="C51" s="25">
        <f>C50</f>
        <v>7.3199558173784975</v>
      </c>
      <c r="D51" s="25"/>
    </row>
    <row r="52" spans="1:35">
      <c r="A52" s="25" t="s">
        <v>297</v>
      </c>
      <c r="B52" s="25">
        <v>0</v>
      </c>
      <c r="C52" s="25">
        <v>0</v>
      </c>
      <c r="D52" s="25"/>
    </row>
    <row r="53" spans="1:35">
      <c r="A53" s="25"/>
      <c r="B53" s="25"/>
      <c r="C53" s="25"/>
      <c r="D53" s="25"/>
    </row>
    <row r="54" spans="1:35" s="90" customFormat="1">
      <c r="A54" s="10" t="s">
        <v>314</v>
      </c>
      <c r="B54" s="10"/>
      <c r="C54" s="10"/>
      <c r="D54" s="10"/>
    </row>
    <row r="55" spans="1:35">
      <c r="A55" s="10" t="s">
        <v>309</v>
      </c>
      <c r="B55" s="10">
        <f>'Pathways price paths'!D62</f>
        <v>1.5944410395941193</v>
      </c>
      <c r="C55" s="10">
        <f>'Pathways price paths'!E62</f>
        <v>1.5453301492216205</v>
      </c>
      <c r="D55" s="10"/>
    </row>
    <row r="56" spans="1:35">
      <c r="A56" s="10"/>
      <c r="B56" s="10"/>
      <c r="C56" s="10"/>
      <c r="D56" s="10"/>
    </row>
    <row r="57" spans="1:35">
      <c r="A57" t="s">
        <v>315</v>
      </c>
    </row>
    <row r="58" spans="1:35">
      <c r="A58" t="e">
        <f>#REF!</f>
        <v>#REF!</v>
      </c>
    </row>
    <row r="59" spans="1:35">
      <c r="A59" t="e">
        <f>#REF!</f>
        <v>#REF!</v>
      </c>
      <c r="B59">
        <v>0</v>
      </c>
      <c r="C59" s="90">
        <v>0</v>
      </c>
      <c r="D59" s="90">
        <v>0</v>
      </c>
      <c r="E59" s="90">
        <v>0</v>
      </c>
      <c r="F59" s="90">
        <v>0</v>
      </c>
      <c r="G59" s="90">
        <v>0</v>
      </c>
      <c r="H59" s="90">
        <v>0</v>
      </c>
      <c r="I59" s="90">
        <v>0</v>
      </c>
      <c r="J59" s="90">
        <v>0</v>
      </c>
      <c r="K59" s="90">
        <v>0</v>
      </c>
      <c r="L59" s="90">
        <v>0</v>
      </c>
      <c r="M59" s="90">
        <v>0</v>
      </c>
      <c r="N59" s="90">
        <v>0</v>
      </c>
      <c r="O59" s="90">
        <v>0</v>
      </c>
      <c r="P59" s="90">
        <v>0</v>
      </c>
      <c r="Q59" s="90">
        <v>0</v>
      </c>
      <c r="R59" s="90">
        <v>0</v>
      </c>
      <c r="S59" s="90">
        <v>0</v>
      </c>
      <c r="T59" s="90">
        <v>0</v>
      </c>
      <c r="U59" s="90">
        <v>0</v>
      </c>
      <c r="V59" s="90">
        <v>0</v>
      </c>
      <c r="W59" s="90">
        <v>0</v>
      </c>
      <c r="X59" s="90">
        <v>0</v>
      </c>
      <c r="Y59" s="90">
        <v>0</v>
      </c>
      <c r="Z59" s="90">
        <v>0</v>
      </c>
      <c r="AA59" s="90">
        <v>0</v>
      </c>
      <c r="AB59" s="90">
        <v>0</v>
      </c>
      <c r="AC59" s="90">
        <v>0</v>
      </c>
      <c r="AD59" s="90">
        <v>0</v>
      </c>
      <c r="AE59" s="90">
        <v>0</v>
      </c>
      <c r="AF59" s="90">
        <v>0</v>
      </c>
      <c r="AG59" s="90">
        <v>0</v>
      </c>
      <c r="AH59" s="90">
        <v>0</v>
      </c>
      <c r="AI59" s="90">
        <v>0</v>
      </c>
    </row>
    <row r="60" spans="1:35">
      <c r="A60" t="e">
        <f>#REF!</f>
        <v>#REF!</v>
      </c>
      <c r="B60" s="90">
        <v>0</v>
      </c>
      <c r="C60" s="90">
        <v>0</v>
      </c>
      <c r="D60" s="90">
        <v>0</v>
      </c>
      <c r="E60" s="90">
        <v>0</v>
      </c>
      <c r="F60" s="90">
        <v>0</v>
      </c>
      <c r="G60" s="90">
        <v>0</v>
      </c>
      <c r="H60" s="90">
        <v>0</v>
      </c>
      <c r="I60" s="90">
        <v>0</v>
      </c>
      <c r="J60" s="90">
        <v>0</v>
      </c>
      <c r="K60" s="90">
        <v>0</v>
      </c>
      <c r="L60" s="90">
        <v>0</v>
      </c>
      <c r="M60" s="90">
        <v>0</v>
      </c>
      <c r="N60" s="90">
        <v>0</v>
      </c>
      <c r="O60" s="90">
        <v>0</v>
      </c>
      <c r="P60" s="90">
        <v>0</v>
      </c>
      <c r="Q60" s="90">
        <v>0</v>
      </c>
      <c r="R60" s="90">
        <v>0</v>
      </c>
      <c r="S60" s="90">
        <v>0</v>
      </c>
      <c r="T60" s="90">
        <v>0</v>
      </c>
      <c r="U60" s="90">
        <v>0</v>
      </c>
      <c r="V60" s="90">
        <v>0</v>
      </c>
      <c r="W60" s="90">
        <v>0</v>
      </c>
      <c r="X60" s="90">
        <v>0</v>
      </c>
      <c r="Y60" s="90">
        <v>0</v>
      </c>
      <c r="Z60" s="90">
        <v>0</v>
      </c>
      <c r="AA60" s="90">
        <v>0</v>
      </c>
      <c r="AB60" s="90">
        <v>0</v>
      </c>
      <c r="AC60" s="90">
        <v>0</v>
      </c>
      <c r="AD60" s="90">
        <v>0</v>
      </c>
      <c r="AE60" s="90">
        <v>0</v>
      </c>
      <c r="AF60" s="90">
        <v>0</v>
      </c>
      <c r="AG60" s="90">
        <v>0</v>
      </c>
      <c r="AH60" s="90">
        <v>0</v>
      </c>
      <c r="AI60" s="90">
        <v>0</v>
      </c>
    </row>
    <row r="61" spans="1:35">
      <c r="A61" t="e">
        <f>#REF!</f>
        <v>#REF!</v>
      </c>
      <c r="B61" s="90">
        <v>0</v>
      </c>
      <c r="C61" s="90">
        <v>0</v>
      </c>
      <c r="D61" s="90">
        <v>0</v>
      </c>
      <c r="E61" s="90">
        <v>0</v>
      </c>
      <c r="F61" s="90">
        <v>0</v>
      </c>
      <c r="G61" s="90">
        <v>0</v>
      </c>
      <c r="H61" s="90">
        <v>0</v>
      </c>
      <c r="I61" s="90">
        <v>0</v>
      </c>
      <c r="J61" s="90">
        <v>0</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0</v>
      </c>
      <c r="AC61" s="90">
        <v>0</v>
      </c>
      <c r="AD61" s="90">
        <v>0</v>
      </c>
      <c r="AE61" s="90">
        <v>0</v>
      </c>
      <c r="AF61" s="90">
        <v>0</v>
      </c>
      <c r="AG61" s="90">
        <v>0</v>
      </c>
      <c r="AH61" s="90">
        <v>0</v>
      </c>
      <c r="AI61" s="90">
        <v>0</v>
      </c>
    </row>
    <row r="62" spans="1:35">
      <c r="A62" t="e">
        <f>#REF!</f>
        <v>#REF!</v>
      </c>
      <c r="B62" s="90">
        <v>0</v>
      </c>
      <c r="C62" s="90">
        <v>0</v>
      </c>
      <c r="D62" s="90">
        <v>0</v>
      </c>
      <c r="E62" s="90">
        <v>0</v>
      </c>
      <c r="F62" s="90">
        <v>0</v>
      </c>
      <c r="G62" s="90">
        <v>0</v>
      </c>
      <c r="H62" s="90">
        <v>0</v>
      </c>
      <c r="I62" s="90">
        <v>0</v>
      </c>
      <c r="J62" s="90">
        <v>0</v>
      </c>
      <c r="K62" s="90">
        <v>0</v>
      </c>
      <c r="L62" s="90">
        <v>0</v>
      </c>
      <c r="M62" s="90">
        <v>0</v>
      </c>
      <c r="N62" s="90">
        <v>0</v>
      </c>
      <c r="O62" s="90">
        <v>0</v>
      </c>
      <c r="P62" s="90">
        <v>0</v>
      </c>
      <c r="Q62" s="90">
        <v>0</v>
      </c>
      <c r="R62" s="90">
        <v>0</v>
      </c>
      <c r="S62" s="90">
        <v>0</v>
      </c>
      <c r="T62" s="90">
        <v>0</v>
      </c>
      <c r="U62" s="90">
        <v>0</v>
      </c>
      <c r="V62" s="90">
        <v>0</v>
      </c>
      <c r="W62" s="90">
        <v>0</v>
      </c>
      <c r="X62" s="90">
        <v>0</v>
      </c>
      <c r="Y62" s="90">
        <v>0</v>
      </c>
      <c r="Z62" s="90">
        <v>0</v>
      </c>
      <c r="AA62" s="90">
        <v>0</v>
      </c>
      <c r="AB62" s="90">
        <v>0</v>
      </c>
      <c r="AC62" s="90">
        <v>0</v>
      </c>
      <c r="AD62" s="90">
        <v>0</v>
      </c>
      <c r="AE62" s="90">
        <v>0</v>
      </c>
      <c r="AF62" s="90">
        <v>0</v>
      </c>
      <c r="AG62" s="90">
        <v>0</v>
      </c>
      <c r="AH62" s="90">
        <v>0</v>
      </c>
      <c r="AI62" s="90">
        <v>0</v>
      </c>
    </row>
    <row r="63" spans="1:35">
      <c r="A63" t="e">
        <f>#REF!</f>
        <v>#REF!</v>
      </c>
      <c r="B63" s="90">
        <v>0</v>
      </c>
      <c r="C63" s="90">
        <v>0</v>
      </c>
      <c r="D63" s="90">
        <v>0</v>
      </c>
      <c r="E63" s="90">
        <v>0</v>
      </c>
      <c r="F63" s="90">
        <v>0</v>
      </c>
      <c r="G63" s="90">
        <v>0</v>
      </c>
      <c r="H63" s="90">
        <v>0</v>
      </c>
      <c r="I63" s="90">
        <v>0</v>
      </c>
      <c r="J63" s="90">
        <v>0</v>
      </c>
      <c r="K63" s="90">
        <v>0</v>
      </c>
      <c r="L63" s="90">
        <v>0</v>
      </c>
      <c r="M63" s="90">
        <v>0</v>
      </c>
      <c r="N63" s="90">
        <v>0</v>
      </c>
      <c r="O63" s="90">
        <v>0</v>
      </c>
      <c r="P63" s="90">
        <v>0</v>
      </c>
      <c r="Q63" s="90">
        <v>0</v>
      </c>
      <c r="R63" s="90">
        <v>0</v>
      </c>
      <c r="S63" s="90">
        <v>0</v>
      </c>
      <c r="T63" s="90">
        <v>0</v>
      </c>
      <c r="U63" s="90">
        <v>0</v>
      </c>
      <c r="V63" s="90">
        <v>0</v>
      </c>
      <c r="W63" s="90">
        <v>0</v>
      </c>
      <c r="X63" s="90">
        <v>0</v>
      </c>
      <c r="Y63" s="90">
        <v>0</v>
      </c>
      <c r="Z63" s="90">
        <v>0</v>
      </c>
      <c r="AA63" s="90">
        <v>0</v>
      </c>
      <c r="AB63" s="90">
        <v>0</v>
      </c>
      <c r="AC63" s="90">
        <v>0</v>
      </c>
      <c r="AD63" s="90">
        <v>0</v>
      </c>
      <c r="AE63" s="90">
        <v>0</v>
      </c>
      <c r="AF63" s="90">
        <v>0</v>
      </c>
      <c r="AG63" s="90">
        <v>0</v>
      </c>
      <c r="AH63" s="90">
        <v>0</v>
      </c>
      <c r="AI63" s="90">
        <v>0</v>
      </c>
    </row>
    <row r="64" spans="1:35">
      <c r="B64" s="90">
        <v>0</v>
      </c>
      <c r="C64" s="90">
        <v>0</v>
      </c>
      <c r="D64" s="90">
        <v>0</v>
      </c>
      <c r="E64" s="90">
        <v>0</v>
      </c>
      <c r="F64" s="90">
        <v>0</v>
      </c>
      <c r="G64" s="90">
        <v>0</v>
      </c>
      <c r="H64" s="90">
        <v>0</v>
      </c>
      <c r="I64" s="90">
        <v>0</v>
      </c>
      <c r="J64" s="90">
        <v>0</v>
      </c>
      <c r="K64" s="90">
        <v>0</v>
      </c>
      <c r="L64" s="90">
        <v>0</v>
      </c>
      <c r="M64" s="90">
        <v>0</v>
      </c>
      <c r="N64" s="90">
        <v>0</v>
      </c>
      <c r="O64" s="90">
        <v>0</v>
      </c>
      <c r="P64" s="90">
        <v>0</v>
      </c>
      <c r="Q64" s="90">
        <v>0</v>
      </c>
      <c r="R64" s="90">
        <v>0</v>
      </c>
      <c r="S64" s="90">
        <v>0</v>
      </c>
      <c r="T64" s="90">
        <v>0</v>
      </c>
      <c r="U64" s="90">
        <v>0</v>
      </c>
      <c r="V64" s="90">
        <v>0</v>
      </c>
      <c r="W64" s="90">
        <v>0</v>
      </c>
      <c r="X64" s="90">
        <v>0</v>
      </c>
      <c r="Y64" s="90">
        <v>0</v>
      </c>
      <c r="Z64" s="90">
        <v>0</v>
      </c>
      <c r="AA64" s="90">
        <v>0</v>
      </c>
      <c r="AB64" s="90">
        <v>0</v>
      </c>
      <c r="AC64" s="90">
        <v>0</v>
      </c>
      <c r="AD64" s="90">
        <v>0</v>
      </c>
      <c r="AE64" s="90">
        <v>0</v>
      </c>
      <c r="AF64" s="90">
        <v>0</v>
      </c>
      <c r="AG64" s="90">
        <v>0</v>
      </c>
      <c r="AH64" s="90">
        <v>0</v>
      </c>
      <c r="AI64" s="90">
        <v>0</v>
      </c>
    </row>
    <row r="65" spans="1:35">
      <c r="B65" s="90">
        <v>0</v>
      </c>
      <c r="C65" s="90">
        <v>0</v>
      </c>
      <c r="D65" s="90">
        <v>0</v>
      </c>
      <c r="E65" s="90">
        <v>0</v>
      </c>
      <c r="F65" s="90">
        <v>0</v>
      </c>
      <c r="G65" s="90">
        <v>0</v>
      </c>
      <c r="H65" s="90">
        <v>0</v>
      </c>
      <c r="I65" s="90">
        <v>0</v>
      </c>
      <c r="J65" s="90">
        <v>0</v>
      </c>
      <c r="K65" s="90">
        <v>0</v>
      </c>
      <c r="L65" s="90">
        <v>0</v>
      </c>
      <c r="M65" s="90">
        <v>0</v>
      </c>
      <c r="N65" s="90">
        <v>0</v>
      </c>
      <c r="O65" s="90">
        <v>0</v>
      </c>
      <c r="P65" s="90">
        <v>0</v>
      </c>
      <c r="Q65" s="90">
        <v>0</v>
      </c>
      <c r="R65" s="90">
        <v>0</v>
      </c>
      <c r="S65" s="90">
        <v>0</v>
      </c>
      <c r="T65" s="90">
        <v>0</v>
      </c>
      <c r="U65" s="90">
        <v>0</v>
      </c>
      <c r="V65" s="90">
        <v>0</v>
      </c>
      <c r="W65" s="90">
        <v>0</v>
      </c>
      <c r="X65" s="90">
        <v>0</v>
      </c>
      <c r="Y65" s="90">
        <v>0</v>
      </c>
      <c r="Z65" s="90">
        <v>0</v>
      </c>
      <c r="AA65" s="90">
        <v>0</v>
      </c>
      <c r="AB65" s="90">
        <v>0</v>
      </c>
      <c r="AC65" s="90">
        <v>0</v>
      </c>
      <c r="AD65" s="90">
        <v>0</v>
      </c>
      <c r="AE65" s="90">
        <v>0</v>
      </c>
      <c r="AF65" s="90">
        <v>0</v>
      </c>
      <c r="AG65" s="90">
        <v>0</v>
      </c>
      <c r="AH65" s="90">
        <v>0</v>
      </c>
      <c r="AI65" s="90">
        <v>0</v>
      </c>
    </row>
    <row r="66" spans="1:35">
      <c r="A66" t="e">
        <f>#REF!</f>
        <v>#REF!</v>
      </c>
      <c r="B66" s="90">
        <v>0</v>
      </c>
      <c r="C66" s="90">
        <v>0</v>
      </c>
      <c r="D66" s="90">
        <v>0</v>
      </c>
      <c r="E66" s="90">
        <v>0</v>
      </c>
      <c r="F66" s="90">
        <v>0</v>
      </c>
      <c r="G66" s="90">
        <v>0</v>
      </c>
      <c r="H66" s="90">
        <v>0</v>
      </c>
      <c r="I66" s="90">
        <v>0</v>
      </c>
      <c r="J66" s="90">
        <v>0</v>
      </c>
      <c r="K66" s="90">
        <v>0</v>
      </c>
      <c r="L66" s="90">
        <v>0</v>
      </c>
      <c r="M66" s="90">
        <v>0</v>
      </c>
      <c r="N66" s="90">
        <v>0</v>
      </c>
      <c r="O66" s="90">
        <v>0</v>
      </c>
      <c r="P66" s="90">
        <v>0</v>
      </c>
      <c r="Q66" s="90">
        <v>0</v>
      </c>
      <c r="R66" s="90">
        <v>0</v>
      </c>
      <c r="S66" s="90">
        <v>0</v>
      </c>
      <c r="T66" s="90">
        <v>0</v>
      </c>
      <c r="U66" s="90">
        <v>0</v>
      </c>
      <c r="V66" s="90">
        <v>0</v>
      </c>
      <c r="W66" s="90">
        <v>0</v>
      </c>
      <c r="X66" s="90">
        <v>0</v>
      </c>
      <c r="Y66" s="90">
        <v>0</v>
      </c>
      <c r="Z66" s="90">
        <v>0</v>
      </c>
      <c r="AA66" s="90">
        <v>0</v>
      </c>
      <c r="AB66" s="90">
        <v>0</v>
      </c>
      <c r="AC66" s="90">
        <v>0</v>
      </c>
      <c r="AD66" s="90">
        <v>0</v>
      </c>
      <c r="AE66" s="90">
        <v>0</v>
      </c>
      <c r="AF66" s="90">
        <v>0</v>
      </c>
      <c r="AG66" s="90">
        <v>0</v>
      </c>
      <c r="AH66" s="90">
        <v>0</v>
      </c>
      <c r="AI66" s="90">
        <v>0</v>
      </c>
    </row>
    <row r="67" spans="1:35">
      <c r="A67" t="e">
        <f>#REF!</f>
        <v>#REF!</v>
      </c>
      <c r="B67" s="90">
        <v>0</v>
      </c>
      <c r="C67" s="90">
        <v>0</v>
      </c>
      <c r="D67" s="90">
        <v>0</v>
      </c>
      <c r="E67" s="90">
        <v>0</v>
      </c>
      <c r="F67" s="90">
        <v>0</v>
      </c>
      <c r="G67" s="90">
        <v>0</v>
      </c>
      <c r="H67" s="90">
        <v>0</v>
      </c>
      <c r="I67" s="90">
        <v>0</v>
      </c>
      <c r="J67" s="90">
        <v>0</v>
      </c>
      <c r="K67" s="90">
        <v>0</v>
      </c>
      <c r="L67" s="90">
        <v>0</v>
      </c>
      <c r="M67" s="90">
        <v>0</v>
      </c>
      <c r="N67" s="90">
        <v>0</v>
      </c>
      <c r="O67" s="90">
        <v>0</v>
      </c>
      <c r="P67" s="90">
        <v>0</v>
      </c>
      <c r="Q67" s="90">
        <v>0</v>
      </c>
      <c r="R67" s="90">
        <v>0</v>
      </c>
      <c r="S67" s="90">
        <v>0</v>
      </c>
      <c r="T67" s="90">
        <v>0</v>
      </c>
      <c r="U67" s="90">
        <v>0</v>
      </c>
      <c r="V67" s="90">
        <v>0</v>
      </c>
      <c r="W67" s="90">
        <v>0</v>
      </c>
      <c r="X67" s="90">
        <v>0</v>
      </c>
      <c r="Y67" s="90">
        <v>0</v>
      </c>
      <c r="Z67" s="90">
        <v>0</v>
      </c>
      <c r="AA67" s="90">
        <v>0</v>
      </c>
      <c r="AB67" s="90">
        <v>0</v>
      </c>
      <c r="AC67" s="90">
        <v>0</v>
      </c>
      <c r="AD67" s="90">
        <v>0</v>
      </c>
      <c r="AE67" s="90">
        <v>0</v>
      </c>
      <c r="AF67" s="90">
        <v>0</v>
      </c>
      <c r="AG67" s="90">
        <v>0</v>
      </c>
      <c r="AH67" s="90">
        <v>0</v>
      </c>
      <c r="AI67" s="90">
        <v>0</v>
      </c>
    </row>
    <row r="69" spans="1:35">
      <c r="A69" t="s">
        <v>317</v>
      </c>
      <c r="B69">
        <f>B15+B67</f>
        <v>6.7984570877531343E-6</v>
      </c>
      <c r="C69" s="90">
        <f t="shared" ref="C69:AI69" si="27">C15+C67</f>
        <v>7.0587809232193803E-6</v>
      </c>
      <c r="D69" s="90">
        <f t="shared" si="27"/>
        <v>7.4606153426940573E-6</v>
      </c>
      <c r="E69" s="90">
        <f t="shared" si="27"/>
        <v>7.8553578350389439E-6</v>
      </c>
      <c r="F69" s="90">
        <f t="shared" si="27"/>
        <v>8.0519669420535188E-6</v>
      </c>
      <c r="G69" s="90">
        <f t="shared" si="27"/>
        <v>8.1803068216322706E-6</v>
      </c>
      <c r="H69" s="90">
        <f t="shared" si="27"/>
        <v>8.4070302514031444E-6</v>
      </c>
      <c r="I69" s="90">
        <f t="shared" si="27"/>
        <v>8.5756762421719789E-6</v>
      </c>
      <c r="J69" s="90">
        <f t="shared" si="27"/>
        <v>8.7085209868374609E-6</v>
      </c>
      <c r="K69" s="90">
        <f t="shared" si="27"/>
        <v>8.9867137845200866E-6</v>
      </c>
      <c r="L69" s="90">
        <f t="shared" si="27"/>
        <v>9.0499963879118796E-6</v>
      </c>
      <c r="M69" s="90">
        <f t="shared" si="27"/>
        <v>9.1287336103281364E-6</v>
      </c>
      <c r="N69" s="90">
        <f t="shared" si="27"/>
        <v>9.2359536826140596E-6</v>
      </c>
      <c r="O69" s="90">
        <f t="shared" si="27"/>
        <v>9.2956128078183126E-6</v>
      </c>
      <c r="P69" s="90">
        <f t="shared" si="27"/>
        <v>9.6010481226273633E-6</v>
      </c>
      <c r="Q69" s="90">
        <f t="shared" si="27"/>
        <v>9.8509870916448776E-6</v>
      </c>
      <c r="R69" s="90">
        <f t="shared" si="27"/>
        <v>1.0098958230299464E-5</v>
      </c>
      <c r="S69" s="90">
        <f t="shared" si="27"/>
        <v>1.0323423007748079E-5</v>
      </c>
      <c r="T69" s="90">
        <f t="shared" si="27"/>
        <v>1.0549686037990351E-5</v>
      </c>
      <c r="U69" s="90">
        <f t="shared" si="27"/>
        <v>1.0786475837639639E-5</v>
      </c>
      <c r="V69" s="90">
        <f t="shared" si="27"/>
        <v>1.0949383474137261E-5</v>
      </c>
      <c r="W69" s="90">
        <f t="shared" si="27"/>
        <v>1.1211483606197356E-5</v>
      </c>
      <c r="X69" s="90">
        <f t="shared" si="27"/>
        <v>1.1663894088535045E-5</v>
      </c>
      <c r="Y69" s="90">
        <f t="shared" si="27"/>
        <v>1.223906272268135E-5</v>
      </c>
      <c r="Z69" s="90">
        <f t="shared" si="27"/>
        <v>1.258265529431149E-5</v>
      </c>
      <c r="AA69" s="90">
        <f t="shared" si="27"/>
        <v>1.2936282402401637E-5</v>
      </c>
      <c r="AB69" s="90">
        <f t="shared" si="27"/>
        <v>1.3300245966481013E-5</v>
      </c>
      <c r="AC69" s="90">
        <f t="shared" si="27"/>
        <v>1.3674857185289036E-5</v>
      </c>
      <c r="AD69" s="90">
        <f t="shared" si="27"/>
        <v>1.4060436824214281E-5</v>
      </c>
      <c r="AE69" s="90">
        <f t="shared" si="27"/>
        <v>1.4457315516013956E-5</v>
      </c>
      <c r="AF69" s="90">
        <f t="shared" si="27"/>
        <v>1.4865834066137309E-5</v>
      </c>
      <c r="AG69" s="90">
        <f t="shared" si="27"/>
        <v>1.5286343772426733E-5</v>
      </c>
      <c r="AH69" s="90">
        <f t="shared" si="27"/>
        <v>1.5719206752687622E-5</v>
      </c>
      <c r="AI69" s="90">
        <f t="shared" si="27"/>
        <v>1.6164796269281299E-5</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A28" workbookViewId="0">
      <selection activeCell="H58" sqref="H58"/>
    </sheetView>
  </sheetViews>
  <sheetFormatPr defaultRowHeight="15"/>
  <cols>
    <col min="2" max="2" width="20.140625" customWidth="1"/>
    <col min="5" max="5" width="17" customWidth="1"/>
  </cols>
  <sheetData>
    <row r="1" spans="1:14" s="37" customFormat="1">
      <c r="A1" s="37" t="s">
        <v>228</v>
      </c>
    </row>
    <row r="2" spans="1:14" s="37" customFormat="1">
      <c r="A2" s="37" t="s">
        <v>229</v>
      </c>
    </row>
    <row r="3" spans="1:14" s="37" customFormat="1"/>
    <row r="4" spans="1:14" ht="15.75">
      <c r="A4" s="71" t="s">
        <v>48</v>
      </c>
      <c r="B4" s="72" t="s">
        <v>207</v>
      </c>
      <c r="C4" s="37"/>
      <c r="D4" s="37"/>
      <c r="E4" s="37"/>
      <c r="F4" s="37"/>
      <c r="G4" s="37"/>
      <c r="H4" s="37"/>
      <c r="I4" s="37"/>
      <c r="J4" s="37"/>
      <c r="K4" s="37"/>
      <c r="L4" s="37"/>
      <c r="M4" s="37"/>
      <c r="N4" s="37"/>
    </row>
    <row r="5" spans="1:14" ht="60.75">
      <c r="A5" s="73" t="s">
        <v>49</v>
      </c>
      <c r="B5" s="74" t="s">
        <v>208</v>
      </c>
      <c r="C5" s="74" t="s">
        <v>209</v>
      </c>
      <c r="D5" s="74" t="s">
        <v>210</v>
      </c>
      <c r="E5" s="74" t="s">
        <v>211</v>
      </c>
      <c r="F5" s="74" t="s">
        <v>212</v>
      </c>
      <c r="G5" s="74" t="s">
        <v>213</v>
      </c>
      <c r="H5" s="74"/>
      <c r="I5" s="74" t="s">
        <v>214</v>
      </c>
      <c r="J5" s="74"/>
      <c r="K5" s="74" t="s">
        <v>215</v>
      </c>
      <c r="L5" s="74"/>
      <c r="M5" s="74" t="s">
        <v>216</v>
      </c>
      <c r="N5" s="74" t="s">
        <v>217</v>
      </c>
    </row>
    <row r="6" spans="1:14" ht="204.75">
      <c r="A6" s="75" t="s">
        <v>50</v>
      </c>
      <c r="B6" s="76" t="s">
        <v>218</v>
      </c>
      <c r="C6" s="76" t="s">
        <v>219</v>
      </c>
      <c r="D6" s="76" t="s">
        <v>220</v>
      </c>
      <c r="E6" s="76" t="s">
        <v>221</v>
      </c>
      <c r="F6" s="76" t="s">
        <v>222</v>
      </c>
      <c r="G6" s="76" t="s">
        <v>223</v>
      </c>
      <c r="H6" s="76"/>
      <c r="I6" s="76" t="s">
        <v>224</v>
      </c>
      <c r="J6" s="76"/>
      <c r="K6" s="76" t="s">
        <v>225</v>
      </c>
      <c r="L6" s="76"/>
      <c r="M6" s="76" t="s">
        <v>226</v>
      </c>
      <c r="N6" s="76" t="s">
        <v>227</v>
      </c>
    </row>
    <row r="7" spans="1:14">
      <c r="A7" s="36">
        <v>24653</v>
      </c>
      <c r="B7" s="37">
        <v>0.3</v>
      </c>
      <c r="C7" s="37"/>
      <c r="D7" s="37"/>
      <c r="E7" s="37">
        <v>0.25</v>
      </c>
      <c r="F7" s="37"/>
      <c r="G7" s="37">
        <v>0.93</v>
      </c>
      <c r="H7" s="37"/>
      <c r="I7" s="37">
        <v>0.68</v>
      </c>
      <c r="J7" s="37"/>
      <c r="K7" s="37"/>
      <c r="L7" s="37"/>
      <c r="M7" s="37"/>
      <c r="N7" s="37"/>
    </row>
    <row r="8" spans="1:14">
      <c r="A8" s="36">
        <v>25019</v>
      </c>
      <c r="B8" s="37">
        <v>0.31</v>
      </c>
      <c r="C8" s="37"/>
      <c r="D8" s="37"/>
      <c r="E8" s="37">
        <v>0.24</v>
      </c>
      <c r="F8" s="37"/>
      <c r="G8" s="37">
        <v>0.93</v>
      </c>
      <c r="H8" s="37"/>
      <c r="I8" s="37">
        <v>0.69</v>
      </c>
      <c r="J8" s="37"/>
      <c r="K8" s="37"/>
      <c r="L8" s="37"/>
      <c r="M8" s="37"/>
      <c r="N8" s="37"/>
    </row>
    <row r="9" spans="1:14">
      <c r="A9" s="36">
        <v>25384</v>
      </c>
      <c r="B9" s="37">
        <v>0.31</v>
      </c>
      <c r="C9" s="37"/>
      <c r="D9" s="37"/>
      <c r="E9" s="37">
        <v>0.3</v>
      </c>
      <c r="F9" s="37"/>
      <c r="G9" s="37">
        <v>0.93</v>
      </c>
      <c r="H9" s="37"/>
      <c r="I9" s="37">
        <v>0.69</v>
      </c>
      <c r="J9" s="37"/>
      <c r="K9" s="37"/>
      <c r="L9" s="37"/>
      <c r="M9" s="37"/>
      <c r="N9" s="37"/>
    </row>
    <row r="10" spans="1:14">
      <c r="A10" s="36">
        <v>25749</v>
      </c>
      <c r="B10" s="37">
        <v>0.32</v>
      </c>
      <c r="C10" s="37"/>
      <c r="D10" s="37"/>
      <c r="E10" s="37">
        <v>0.28999999999999998</v>
      </c>
      <c r="F10" s="37"/>
      <c r="G10" s="37">
        <v>0.99</v>
      </c>
      <c r="H10" s="37"/>
      <c r="I10" s="37">
        <v>0.73</v>
      </c>
      <c r="J10" s="37"/>
      <c r="K10" s="37"/>
      <c r="L10" s="37"/>
      <c r="M10" s="37"/>
      <c r="N10" s="37"/>
    </row>
    <row r="11" spans="1:14">
      <c r="A11" s="36">
        <v>26114</v>
      </c>
      <c r="B11" s="37">
        <v>0.33</v>
      </c>
      <c r="C11" s="37"/>
      <c r="D11" s="37"/>
      <c r="E11" s="37">
        <v>0.35</v>
      </c>
      <c r="F11" s="37"/>
      <c r="G11" s="37">
        <v>1.03</v>
      </c>
      <c r="H11" s="37"/>
      <c r="I11" s="37">
        <v>0.76</v>
      </c>
      <c r="J11" s="37"/>
      <c r="K11" s="37"/>
      <c r="L11" s="37"/>
      <c r="M11" s="37"/>
      <c r="N11" s="37"/>
    </row>
    <row r="12" spans="1:14">
      <c r="A12" s="36">
        <v>26480</v>
      </c>
      <c r="B12" s="37">
        <v>0.37</v>
      </c>
      <c r="C12" s="37"/>
      <c r="D12" s="37"/>
      <c r="E12" s="37">
        <v>0.35</v>
      </c>
      <c r="F12" s="37"/>
      <c r="G12" s="37">
        <v>1.08</v>
      </c>
      <c r="H12" s="37"/>
      <c r="I12" s="37">
        <v>0.81</v>
      </c>
      <c r="J12" s="37"/>
      <c r="K12" s="37"/>
      <c r="L12" s="37"/>
      <c r="M12" s="37"/>
      <c r="N12" s="37"/>
    </row>
    <row r="13" spans="1:14">
      <c r="A13" s="36">
        <v>26845</v>
      </c>
      <c r="B13" s="37">
        <v>0.37</v>
      </c>
      <c r="C13" s="37"/>
      <c r="D13" s="37"/>
      <c r="E13" s="37">
        <v>0.39</v>
      </c>
      <c r="F13" s="37"/>
      <c r="G13" s="37">
        <v>1.1599999999999999</v>
      </c>
      <c r="H13" s="37"/>
      <c r="I13" s="37">
        <v>0.85</v>
      </c>
      <c r="J13" s="37"/>
      <c r="K13" s="37"/>
      <c r="L13" s="37"/>
      <c r="M13" s="37"/>
      <c r="N13" s="37"/>
    </row>
    <row r="14" spans="1:14">
      <c r="A14" s="36">
        <v>27210</v>
      </c>
      <c r="B14" s="37">
        <v>0.44</v>
      </c>
      <c r="C14" s="37"/>
      <c r="D14" s="37"/>
      <c r="E14" s="37">
        <v>0.45</v>
      </c>
      <c r="F14" s="37"/>
      <c r="G14" s="37">
        <v>1.38</v>
      </c>
      <c r="H14" s="37"/>
      <c r="I14" s="37">
        <v>0.99</v>
      </c>
      <c r="J14" s="37"/>
      <c r="K14" s="37"/>
      <c r="L14" s="37"/>
      <c r="M14" s="37"/>
      <c r="N14" s="37"/>
    </row>
    <row r="15" spans="1:14">
      <c r="A15" s="36">
        <v>27575</v>
      </c>
      <c r="B15" s="37">
        <v>0.7</v>
      </c>
      <c r="C15" s="37"/>
      <c r="D15" s="37"/>
      <c r="E15" s="37">
        <v>0.47</v>
      </c>
      <c r="F15" s="37"/>
      <c r="G15" s="37">
        <v>1.57</v>
      </c>
      <c r="H15" s="37"/>
      <c r="I15" s="37">
        <v>1.29</v>
      </c>
      <c r="J15" s="37"/>
      <c r="K15" s="37"/>
      <c r="L15" s="37"/>
      <c r="M15" s="37"/>
      <c r="N15" s="37"/>
    </row>
    <row r="16" spans="1:14">
      <c r="A16" s="36">
        <v>27941</v>
      </c>
      <c r="B16" s="37">
        <v>0.94</v>
      </c>
      <c r="C16" s="37"/>
      <c r="D16" s="37"/>
      <c r="E16" s="37">
        <v>0.69</v>
      </c>
      <c r="F16" s="37"/>
      <c r="G16" s="37">
        <v>1.77</v>
      </c>
      <c r="H16" s="37"/>
      <c r="I16" s="37">
        <v>1.59</v>
      </c>
      <c r="J16" s="37"/>
      <c r="K16" s="37"/>
      <c r="L16" s="37"/>
      <c r="M16" s="37"/>
      <c r="N16" s="37"/>
    </row>
    <row r="17" spans="1:14">
      <c r="A17" s="36">
        <v>28306</v>
      </c>
      <c r="B17" s="37">
        <v>1.17</v>
      </c>
      <c r="C17" s="37"/>
      <c r="D17" s="37"/>
      <c r="E17" s="37">
        <v>0.73</v>
      </c>
      <c r="F17" s="37"/>
      <c r="G17" s="37">
        <v>1.89</v>
      </c>
      <c r="H17" s="37"/>
      <c r="I17" s="37">
        <v>2.0699999999999998</v>
      </c>
      <c r="J17" s="37"/>
      <c r="K17" s="37"/>
      <c r="L17" s="37"/>
      <c r="M17" s="37"/>
      <c r="N17" s="37"/>
    </row>
    <row r="18" spans="1:14">
      <c r="A18" s="36">
        <v>28671</v>
      </c>
      <c r="B18" s="37">
        <v>1.36</v>
      </c>
      <c r="C18" s="37"/>
      <c r="D18" s="37"/>
      <c r="E18" s="37">
        <v>0.85</v>
      </c>
      <c r="F18" s="37"/>
      <c r="G18" s="37">
        <v>1.99</v>
      </c>
      <c r="H18" s="37"/>
      <c r="I18" s="37">
        <v>2.2400000000000002</v>
      </c>
      <c r="J18" s="37"/>
      <c r="K18" s="37"/>
      <c r="L18" s="37"/>
      <c r="M18" s="37"/>
      <c r="N18" s="37"/>
    </row>
    <row r="19" spans="1:14">
      <c r="A19" s="36">
        <v>29036</v>
      </c>
      <c r="B19" s="37">
        <v>1.7</v>
      </c>
      <c r="C19" s="37"/>
      <c r="D19" s="37"/>
      <c r="E19" s="37">
        <v>1.75</v>
      </c>
      <c r="F19" s="37"/>
      <c r="G19" s="37">
        <v>2.4700000000000002</v>
      </c>
      <c r="H19" s="37"/>
      <c r="I19" s="37">
        <v>2.73</v>
      </c>
      <c r="J19" s="37"/>
      <c r="K19" s="37"/>
      <c r="L19" s="37"/>
      <c r="M19" s="37"/>
      <c r="N19" s="37"/>
    </row>
    <row r="20" spans="1:14">
      <c r="A20" s="36">
        <v>29402</v>
      </c>
      <c r="B20" s="37">
        <v>2.17</v>
      </c>
      <c r="C20" s="37"/>
      <c r="D20" s="37"/>
      <c r="E20" s="37">
        <v>2.16</v>
      </c>
      <c r="F20" s="37"/>
      <c r="G20" s="37">
        <v>3.51</v>
      </c>
      <c r="H20" s="37"/>
      <c r="I20" s="37">
        <v>3.98</v>
      </c>
      <c r="J20" s="37"/>
      <c r="K20" s="37"/>
      <c r="L20" s="37"/>
      <c r="M20" s="37"/>
      <c r="N20" s="37"/>
    </row>
    <row r="21" spans="1:14">
      <c r="A21" s="36">
        <v>29767</v>
      </c>
      <c r="B21" s="37">
        <v>2.57</v>
      </c>
      <c r="C21" s="37"/>
      <c r="D21" s="37"/>
      <c r="E21" s="37">
        <v>2.9</v>
      </c>
      <c r="F21" s="37"/>
      <c r="G21" s="37">
        <v>3.74</v>
      </c>
      <c r="H21" s="37"/>
      <c r="I21" s="37">
        <v>4.38</v>
      </c>
      <c r="J21" s="37"/>
      <c r="K21" s="37"/>
      <c r="L21" s="37"/>
      <c r="M21" s="37"/>
      <c r="N21" s="37"/>
    </row>
    <row r="22" spans="1:14">
      <c r="A22" s="36">
        <v>30132</v>
      </c>
      <c r="B22" s="37">
        <v>3.09</v>
      </c>
      <c r="C22" s="37"/>
      <c r="D22" s="37"/>
      <c r="E22" s="37">
        <v>3.3</v>
      </c>
      <c r="F22" s="37"/>
      <c r="G22" s="37">
        <v>4.43</v>
      </c>
      <c r="H22" s="37"/>
      <c r="I22" s="37">
        <v>5.32</v>
      </c>
      <c r="J22" s="37"/>
      <c r="K22" s="37"/>
      <c r="L22" s="37"/>
      <c r="M22" s="37"/>
      <c r="N22" s="37"/>
    </row>
    <row r="23" spans="1:14">
      <c r="A23" s="36">
        <v>30497</v>
      </c>
      <c r="B23" s="37">
        <v>3.57</v>
      </c>
      <c r="C23" s="37"/>
      <c r="D23" s="37"/>
      <c r="E23" s="37">
        <v>4.1399999999999997</v>
      </c>
      <c r="F23" s="37"/>
      <c r="G23" s="37">
        <v>5.41</v>
      </c>
      <c r="H23" s="37"/>
      <c r="I23" s="37">
        <v>6.33</v>
      </c>
      <c r="J23" s="37"/>
      <c r="K23" s="37"/>
      <c r="L23" s="37"/>
      <c r="M23" s="37"/>
      <c r="N23" s="37"/>
    </row>
    <row r="24" spans="1:14">
      <c r="A24" s="36">
        <v>30863</v>
      </c>
      <c r="B24" s="37">
        <v>3.8</v>
      </c>
      <c r="C24" s="37"/>
      <c r="D24" s="37"/>
      <c r="E24" s="37">
        <v>4.13</v>
      </c>
      <c r="F24" s="37">
        <v>3.97</v>
      </c>
      <c r="G24" s="37">
        <v>5.84</v>
      </c>
      <c r="H24" s="37"/>
      <c r="I24" s="37">
        <v>6.95</v>
      </c>
      <c r="J24" s="37"/>
      <c r="K24" s="37"/>
      <c r="L24" s="37"/>
      <c r="M24" s="37"/>
      <c r="N24" s="37"/>
    </row>
    <row r="25" spans="1:14">
      <c r="A25" s="36">
        <v>31228</v>
      </c>
      <c r="B25" s="37">
        <v>3.36</v>
      </c>
      <c r="C25" s="37"/>
      <c r="D25" s="37"/>
      <c r="E25" s="37">
        <v>3.7</v>
      </c>
      <c r="F25" s="37">
        <v>3.54</v>
      </c>
      <c r="G25" s="37">
        <v>5.72</v>
      </c>
      <c r="H25" s="37"/>
      <c r="I25" s="37">
        <v>6.63</v>
      </c>
      <c r="J25" s="37"/>
      <c r="K25" s="37"/>
      <c r="L25" s="37"/>
      <c r="M25" s="37"/>
      <c r="N25" s="37"/>
    </row>
    <row r="26" spans="1:14">
      <c r="A26" s="36">
        <v>31593</v>
      </c>
      <c r="B26" s="37">
        <v>2.89</v>
      </c>
      <c r="C26" s="37"/>
      <c r="D26" s="37"/>
      <c r="E26" s="37">
        <v>3.56</v>
      </c>
      <c r="F26" s="37">
        <v>2.76</v>
      </c>
      <c r="G26" s="37">
        <v>5.14</v>
      </c>
      <c r="H26" s="37"/>
      <c r="I26" s="37">
        <v>5.86</v>
      </c>
      <c r="J26" s="37"/>
      <c r="K26" s="37"/>
      <c r="L26" s="37"/>
      <c r="M26" s="37"/>
      <c r="N26" s="37"/>
    </row>
    <row r="27" spans="1:14">
      <c r="A27" s="36">
        <v>31958</v>
      </c>
      <c r="B27" s="37">
        <v>2.37</v>
      </c>
      <c r="C27" s="37"/>
      <c r="D27" s="37"/>
      <c r="E27" s="37">
        <v>3.02</v>
      </c>
      <c r="F27" s="37">
        <v>2.39</v>
      </c>
      <c r="G27" s="37">
        <v>5.26</v>
      </c>
      <c r="H27" s="37"/>
      <c r="I27" s="37">
        <v>5.42</v>
      </c>
      <c r="J27" s="37"/>
      <c r="K27" s="37"/>
      <c r="L27" s="37"/>
      <c r="M27" s="37"/>
      <c r="N27" s="37"/>
    </row>
    <row r="28" spans="1:14">
      <c r="A28" s="36">
        <v>32324</v>
      </c>
      <c r="B28" s="37">
        <v>2.39</v>
      </c>
      <c r="C28" s="37"/>
      <c r="D28" s="37"/>
      <c r="E28" s="37">
        <v>2.5499999999999998</v>
      </c>
      <c r="F28" s="37">
        <v>2.6</v>
      </c>
      <c r="G28" s="37">
        <v>5.64</v>
      </c>
      <c r="H28" s="37"/>
      <c r="I28" s="37">
        <v>4.68</v>
      </c>
      <c r="J28" s="37"/>
      <c r="K28" s="37"/>
      <c r="L28" s="37"/>
      <c r="M28" s="37"/>
      <c r="N28" s="37"/>
    </row>
    <row r="29" spans="1:14">
      <c r="A29" s="36">
        <v>32689</v>
      </c>
      <c r="B29" s="37">
        <v>2.3199999999999998</v>
      </c>
      <c r="C29" s="37"/>
      <c r="D29" s="37"/>
      <c r="E29" s="37">
        <v>2.39</v>
      </c>
      <c r="F29" s="37">
        <v>2.75</v>
      </c>
      <c r="G29" s="37">
        <v>5.59</v>
      </c>
      <c r="H29" s="37"/>
      <c r="I29" s="37">
        <v>4.88</v>
      </c>
      <c r="J29" s="37"/>
      <c r="K29" s="37"/>
      <c r="L29" s="37"/>
      <c r="M29" s="37"/>
      <c r="N29" s="37"/>
    </row>
    <row r="30" spans="1:14">
      <c r="A30" s="36">
        <v>33054</v>
      </c>
      <c r="B30" s="37">
        <v>2.36</v>
      </c>
      <c r="C30" s="37"/>
      <c r="D30" s="37"/>
      <c r="E30" s="37">
        <v>2.4</v>
      </c>
      <c r="F30" s="37">
        <v>2.9</v>
      </c>
      <c r="G30" s="37">
        <v>5.78</v>
      </c>
      <c r="H30" s="37"/>
      <c r="I30" s="37">
        <v>5.12</v>
      </c>
      <c r="J30" s="37"/>
      <c r="K30" s="37"/>
      <c r="L30" s="37"/>
      <c r="M30" s="37">
        <v>4.84</v>
      </c>
      <c r="N30" s="37"/>
    </row>
    <row r="31" spans="1:14">
      <c r="A31" s="36">
        <v>33419</v>
      </c>
      <c r="B31" s="37">
        <v>2.46</v>
      </c>
      <c r="C31" s="37"/>
      <c r="D31" s="37"/>
      <c r="E31" s="37">
        <v>2.19</v>
      </c>
      <c r="F31" s="37">
        <v>2.8</v>
      </c>
      <c r="G31" s="37">
        <v>6.27</v>
      </c>
      <c r="H31" s="37"/>
      <c r="I31" s="37">
        <v>5.5</v>
      </c>
      <c r="J31" s="37"/>
      <c r="K31" s="37"/>
      <c r="L31" s="37"/>
      <c r="M31" s="37">
        <v>5.77</v>
      </c>
      <c r="N31" s="37"/>
    </row>
    <row r="32" spans="1:14">
      <c r="A32" s="36">
        <v>33785</v>
      </c>
      <c r="B32" s="37">
        <v>2.34</v>
      </c>
      <c r="C32" s="37"/>
      <c r="D32" s="37"/>
      <c r="E32" s="37">
        <v>1.4</v>
      </c>
      <c r="F32" s="37">
        <v>2.72</v>
      </c>
      <c r="G32" s="37">
        <v>5.97</v>
      </c>
      <c r="H32" s="37"/>
      <c r="I32" s="37">
        <v>5.15</v>
      </c>
      <c r="J32" s="37"/>
      <c r="K32" s="37"/>
      <c r="L32" s="37"/>
      <c r="M32" s="37">
        <v>6.43</v>
      </c>
      <c r="N32" s="37"/>
    </row>
    <row r="33" spans="1:14">
      <c r="A33" s="36">
        <v>34150</v>
      </c>
      <c r="B33" s="37">
        <v>2.38</v>
      </c>
      <c r="C33" s="37"/>
      <c r="D33" s="37"/>
      <c r="E33" s="37">
        <v>0.53</v>
      </c>
      <c r="F33" s="37">
        <v>2.85</v>
      </c>
      <c r="G33" s="37">
        <v>6.23</v>
      </c>
      <c r="H33" s="37"/>
      <c r="I33" s="37">
        <v>6.03</v>
      </c>
      <c r="J33" s="37"/>
      <c r="K33" s="37"/>
      <c r="L33" s="37"/>
      <c r="M33" s="37">
        <v>4.76</v>
      </c>
      <c r="N33" s="37"/>
    </row>
    <row r="34" spans="1:14">
      <c r="A34" s="36">
        <v>34515</v>
      </c>
      <c r="B34" s="37">
        <v>1.5</v>
      </c>
      <c r="C34" s="37"/>
      <c r="D34" s="37"/>
      <c r="E34" s="37">
        <v>0.33</v>
      </c>
      <c r="F34" s="37">
        <v>2.57</v>
      </c>
      <c r="G34" s="37">
        <v>6.39</v>
      </c>
      <c r="H34" s="37"/>
      <c r="I34" s="37">
        <v>7.12</v>
      </c>
      <c r="J34" s="37"/>
      <c r="K34" s="37"/>
      <c r="L34" s="37"/>
      <c r="M34" s="37">
        <v>5.09</v>
      </c>
      <c r="N34" s="37"/>
    </row>
    <row r="35" spans="1:14">
      <c r="A35" s="36">
        <v>34880</v>
      </c>
      <c r="B35" s="37">
        <v>1.73</v>
      </c>
      <c r="C35" s="37"/>
      <c r="D35" s="37"/>
      <c r="E35" s="37">
        <v>1.01</v>
      </c>
      <c r="F35" s="37">
        <v>2.0299999999999998</v>
      </c>
      <c r="G35" s="37">
        <v>6.42</v>
      </c>
      <c r="H35" s="37"/>
      <c r="I35" s="37">
        <v>6.21</v>
      </c>
      <c r="J35" s="37"/>
      <c r="K35" s="37"/>
      <c r="L35" s="37"/>
      <c r="M35" s="37">
        <v>5.54</v>
      </c>
      <c r="N35" s="37"/>
    </row>
    <row r="36" spans="1:14">
      <c r="A36" s="36">
        <v>35246</v>
      </c>
      <c r="B36" s="37">
        <v>1.82</v>
      </c>
      <c r="C36" s="37"/>
      <c r="D36" s="37"/>
      <c r="E36" s="37">
        <v>1.63</v>
      </c>
      <c r="F36" s="37">
        <v>2.59</v>
      </c>
      <c r="G36" s="37">
        <v>6.44</v>
      </c>
      <c r="H36" s="37"/>
      <c r="I36" s="37">
        <v>5.96</v>
      </c>
      <c r="J36" s="37"/>
      <c r="K36" s="37"/>
      <c r="L36" s="37"/>
      <c r="M36" s="37">
        <v>4.75</v>
      </c>
      <c r="N36" s="37"/>
    </row>
    <row r="37" spans="1:14">
      <c r="A37" s="36">
        <v>35611</v>
      </c>
      <c r="B37" s="37">
        <v>2.41</v>
      </c>
      <c r="C37" s="37"/>
      <c r="D37" s="37">
        <v>3.15</v>
      </c>
      <c r="E37" s="37">
        <v>1.47</v>
      </c>
      <c r="F37" s="37">
        <v>2.98</v>
      </c>
      <c r="G37" s="37">
        <v>6.81</v>
      </c>
      <c r="H37" s="37"/>
      <c r="I37" s="37">
        <v>6.41</v>
      </c>
      <c r="J37" s="37"/>
      <c r="K37" s="37">
        <v>4.18</v>
      </c>
      <c r="L37" s="37"/>
      <c r="M37" s="37">
        <v>4.5</v>
      </c>
      <c r="N37" s="37">
        <v>3.08</v>
      </c>
    </row>
    <row r="38" spans="1:14">
      <c r="A38" s="36">
        <v>35976</v>
      </c>
      <c r="B38" s="37">
        <v>1.97</v>
      </c>
      <c r="C38" s="37"/>
      <c r="D38" s="37">
        <v>2.58</v>
      </c>
      <c r="E38" s="37">
        <v>1.93</v>
      </c>
      <c r="F38" s="37">
        <v>2.38</v>
      </c>
      <c r="G38" s="37">
        <v>6.92</v>
      </c>
      <c r="H38" s="37"/>
      <c r="I38" s="37">
        <v>6.33</v>
      </c>
      <c r="J38" s="37"/>
      <c r="K38" s="37">
        <v>3.75</v>
      </c>
      <c r="L38" s="37"/>
      <c r="M38" s="37">
        <v>4.2300000000000004</v>
      </c>
      <c r="N38" s="37">
        <v>2.79</v>
      </c>
    </row>
    <row r="39" spans="1:14">
      <c r="A39" s="36">
        <v>36341</v>
      </c>
      <c r="B39" s="37">
        <v>2.36</v>
      </c>
      <c r="C39" s="37"/>
      <c r="D39" s="37">
        <v>2.73</v>
      </c>
      <c r="E39" s="37">
        <v>2.08</v>
      </c>
      <c r="F39" s="37">
        <v>2.61</v>
      </c>
      <c r="G39" s="37">
        <v>6.62</v>
      </c>
      <c r="H39" s="37"/>
      <c r="I39" s="37">
        <v>6.14</v>
      </c>
      <c r="J39" s="37"/>
      <c r="K39" s="37">
        <v>3.33</v>
      </c>
      <c r="L39" s="37"/>
      <c r="M39" s="37">
        <v>4.43</v>
      </c>
      <c r="N39" s="37">
        <v>2.76</v>
      </c>
    </row>
    <row r="40" spans="1:14">
      <c r="A40" s="36">
        <v>36707</v>
      </c>
      <c r="B40" s="37">
        <v>4.8099999999999996</v>
      </c>
      <c r="C40" s="37"/>
      <c r="D40" s="37">
        <v>5.97</v>
      </c>
      <c r="E40" s="37">
        <v>3.62</v>
      </c>
      <c r="F40" s="37">
        <v>4.32</v>
      </c>
      <c r="G40" s="37">
        <v>8.2100000000000009</v>
      </c>
      <c r="H40" s="37"/>
      <c r="I40" s="37">
        <v>7.54</v>
      </c>
      <c r="J40" s="37"/>
      <c r="K40" s="37">
        <v>5.29</v>
      </c>
      <c r="L40" s="37"/>
      <c r="M40" s="37">
        <v>5.92</v>
      </c>
      <c r="N40" s="37">
        <v>5.88</v>
      </c>
    </row>
    <row r="41" spans="1:14">
      <c r="A41" s="36">
        <v>37072</v>
      </c>
      <c r="B41" s="37">
        <v>6.93</v>
      </c>
      <c r="C41" s="37"/>
      <c r="D41" s="37">
        <v>6.85</v>
      </c>
      <c r="E41" s="37">
        <v>4.7</v>
      </c>
      <c r="F41" s="37">
        <v>6.64</v>
      </c>
      <c r="G41" s="37">
        <v>10.43</v>
      </c>
      <c r="H41" s="37"/>
      <c r="I41" s="37">
        <v>9.33</v>
      </c>
      <c r="J41" s="37"/>
      <c r="K41" s="37">
        <v>6.6</v>
      </c>
      <c r="L41" s="37"/>
      <c r="M41" s="37">
        <v>6.51</v>
      </c>
      <c r="N41" s="37">
        <v>9.3800000000000008</v>
      </c>
    </row>
    <row r="42" spans="1:14">
      <c r="A42" s="36">
        <v>37437</v>
      </c>
      <c r="B42" s="37">
        <v>2.92</v>
      </c>
      <c r="C42" s="37"/>
      <c r="D42" s="37">
        <v>3.21</v>
      </c>
      <c r="E42" s="37"/>
      <c r="F42" s="37">
        <v>3.2</v>
      </c>
      <c r="G42" s="37">
        <v>7.11</v>
      </c>
      <c r="H42" s="37"/>
      <c r="I42" s="37">
        <v>6.07</v>
      </c>
      <c r="J42" s="37"/>
      <c r="K42" s="37">
        <v>4.93</v>
      </c>
      <c r="L42" s="37"/>
      <c r="M42" s="37">
        <v>4.3499999999999996</v>
      </c>
      <c r="N42" s="37">
        <v>3.82</v>
      </c>
    </row>
    <row r="43" spans="1:14">
      <c r="A43" s="36">
        <v>37802</v>
      </c>
      <c r="B43" s="37">
        <v>5.04</v>
      </c>
      <c r="C43" s="37"/>
      <c r="D43" s="37">
        <v>5.25</v>
      </c>
      <c r="E43" s="37"/>
      <c r="F43" s="37">
        <v>5.16</v>
      </c>
      <c r="G43" s="37">
        <v>9.1300000000000008</v>
      </c>
      <c r="H43" s="37"/>
      <c r="I43" s="37">
        <v>8.15</v>
      </c>
      <c r="J43" s="37"/>
      <c r="K43" s="37">
        <v>7.19</v>
      </c>
      <c r="L43" s="37"/>
      <c r="M43" s="37">
        <v>5.76</v>
      </c>
      <c r="N43" s="37">
        <v>5.5</v>
      </c>
    </row>
    <row r="44" spans="1:14">
      <c r="A44" s="36">
        <v>38168</v>
      </c>
      <c r="B44" s="37">
        <v>5.65</v>
      </c>
      <c r="C44" s="37"/>
      <c r="D44" s="37">
        <v>5.78</v>
      </c>
      <c r="E44" s="37"/>
      <c r="F44" s="37">
        <v>6.04</v>
      </c>
      <c r="G44" s="37">
        <v>9.86</v>
      </c>
      <c r="H44" s="37"/>
      <c r="I44" s="37">
        <v>8.6300000000000008</v>
      </c>
      <c r="J44" s="37"/>
      <c r="K44" s="37">
        <v>7.89</v>
      </c>
      <c r="L44" s="37"/>
      <c r="M44" s="37">
        <v>6.97</v>
      </c>
      <c r="N44" s="37">
        <v>6.05</v>
      </c>
    </row>
    <row r="45" spans="1:14">
      <c r="A45" s="36">
        <v>38533</v>
      </c>
      <c r="B45" s="37">
        <v>7.45</v>
      </c>
      <c r="C45" s="37"/>
      <c r="D45" s="37">
        <v>7.91</v>
      </c>
      <c r="E45" s="37"/>
      <c r="F45" s="37">
        <v>7.88</v>
      </c>
      <c r="G45" s="37">
        <v>11.85</v>
      </c>
      <c r="H45" s="37"/>
      <c r="I45" s="37">
        <v>10.69</v>
      </c>
      <c r="J45" s="37"/>
      <c r="K45" s="37">
        <v>9.84</v>
      </c>
      <c r="L45" s="37"/>
      <c r="M45" s="37">
        <v>8.8000000000000007</v>
      </c>
      <c r="N45" s="37">
        <v>8.08</v>
      </c>
    </row>
    <row r="46" spans="1:14">
      <c r="A46" s="36">
        <v>38898</v>
      </c>
      <c r="B46" s="37">
        <v>6.47</v>
      </c>
      <c r="C46" s="37"/>
      <c r="D46" s="37">
        <v>6.33</v>
      </c>
      <c r="E46" s="37"/>
      <c r="F46" s="37">
        <v>6.76</v>
      </c>
      <c r="G46" s="37">
        <v>11.79</v>
      </c>
      <c r="H46" s="37"/>
      <c r="I46" s="37">
        <v>10.43</v>
      </c>
      <c r="J46" s="37"/>
      <c r="K46" s="37">
        <v>9.3000000000000007</v>
      </c>
      <c r="L46" s="37"/>
      <c r="M46" s="37">
        <v>7.92</v>
      </c>
      <c r="N46" s="37">
        <v>6.71</v>
      </c>
    </row>
    <row r="47" spans="1:14">
      <c r="A47" s="36">
        <v>39263</v>
      </c>
      <c r="B47" s="37">
        <v>6.62</v>
      </c>
      <c r="C47" s="37"/>
      <c r="D47" s="37">
        <v>6.53</v>
      </c>
      <c r="E47" s="37"/>
      <c r="F47" s="37">
        <v>6.82</v>
      </c>
      <c r="G47" s="37">
        <v>11.57</v>
      </c>
      <c r="H47" s="37"/>
      <c r="I47" s="37">
        <v>10.199999999999999</v>
      </c>
      <c r="J47" s="37"/>
      <c r="K47" s="37">
        <v>9.07</v>
      </c>
      <c r="L47" s="37"/>
      <c r="M47" s="37">
        <v>7.72</v>
      </c>
      <c r="N47" s="37">
        <v>6.72</v>
      </c>
    </row>
    <row r="48" spans="1:14">
      <c r="A48" s="36">
        <v>39629</v>
      </c>
      <c r="B48" s="37">
        <v>8.3800000000000008</v>
      </c>
      <c r="C48" s="37">
        <v>9.15</v>
      </c>
      <c r="D48" s="37">
        <v>8.06</v>
      </c>
      <c r="E48" s="37"/>
      <c r="F48" s="37">
        <v>8.11</v>
      </c>
      <c r="G48" s="37">
        <v>12.75</v>
      </c>
      <c r="H48" s="37"/>
      <c r="I48" s="37">
        <v>11.75</v>
      </c>
      <c r="J48" s="37"/>
      <c r="K48" s="37">
        <v>10.8</v>
      </c>
      <c r="L48" s="37"/>
      <c r="M48" s="37">
        <v>11.32</v>
      </c>
      <c r="N48" s="37">
        <v>8.23</v>
      </c>
    </row>
    <row r="49" spans="1:15">
      <c r="A49" s="36">
        <v>39994</v>
      </c>
      <c r="B49" s="37">
        <v>3.96</v>
      </c>
      <c r="C49" s="37">
        <v>2.83</v>
      </c>
      <c r="D49" s="37">
        <v>3.76</v>
      </c>
      <c r="E49" s="37"/>
      <c r="F49" s="37">
        <v>4.17</v>
      </c>
      <c r="G49" s="37">
        <v>9.43</v>
      </c>
      <c r="H49" s="37"/>
      <c r="I49" s="37">
        <v>7.75</v>
      </c>
      <c r="J49" s="37"/>
      <c r="K49" s="37">
        <v>6.56</v>
      </c>
      <c r="L49" s="37"/>
      <c r="M49" s="37">
        <v>7.61</v>
      </c>
      <c r="N49" s="37">
        <v>4.4400000000000004</v>
      </c>
    </row>
    <row r="50" spans="1:15">
      <c r="A50" s="36">
        <v>40359</v>
      </c>
      <c r="B50" s="37">
        <v>4.87</v>
      </c>
      <c r="C50" s="37">
        <v>4.76</v>
      </c>
      <c r="D50" s="37">
        <v>4.51</v>
      </c>
      <c r="E50" s="37"/>
      <c r="F50" s="37">
        <v>4.8600000000000003</v>
      </c>
      <c r="G50" s="37">
        <v>9.92</v>
      </c>
      <c r="H50" s="37"/>
      <c r="I50" s="37">
        <v>8.3000000000000007</v>
      </c>
      <c r="J50" s="37"/>
      <c r="K50" s="37">
        <v>7.02</v>
      </c>
      <c r="L50" s="37"/>
      <c r="M50" s="37">
        <v>5.55</v>
      </c>
      <c r="N50" s="37">
        <v>4.99</v>
      </c>
    </row>
    <row r="51" spans="1:15">
      <c r="A51" s="36">
        <v>40724</v>
      </c>
      <c r="B51" s="37"/>
      <c r="C51" s="37">
        <v>3.57</v>
      </c>
      <c r="D51" s="37">
        <v>4.18</v>
      </c>
      <c r="E51" s="37"/>
      <c r="F51" s="37">
        <v>4.47</v>
      </c>
      <c r="G51" s="37">
        <v>9.93</v>
      </c>
      <c r="H51" s="37"/>
      <c r="I51" s="37">
        <v>8.2899999999999991</v>
      </c>
      <c r="J51" s="37"/>
      <c r="K51" s="37">
        <v>7.04</v>
      </c>
      <c r="L51" s="37"/>
      <c r="M51" s="37">
        <v>7.32</v>
      </c>
      <c r="N51" s="37">
        <v>4.71</v>
      </c>
    </row>
    <row r="52" spans="1:15">
      <c r="A52" s="36">
        <v>41090</v>
      </c>
      <c r="B52" s="37"/>
      <c r="C52" s="37"/>
      <c r="D52" s="37">
        <v>2.9</v>
      </c>
      <c r="E52" s="37"/>
      <c r="F52" s="37">
        <v>3.46</v>
      </c>
      <c r="G52" s="37">
        <v>9.14</v>
      </c>
      <c r="H52" s="37"/>
      <c r="I52" s="37">
        <v>7.05</v>
      </c>
      <c r="J52" s="37"/>
      <c r="K52" s="37">
        <v>5.77</v>
      </c>
      <c r="L52" s="37"/>
      <c r="M52" s="37">
        <v>7.01</v>
      </c>
      <c r="N52" s="37">
        <v>3.68</v>
      </c>
    </row>
    <row r="53" spans="1:15">
      <c r="A53" s="36">
        <v>41455</v>
      </c>
      <c r="B53" s="37"/>
      <c r="C53" s="37">
        <v>3.59</v>
      </c>
      <c r="D53" s="37">
        <v>3.89</v>
      </c>
      <c r="E53" s="37"/>
      <c r="F53" s="37">
        <v>4.18</v>
      </c>
      <c r="G53" s="37">
        <v>9.92</v>
      </c>
      <c r="H53" s="37"/>
      <c r="I53" s="37">
        <v>7.81</v>
      </c>
      <c r="J53" s="37"/>
      <c r="K53" s="37">
        <v>6.57</v>
      </c>
      <c r="L53" s="37"/>
      <c r="M53" s="37"/>
      <c r="N53" s="37">
        <v>4.53</v>
      </c>
    </row>
    <row r="54" spans="1:15">
      <c r="A54" s="36">
        <v>41820</v>
      </c>
      <c r="B54" s="37"/>
      <c r="C54" s="37">
        <v>0</v>
      </c>
      <c r="D54" s="37">
        <v>4.5599999999999996</v>
      </c>
      <c r="E54" s="37"/>
      <c r="F54" s="37">
        <v>4.88</v>
      </c>
      <c r="G54" s="37">
        <v>11.51</v>
      </c>
      <c r="H54" s="37"/>
      <c r="I54" s="37">
        <v>9.0500000000000007</v>
      </c>
      <c r="J54" s="37"/>
      <c r="K54" s="37">
        <v>7.65</v>
      </c>
      <c r="L54" s="37"/>
      <c r="M54" s="37"/>
      <c r="N54" s="37">
        <v>5.22</v>
      </c>
    </row>
    <row r="55" spans="1:15">
      <c r="A55" s="36">
        <v>42185</v>
      </c>
      <c r="B55" s="37"/>
      <c r="C55" s="37"/>
      <c r="D55" s="37">
        <v>2.76</v>
      </c>
      <c r="E55" s="37"/>
      <c r="F55" s="37">
        <v>3.27</v>
      </c>
      <c r="G55" s="37">
        <v>11.39</v>
      </c>
      <c r="H55" s="37"/>
      <c r="I55" s="37">
        <v>8.0399999999999991</v>
      </c>
      <c r="J55" s="37"/>
      <c r="K55" s="37">
        <v>6.41</v>
      </c>
      <c r="L55" s="37"/>
      <c r="M55" s="37"/>
      <c r="N55" s="37">
        <v>3.4</v>
      </c>
    </row>
    <row r="56" spans="1:15">
      <c r="A56" s="36">
        <v>42551</v>
      </c>
      <c r="B56" s="37"/>
      <c r="C56" s="37">
        <v>3.39</v>
      </c>
      <c r="D56" s="37">
        <v>2.57</v>
      </c>
      <c r="E56" s="37"/>
      <c r="F56" s="37">
        <v>2.96</v>
      </c>
      <c r="G56" s="37">
        <v>11.84</v>
      </c>
      <c r="H56" s="37"/>
      <c r="I56" s="37">
        <v>8.42</v>
      </c>
      <c r="J56" s="37"/>
      <c r="K56" s="37">
        <v>6.79</v>
      </c>
      <c r="L56" s="37"/>
      <c r="M56" s="37"/>
      <c r="N56" s="37">
        <v>3.16</v>
      </c>
    </row>
    <row r="57" spans="1:15">
      <c r="A57" s="36">
        <v>42916</v>
      </c>
      <c r="B57" s="37"/>
      <c r="C57" s="37">
        <v>3.57</v>
      </c>
      <c r="D57" s="37">
        <v>3.06</v>
      </c>
      <c r="E57" s="37"/>
      <c r="F57" s="37">
        <v>3.45</v>
      </c>
      <c r="G57" s="37">
        <v>12.49</v>
      </c>
      <c r="H57" s="37"/>
      <c r="I57" s="37">
        <v>8.76</v>
      </c>
      <c r="J57" s="37"/>
      <c r="K57" s="37">
        <v>7.05</v>
      </c>
      <c r="L57" s="37"/>
      <c r="M57" s="37"/>
      <c r="N57" s="37">
        <f>(N58+N56)/2</f>
        <v>3.95</v>
      </c>
      <c r="O57" t="s">
        <v>340</v>
      </c>
    </row>
    <row r="58" spans="1:15">
      <c r="A58" t="s">
        <v>339</v>
      </c>
      <c r="C58">
        <f>C57+C57*(C57-C56)/C56</f>
        <v>3.7595575221238935</v>
      </c>
      <c r="D58" s="90">
        <f t="shared" ref="D58:K58" si="0">D57+D57*(D57-D56)/D56</f>
        <v>3.643424124513619</v>
      </c>
      <c r="E58" s="90"/>
      <c r="F58" s="90">
        <f t="shared" si="0"/>
        <v>4.0211148648648649</v>
      </c>
      <c r="G58" s="90">
        <f t="shared" si="0"/>
        <v>13.175684121621622</v>
      </c>
      <c r="H58" s="90"/>
      <c r="I58" s="90">
        <f t="shared" si="0"/>
        <v>9.1137292161520183</v>
      </c>
      <c r="J58" s="90"/>
      <c r="K58" s="90">
        <f t="shared" si="0"/>
        <v>7.3199558173784975</v>
      </c>
      <c r="L58" s="90"/>
      <c r="N58">
        <v>4.74</v>
      </c>
    </row>
    <row r="59" spans="1:15">
      <c r="N59" t="s">
        <v>306</v>
      </c>
    </row>
    <row r="64" spans="1:15">
      <c r="B64" t="s">
        <v>293</v>
      </c>
    </row>
    <row r="65" spans="2:2">
      <c r="B65" t="s">
        <v>338</v>
      </c>
    </row>
  </sheetData>
  <hyperlinks>
    <hyperlink ref="A4" location="Contents!A1" display="Back to Contents"/>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election activeCell="M30" sqref="M30"/>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2060"/>
  </sheetPr>
  <dimension ref="A1:AI9"/>
  <sheetViews>
    <sheetView zoomScaleNormal="100" workbookViewId="0">
      <pane xSplit="1" ySplit="1" topLeftCell="P2" activePane="bottomRight" state="frozen"/>
      <selection pane="topRight" activeCell="B1" sqref="B1"/>
      <selection pane="bottomLeft" activeCell="A2" sqref="A2"/>
      <selection pane="bottomRight" sqref="A1:AI8"/>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f>'Natural Gas Calcs'!B20</f>
        <v>2017</v>
      </c>
      <c r="C1" s="13">
        <f>'Natural Gas Calcs'!C20</f>
        <v>2018</v>
      </c>
      <c r="D1" s="2">
        <f>'Natural Gas Calcs'!D20</f>
        <v>2019</v>
      </c>
      <c r="E1" s="2">
        <f>'Natural Gas Calcs'!E20</f>
        <v>2020</v>
      </c>
      <c r="F1" s="2">
        <f>'Natural Gas Calcs'!F20</f>
        <v>2021</v>
      </c>
      <c r="G1" s="2">
        <f>'Natural Gas Calcs'!G20</f>
        <v>2022</v>
      </c>
      <c r="H1" s="2">
        <f>'Natural Gas Calcs'!H20</f>
        <v>2023</v>
      </c>
      <c r="I1" s="2">
        <f>'Natural Gas Calcs'!I20</f>
        <v>2024</v>
      </c>
      <c r="J1" s="2">
        <f>'Natural Gas Calcs'!J20</f>
        <v>2025</v>
      </c>
      <c r="K1" s="2">
        <f>'Natural Gas Calcs'!K20</f>
        <v>2026</v>
      </c>
      <c r="L1" s="2">
        <f>'Natural Gas Calcs'!L20</f>
        <v>2027</v>
      </c>
      <c r="M1" s="2">
        <f>'Natural Gas Calcs'!M20</f>
        <v>2028</v>
      </c>
      <c r="N1" s="2">
        <f>'Natural Gas Calcs'!N20</f>
        <v>2029</v>
      </c>
      <c r="O1" s="2">
        <f>'Natural Gas Calcs'!O20</f>
        <v>2030</v>
      </c>
      <c r="P1" s="2">
        <f>'Natural Gas Calcs'!P20</f>
        <v>2031</v>
      </c>
      <c r="Q1" s="2">
        <f>'Natural Gas Calcs'!Q20</f>
        <v>2032</v>
      </c>
      <c r="R1" s="2">
        <f>'Natural Gas Calcs'!R20</f>
        <v>2033</v>
      </c>
      <c r="S1" s="2">
        <f>'Natural Gas Calcs'!S20</f>
        <v>2034</v>
      </c>
      <c r="T1" s="2">
        <f>'Natural Gas Calcs'!T20</f>
        <v>2035</v>
      </c>
      <c r="U1" s="2">
        <f>'Natural Gas Calcs'!U20</f>
        <v>2036</v>
      </c>
      <c r="V1" s="2">
        <f>'Natural Gas Calcs'!V20</f>
        <v>2037</v>
      </c>
      <c r="W1" s="2">
        <f>'Natural Gas Calcs'!W20</f>
        <v>2038</v>
      </c>
      <c r="X1" s="2">
        <f>'Natural Gas Calcs'!X20</f>
        <v>2039</v>
      </c>
      <c r="Y1" s="2">
        <f>'Natural Gas Calcs'!Y20</f>
        <v>2040</v>
      </c>
      <c r="Z1" s="12">
        <f>'Natural Gas Calcs'!Z20</f>
        <v>2041</v>
      </c>
      <c r="AA1" s="12">
        <f>'Natural Gas Calcs'!AA20</f>
        <v>2042</v>
      </c>
      <c r="AB1" s="12">
        <f>'Natural Gas Calcs'!AB20</f>
        <v>2043</v>
      </c>
      <c r="AC1" s="12">
        <f>'Natural Gas Calcs'!AC20</f>
        <v>2044</v>
      </c>
      <c r="AD1" s="12">
        <f>'Natural Gas Calcs'!AD20</f>
        <v>2045</v>
      </c>
      <c r="AE1" s="12">
        <f>'Natural Gas Calcs'!AE20</f>
        <v>2046</v>
      </c>
      <c r="AF1" s="12">
        <f>'Natural Gas Calcs'!AF20</f>
        <v>2047</v>
      </c>
      <c r="AG1" s="12">
        <f>'Natural Gas Calcs'!AG20</f>
        <v>2048</v>
      </c>
      <c r="AH1" s="12">
        <f>'Natural Gas Calcs'!AH20</f>
        <v>2049</v>
      </c>
      <c r="AI1" s="12">
        <f>'Natural Gas Calcs'!AI20</f>
        <v>2050</v>
      </c>
    </row>
    <row r="2" spans="1:35">
      <c r="A2" s="2" t="s">
        <v>1</v>
      </c>
      <c r="B2" s="4">
        <f>'Natural Gas Calcs'!B2</f>
        <v>1.9204019850077678E-5</v>
      </c>
      <c r="C2" s="4">
        <f>'Natural Gas Calcs'!C2</f>
        <v>1.9634312352712128E-5</v>
      </c>
      <c r="D2" s="4">
        <f>'Natural Gas Calcs'!D2</f>
        <v>2.038687350034397E-5</v>
      </c>
      <c r="E2" s="4">
        <f>'Natural Gas Calcs'!E2</f>
        <v>2.1191628076648413E-5</v>
      </c>
      <c r="F2" s="4">
        <f>'Natural Gas Calcs'!F2</f>
        <v>2.168245861238502E-5</v>
      </c>
      <c r="G2" s="4">
        <f>'Natural Gas Calcs'!G2</f>
        <v>2.2067376611814055E-5</v>
      </c>
      <c r="H2" s="4">
        <f>'Natural Gas Calcs'!H2</f>
        <v>2.260179389977619E-5</v>
      </c>
      <c r="I2" s="4">
        <f>'Natural Gas Calcs'!I2</f>
        <v>2.3047891466289952E-5</v>
      </c>
      <c r="J2" s="4">
        <f>'Natural Gas Calcs'!J2</f>
        <v>2.3511282197959251E-5</v>
      </c>
      <c r="K2" s="4">
        <f>'Natural Gas Calcs'!K2</f>
        <v>2.4148592596472764E-5</v>
      </c>
      <c r="L2" s="4">
        <f>'Natural Gas Calcs'!L2</f>
        <v>2.4440418006118529E-5</v>
      </c>
      <c r="M2" s="4">
        <f>'Natural Gas Calcs'!M2</f>
        <v>2.4744677749904615E-5</v>
      </c>
      <c r="N2" s="4">
        <f>'Natural Gas Calcs'!N2</f>
        <v>2.5121907427744066E-5</v>
      </c>
      <c r="O2" s="4">
        <f>'Natural Gas Calcs'!O2</f>
        <v>2.539937024152593E-5</v>
      </c>
      <c r="P2" s="4">
        <f>'Natural Gas Calcs'!P2</f>
        <v>2.6088937691813297E-5</v>
      </c>
      <c r="Q2" s="4">
        <f>'Natural Gas Calcs'!Q2</f>
        <v>2.6715405667632801E-5</v>
      </c>
      <c r="R2" s="4">
        <f>'Natural Gas Calcs'!R2</f>
        <v>2.7343951863169749E-5</v>
      </c>
      <c r="S2" s="4">
        <f>'Natural Gas Calcs'!S2</f>
        <v>2.8332903163519063E-5</v>
      </c>
      <c r="T2" s="4">
        <f>'Natural Gas Calcs'!T2</f>
        <v>2.8940158444258609E-5</v>
      </c>
      <c r="U2" s="4">
        <f>'Natural Gas Calcs'!U2</f>
        <v>2.9571867486820864E-5</v>
      </c>
      <c r="V2" s="4">
        <f>'Natural Gas Calcs'!V2</f>
        <v>3.0054971018222376E-5</v>
      </c>
      <c r="W2" s="4">
        <f>'Natural Gas Calcs'!W2</f>
        <v>3.0744490950432769E-5</v>
      </c>
      <c r="X2" s="4">
        <f>'Natural Gas Calcs'!X2</f>
        <v>3.1827362945043396E-5</v>
      </c>
      <c r="Y2" s="4">
        <f>'Natural Gas Calcs'!Y2</f>
        <v>3.3165103165635199E-5</v>
      </c>
      <c r="Z2" s="4">
        <f>'Natural Gas Calcs'!Z2</f>
        <v>3.4031060023376196E-5</v>
      </c>
      <c r="AA2" s="4">
        <f>'Natural Gas Calcs'!AA2</f>
        <v>3.4920822454263126E-5</v>
      </c>
      <c r="AB2" s="4">
        <f>'Natural Gas Calcs'!AB2</f>
        <v>3.5835074182634053E-5</v>
      </c>
      <c r="AC2" s="4">
        <f>'Natural Gas Calcs'!AC2</f>
        <v>3.6774519253998391E-5</v>
      </c>
      <c r="AD2" s="4">
        <f>'Natural Gas Calcs'!AD2</f>
        <v>3.7739882650356429E-5</v>
      </c>
      <c r="AE2" s="4">
        <f>'Natural Gas Calcs'!AE2</f>
        <v>3.8731910933272795E-5</v>
      </c>
      <c r="AF2" s="4">
        <f>'Natural Gas Calcs'!AF2</f>
        <v>3.9751372896920285E-5</v>
      </c>
      <c r="AG2" s="4">
        <f>'Natural Gas Calcs'!AG2</f>
        <v>4.0799060251143586E-5</v>
      </c>
      <c r="AH2" s="4">
        <f>'Natural Gas Calcs'!AH2</f>
        <v>4.1875788321215694E-5</v>
      </c>
      <c r="AI2" s="4">
        <f>'Natural Gas Calcs'!AI2</f>
        <v>4.298239674204059E-5</v>
      </c>
    </row>
    <row r="3" spans="1:35">
      <c r="A3" s="2" t="s">
        <v>2</v>
      </c>
      <c r="B3" s="4">
        <f>'Natural Gas Calcs'!B3</f>
        <v>3.8090646094503381E-6</v>
      </c>
      <c r="C3" s="4">
        <f>'Natural Gas Calcs'!C3</f>
        <v>4.5708775313404061E-6</v>
      </c>
      <c r="D3" s="4">
        <f>'Natural Gas Calcs'!D3</f>
        <v>4.788847457686551E-6</v>
      </c>
      <c r="E3" s="4">
        <f>'Natural Gas Calcs'!E3</f>
        <v>5.002904279663796E-6</v>
      </c>
      <c r="F3" s="4">
        <f>'Natural Gas Calcs'!F3</f>
        <v>5.1224955327660125E-6</v>
      </c>
      <c r="G3" s="4">
        <f>'Natural Gas Calcs'!G3</f>
        <v>5.2098627682859349E-6</v>
      </c>
      <c r="H3" s="4">
        <f>'Natural Gas Calcs'!H3</f>
        <v>5.3429126885558361E-6</v>
      </c>
      <c r="I3" s="4">
        <f>'Natural Gas Calcs'!I3</f>
        <v>5.4488250848852131E-6</v>
      </c>
      <c r="J3" s="4">
        <f>'Natural Gas Calcs'!J3</f>
        <v>5.5501655155785762E-6</v>
      </c>
      <c r="K3" s="4">
        <f>'Natural Gas Calcs'!K3</f>
        <v>5.7110832577338338E-6</v>
      </c>
      <c r="L3" s="4">
        <f>'Natural Gas Calcs'!L3</f>
        <v>5.768706540528867E-6</v>
      </c>
      <c r="M3" s="4">
        <f>'Natural Gas Calcs'!M3</f>
        <v>5.8315506122664353E-6</v>
      </c>
      <c r="N3" s="4">
        <f>'Natural Gas Calcs'!N3</f>
        <v>5.9125877060092276E-6</v>
      </c>
      <c r="O3" s="4">
        <f>'Natural Gas Calcs'!O3</f>
        <v>5.9667442650243301E-6</v>
      </c>
      <c r="P3" s="4">
        <f>'Natural Gas Calcs'!P3</f>
        <v>6.1417254261340198E-6</v>
      </c>
      <c r="Q3" s="4">
        <f>'Natural Gas Calcs'!Q3</f>
        <v>6.2943724081521188E-6</v>
      </c>
      <c r="R3" s="4">
        <f>'Natural Gas Calcs'!R3</f>
        <v>6.4468521703308367E-6</v>
      </c>
      <c r="S3" s="4">
        <f>'Natural Gas Calcs'!S3</f>
        <v>6.5959137321090759E-6</v>
      </c>
      <c r="T3" s="4">
        <f>'Natural Gas Calcs'!T3</f>
        <v>6.7372830588599985E-6</v>
      </c>
      <c r="U3" s="4">
        <f>'Natural Gas Calcs'!U3</f>
        <v>6.8843452333391329E-6</v>
      </c>
      <c r="V3" s="4">
        <f>'Natural Gas Calcs'!V3</f>
        <v>6.9968119720425815E-6</v>
      </c>
      <c r="W3" s="4">
        <f>'Natural Gas Calcs'!W3</f>
        <v>7.1573325499438737E-6</v>
      </c>
      <c r="X3" s="4">
        <f>'Natural Gas Calcs'!X3</f>
        <v>7.4094256806105953E-6</v>
      </c>
      <c r="Y3" s="4">
        <f>'Natural Gas Calcs'!Y3</f>
        <v>7.7208522591038731E-6</v>
      </c>
      <c r="Z3" s="4">
        <f>'Natural Gas Calcs'!Z3</f>
        <v>7.9224474396761995E-6</v>
      </c>
      <c r="AA3" s="4">
        <f>'Natural Gas Calcs'!AA3</f>
        <v>8.1295845693353457E-6</v>
      </c>
      <c r="AB3" s="4">
        <f>'Natural Gas Calcs'!AB3</f>
        <v>8.3424228194420536E-6</v>
      </c>
      <c r="AC3" s="4">
        <f>'Natural Gas Calcs'!AC3</f>
        <v>8.561126092135717E-6</v>
      </c>
      <c r="AD3" s="4">
        <f>'Natural Gas Calcs'!AD3</f>
        <v>8.7858631635810463E-6</v>
      </c>
      <c r="AE3" s="4">
        <f>'Natural Gas Calcs'!AE3</f>
        <v>9.0168078336759125E-6</v>
      </c>
      <c r="AF3" s="4">
        <f>'Natural Gas Calcs'!AF3</f>
        <v>9.2541390780802442E-6</v>
      </c>
      <c r="AG3" s="4">
        <f>'Natural Gas Calcs'!AG3</f>
        <v>9.4980412072336104E-6</v>
      </c>
      <c r="AH3" s="4">
        <f>'Natural Gas Calcs'!AH3</f>
        <v>9.7487040292588622E-6</v>
      </c>
      <c r="AI3" s="4">
        <f>'Natural Gas Calcs'!AI3</f>
        <v>1.0006323011572849E-5</v>
      </c>
    </row>
    <row r="4" spans="1:35">
      <c r="A4" s="2" t="s">
        <v>4</v>
      </c>
      <c r="B4" s="4">
        <f>'Natural Gas Calcs'!B4</f>
        <v>1.2044358727097398E-5</v>
      </c>
      <c r="C4" s="4">
        <f>'Natural Gas Calcs'!C4</f>
        <v>1.2705577745054603E-5</v>
      </c>
      <c r="D4" s="4">
        <f>'Natural Gas Calcs'!D4</f>
        <v>1.3237150587461441E-5</v>
      </c>
      <c r="E4" s="4">
        <f>'Natural Gas Calcs'!E4</f>
        <v>1.3759675903190256E-5</v>
      </c>
      <c r="F4" s="4">
        <f>'Natural Gas Calcs'!F4</f>
        <v>1.4078371053496664E-5</v>
      </c>
      <c r="G4" s="4">
        <f>'Natural Gas Calcs'!G4</f>
        <v>1.4328297434909714E-5</v>
      </c>
      <c r="H4" s="4">
        <f>'Natural Gas Calcs'!H4</f>
        <v>1.4675293364284475E-5</v>
      </c>
      <c r="I4" s="4">
        <f>'Natural Gas Calcs'!I4</f>
        <v>1.49649434994336E-5</v>
      </c>
      <c r="J4" s="4">
        <f>'Natural Gas Calcs'!J4</f>
        <v>1.5265822047379512E-5</v>
      </c>
      <c r="K4" s="4">
        <f>'Natural Gas Calcs'!K4</f>
        <v>1.567962623937276E-5</v>
      </c>
      <c r="L4" s="4">
        <f>'Natural Gas Calcs'!L4</f>
        <v>1.5869107814007705E-5</v>
      </c>
      <c r="M4" s="4">
        <f>'Natural Gas Calcs'!M4</f>
        <v>1.6066662973514183E-5</v>
      </c>
      <c r="N4" s="4">
        <f>'Natural Gas Calcs'!N4</f>
        <v>1.6311597345208603E-5</v>
      </c>
      <c r="O4" s="4">
        <f>'Natural Gas Calcs'!O4</f>
        <v>1.6491753319021331E-5</v>
      </c>
      <c r="P4" s="4">
        <f>'Natural Gas Calcs'!P4</f>
        <v>1.6939487895856357E-5</v>
      </c>
      <c r="Q4" s="4">
        <f>'Natural Gas Calcs'!Q4</f>
        <v>1.7346252127458864E-5</v>
      </c>
      <c r="R4" s="4">
        <f>'Natural Gas Calcs'!R4</f>
        <v>1.7754365742396343E-5</v>
      </c>
      <c r="S4" s="4">
        <f>'Natural Gas Calcs'!S4</f>
        <v>1.8168523839973439E-5</v>
      </c>
      <c r="T4" s="4">
        <f>'Natural Gas Calcs'!T4</f>
        <v>1.8552348287592158E-5</v>
      </c>
      <c r="U4" s="4">
        <f>'Natural Gas Calcs'!U4</f>
        <v>1.8950050656443399E-5</v>
      </c>
      <c r="V4" s="4">
        <f>'Natural Gas Calcs'!V4</f>
        <v>1.9274470176132866E-5</v>
      </c>
      <c r="W4" s="4">
        <f>'Natural Gas Calcs'!W4</f>
        <v>1.9704508213326856E-5</v>
      </c>
      <c r="X4" s="4">
        <f>'Natural Gas Calcs'!X4</f>
        <v>2.0334380393218649E-5</v>
      </c>
      <c r="Y4" s="4">
        <f>'Natural Gas Calcs'!Y4</f>
        <v>2.1094347887516786E-5</v>
      </c>
      <c r="Z4" s="4">
        <f>'Natural Gas Calcs'!Z4</f>
        <v>2.1618337785074439E-5</v>
      </c>
      <c r="AA4" s="4">
        <f>'Natural Gas Calcs'!AA4</f>
        <v>2.2156075521615562E-5</v>
      </c>
      <c r="AB4" s="4">
        <f>'Natural Gas Calcs'!AB4</f>
        <v>2.2707940654873917E-5</v>
      </c>
      <c r="AC4" s="4">
        <f>'Natural Gas Calcs'!AC4</f>
        <v>2.3274323682516944E-5</v>
      </c>
      <c r="AD4" s="4">
        <f>'Natural Gas Calcs'!AD4</f>
        <v>2.385562636619112E-5</v>
      </c>
      <c r="AE4" s="4">
        <f>'Natural Gas Calcs'!AE4</f>
        <v>2.4452262069832824E-5</v>
      </c>
      <c r="AF4" s="4">
        <f>'Natural Gas Calcs'!AF4</f>
        <v>2.5064656103286554E-5</v>
      </c>
      <c r="AG4" s="4">
        <f>'Natural Gas Calcs'!AG4</f>
        <v>2.5693246081342731E-5</v>
      </c>
      <c r="AH4" s="4">
        <f>'Natural Gas Calcs'!AH4</f>
        <v>2.6338482291481126E-5</v>
      </c>
      <c r="AI4" s="4">
        <f>'Natural Gas Calcs'!AI4</f>
        <v>2.7000828059121135E-5</v>
      </c>
    </row>
    <row r="5" spans="1:35">
      <c r="A5" s="2" t="s">
        <v>5</v>
      </c>
      <c r="B5" s="4">
        <f>'Natural Gas Calcs'!B5</f>
        <v>8.4474445515911283E-6</v>
      </c>
      <c r="C5" s="4">
        <f>'Natural Gas Calcs'!C5</f>
        <v>8.7885527638881571E-6</v>
      </c>
      <c r="D5" s="4">
        <f>'Natural Gas Calcs'!D5</f>
        <v>9.2076495752770531E-6</v>
      </c>
      <c r="E5" s="4">
        <f>'Natural Gas Calcs'!E5</f>
        <v>9.6192225525704418E-6</v>
      </c>
      <c r="F5" s="4">
        <f>'Natural Gas Calcs'!F5</f>
        <v>9.849163965522744E-6</v>
      </c>
      <c r="G5" s="4">
        <f>'Natural Gas Calcs'!G5</f>
        <v>1.0017147367820706E-5</v>
      </c>
      <c r="H5" s="4">
        <f>'Natural Gas Calcs'!H5</f>
        <v>1.0272966132708997E-5</v>
      </c>
      <c r="I5" s="4">
        <f>'Natural Gas Calcs'!I5</f>
        <v>1.0476606829076025E-5</v>
      </c>
      <c r="J5" s="4">
        <f>'Natural Gas Calcs'!J5</f>
        <v>1.0671456880550189E-5</v>
      </c>
      <c r="K5" s="4">
        <f>'Natural Gas Calcs'!K5</f>
        <v>1.0980857878034911E-5</v>
      </c>
      <c r="L5" s="4">
        <f>'Natural Gas Calcs'!L5</f>
        <v>1.1091651759034844E-5</v>
      </c>
      <c r="M5" s="4">
        <f>'Natural Gas Calcs'!M5</f>
        <v>1.1212483795460294E-5</v>
      </c>
      <c r="N5" s="4">
        <f>'Natural Gas Calcs'!N5</f>
        <v>1.1368296058927748E-5</v>
      </c>
      <c r="O5" s="4">
        <f>'Natural Gas Calcs'!O5</f>
        <v>1.1472424374147624E-5</v>
      </c>
      <c r="P5" s="4">
        <f>'Natural Gas Calcs'!P5</f>
        <v>1.1808865496569896E-5</v>
      </c>
      <c r="Q5" s="4">
        <f>'Natural Gas Calcs'!Q5</f>
        <v>1.2102364074581664E-5</v>
      </c>
      <c r="R5" s="4">
        <f>'Natural Gas Calcs'!R5</f>
        <v>1.2395541134379154E-5</v>
      </c>
      <c r="S5" s="4">
        <f>'Natural Gas Calcs'!S5</f>
        <v>1.2682145925641515E-5</v>
      </c>
      <c r="T5" s="4">
        <f>'Natural Gas Calcs'!T5</f>
        <v>1.2953960643674767E-5</v>
      </c>
      <c r="U5" s="4">
        <f>'Natural Gas Calcs'!U5</f>
        <v>1.3236721157628634E-5</v>
      </c>
      <c r="V5" s="4">
        <f>'Natural Gas Calcs'!V5</f>
        <v>1.3452964069520396E-5</v>
      </c>
      <c r="W5" s="4">
        <f>'Natural Gas Calcs'!W5</f>
        <v>1.376160142829943E-5</v>
      </c>
      <c r="X5" s="4">
        <f>'Natural Gas Calcs'!X5</f>
        <v>1.4246307869259034E-5</v>
      </c>
      <c r="Y5" s="4">
        <f>'Natural Gas Calcs'!Y5</f>
        <v>1.4845096372866723E-5</v>
      </c>
      <c r="Z5" s="4">
        <f>'Natural Gas Calcs'!Z5</f>
        <v>1.523270900725859E-5</v>
      </c>
      <c r="AA5" s="4">
        <f>'Natural Gas Calcs'!AA5</f>
        <v>1.5630977300575981E-5</v>
      </c>
      <c r="AB5" s="4">
        <f>'Natural Gas Calcs'!AB5</f>
        <v>1.6040207296000493E-5</v>
      </c>
      <c r="AC5" s="4">
        <f>'Natural Gas Calcs'!AC5</f>
        <v>1.6460714132712788E-5</v>
      </c>
      <c r="AD5" s="4">
        <f>'Natural Gas Calcs'!AD5</f>
        <v>1.6892822321316957E-5</v>
      </c>
      <c r="AE5" s="4">
        <f>'Natural Gas Calcs'!AE5</f>
        <v>1.7336866031687876E-5</v>
      </c>
      <c r="AF5" s="4">
        <f>'Natural Gas Calcs'!AF5</f>
        <v>1.7793189385281438E-5</v>
      </c>
      <c r="AG5" s="4">
        <f>'Natural Gas Calcs'!AG5</f>
        <v>1.8262146760882011E-5</v>
      </c>
      <c r="AH5" s="4">
        <f>'Natural Gas Calcs'!AH5</f>
        <v>1.8744103107821809E-5</v>
      </c>
      <c r="AI5" s="4">
        <f>'Natural Gas Calcs'!AI5</f>
        <v>1.9239434256714287E-5</v>
      </c>
    </row>
    <row r="6" spans="1:35">
      <c r="A6" s="2" t="s">
        <v>3</v>
      </c>
      <c r="B6" s="4">
        <f>'Natural Gas Calcs'!B6</f>
        <v>6.7984570877531343E-6</v>
      </c>
      <c r="C6" s="4">
        <f>'Natural Gas Calcs'!C6</f>
        <v>7.0587809232193803E-6</v>
      </c>
      <c r="D6" s="4">
        <f>'Natural Gas Calcs'!D6</f>
        <v>7.4606153426940573E-6</v>
      </c>
      <c r="E6" s="4">
        <f>'Natural Gas Calcs'!E6</f>
        <v>7.8553578350389439E-6</v>
      </c>
      <c r="F6" s="4">
        <f>'Natural Gas Calcs'!F6</f>
        <v>8.0519669420535188E-6</v>
      </c>
      <c r="G6" s="4">
        <f>'Natural Gas Calcs'!G6</f>
        <v>8.1803068216322706E-6</v>
      </c>
      <c r="H6" s="4">
        <f>'Natural Gas Calcs'!H6</f>
        <v>8.4070302514031444E-6</v>
      </c>
      <c r="I6" s="4">
        <f>'Natural Gas Calcs'!I6</f>
        <v>8.5756762421719789E-6</v>
      </c>
      <c r="J6" s="4">
        <f>'Natural Gas Calcs'!J6</f>
        <v>8.7085209868374609E-6</v>
      </c>
      <c r="K6" s="4">
        <f>'Natural Gas Calcs'!K6</f>
        <v>8.9867137845200866E-6</v>
      </c>
      <c r="L6" s="4">
        <f>'Natural Gas Calcs'!L6</f>
        <v>9.0499963879118796E-6</v>
      </c>
      <c r="M6" s="4">
        <f>'Natural Gas Calcs'!M6</f>
        <v>9.1287336103281364E-6</v>
      </c>
      <c r="N6" s="4">
        <f>'Natural Gas Calcs'!N6</f>
        <v>9.2359536826140596E-6</v>
      </c>
      <c r="O6" s="4">
        <f>'Natural Gas Calcs'!O6</f>
        <v>9.2956128078183126E-6</v>
      </c>
      <c r="P6" s="4">
        <f>'Natural Gas Calcs'!P6</f>
        <v>9.6010481226273633E-6</v>
      </c>
      <c r="Q6" s="4">
        <f>'Natural Gas Calcs'!Q6</f>
        <v>9.8509870916448776E-6</v>
      </c>
      <c r="R6" s="4">
        <f>'Natural Gas Calcs'!R6</f>
        <v>1.0098958230299464E-5</v>
      </c>
      <c r="S6" s="4">
        <f>'Natural Gas Calcs'!S6</f>
        <v>1.0323423007748079E-5</v>
      </c>
      <c r="T6" s="4">
        <f>'Natural Gas Calcs'!T6</f>
        <v>1.0549686037990351E-5</v>
      </c>
      <c r="U6" s="4">
        <f>'Natural Gas Calcs'!U6</f>
        <v>1.0786475837639639E-5</v>
      </c>
      <c r="V6" s="4">
        <f>'Natural Gas Calcs'!V6</f>
        <v>1.0949383474137261E-5</v>
      </c>
      <c r="W6" s="4">
        <f>'Natural Gas Calcs'!W6</f>
        <v>1.1211483606197356E-5</v>
      </c>
      <c r="X6" s="4">
        <f>'Natural Gas Calcs'!X6</f>
        <v>1.1663894088535045E-5</v>
      </c>
      <c r="Y6" s="4">
        <f>'Natural Gas Calcs'!Y6</f>
        <v>1.223906272268135E-5</v>
      </c>
      <c r="Z6" s="4">
        <f>'Natural Gas Calcs'!Z6</f>
        <v>1.258265529431149E-5</v>
      </c>
      <c r="AA6" s="4">
        <f>'Natural Gas Calcs'!AA6</f>
        <v>1.2936282402401637E-5</v>
      </c>
      <c r="AB6" s="4">
        <f>'Natural Gas Calcs'!AB6</f>
        <v>1.3300245966481013E-5</v>
      </c>
      <c r="AC6" s="4">
        <f>'Natural Gas Calcs'!AC6</f>
        <v>1.3674857185289036E-5</v>
      </c>
      <c r="AD6" s="4">
        <f>'Natural Gas Calcs'!AD6</f>
        <v>1.4060436824214281E-5</v>
      </c>
      <c r="AE6" s="4">
        <f>'Natural Gas Calcs'!AE6</f>
        <v>1.4457315516013956E-5</v>
      </c>
      <c r="AF6" s="4">
        <f>'Natural Gas Calcs'!AF6</f>
        <v>1.4865834066137309E-5</v>
      </c>
      <c r="AG6" s="4">
        <f>'Natural Gas Calcs'!AG6</f>
        <v>1.5286343772426733E-5</v>
      </c>
      <c r="AH6" s="4">
        <f>'Natural Gas Calcs'!AH6</f>
        <v>1.5719206752687622E-5</v>
      </c>
      <c r="AI6" s="4">
        <f>'Natural Gas Calcs'!AI6</f>
        <v>1.6164796269281299E-5</v>
      </c>
    </row>
    <row r="7" spans="1:35">
      <c r="A7" s="2" t="s">
        <v>19</v>
      </c>
      <c r="B7" s="4">
        <f>'Natural Gas Calcs'!B5</f>
        <v>8.4474445515911283E-6</v>
      </c>
      <c r="C7" s="4">
        <f>'Natural Gas Calcs'!C5</f>
        <v>8.7885527638881571E-6</v>
      </c>
      <c r="D7" s="4">
        <f>'Natural Gas Calcs'!D5</f>
        <v>9.2076495752770531E-6</v>
      </c>
      <c r="E7" s="4">
        <f>'Natural Gas Calcs'!E5</f>
        <v>9.6192225525704418E-6</v>
      </c>
      <c r="F7" s="4">
        <f>'Natural Gas Calcs'!F5</f>
        <v>9.849163965522744E-6</v>
      </c>
      <c r="G7" s="4">
        <f>'Natural Gas Calcs'!G5</f>
        <v>1.0017147367820706E-5</v>
      </c>
      <c r="H7" s="4">
        <f>'Natural Gas Calcs'!H5</f>
        <v>1.0272966132708997E-5</v>
      </c>
      <c r="I7" s="4">
        <f>'Natural Gas Calcs'!I5</f>
        <v>1.0476606829076025E-5</v>
      </c>
      <c r="J7" s="4">
        <f>'Natural Gas Calcs'!J5</f>
        <v>1.0671456880550189E-5</v>
      </c>
      <c r="K7" s="4">
        <f>'Natural Gas Calcs'!K5</f>
        <v>1.0980857878034911E-5</v>
      </c>
      <c r="L7" s="4">
        <f>'Natural Gas Calcs'!L5</f>
        <v>1.1091651759034844E-5</v>
      </c>
      <c r="M7" s="4">
        <f>'Natural Gas Calcs'!M5</f>
        <v>1.1212483795460294E-5</v>
      </c>
      <c r="N7" s="4">
        <f>'Natural Gas Calcs'!N5</f>
        <v>1.1368296058927748E-5</v>
      </c>
      <c r="O7" s="4">
        <f>'Natural Gas Calcs'!O5</f>
        <v>1.1472424374147624E-5</v>
      </c>
      <c r="P7" s="4">
        <f>'Natural Gas Calcs'!P5</f>
        <v>1.1808865496569896E-5</v>
      </c>
      <c r="Q7" s="4">
        <f>'Natural Gas Calcs'!Q5</f>
        <v>1.2102364074581664E-5</v>
      </c>
      <c r="R7" s="4">
        <f>'Natural Gas Calcs'!R5</f>
        <v>1.2395541134379154E-5</v>
      </c>
      <c r="S7" s="4">
        <f>'Natural Gas Calcs'!S5</f>
        <v>1.2682145925641515E-5</v>
      </c>
      <c r="T7" s="4">
        <f>'Natural Gas Calcs'!T5</f>
        <v>1.2953960643674767E-5</v>
      </c>
      <c r="U7" s="4">
        <f>'Natural Gas Calcs'!U5</f>
        <v>1.3236721157628634E-5</v>
      </c>
      <c r="V7" s="4">
        <f>'Natural Gas Calcs'!V5</f>
        <v>1.3452964069520396E-5</v>
      </c>
      <c r="W7" s="4">
        <f>'Natural Gas Calcs'!W5</f>
        <v>1.376160142829943E-5</v>
      </c>
      <c r="X7" s="4">
        <f>'Natural Gas Calcs'!X5</f>
        <v>1.4246307869259034E-5</v>
      </c>
      <c r="Y7" s="4">
        <f>'Natural Gas Calcs'!Y5</f>
        <v>1.4845096372866723E-5</v>
      </c>
      <c r="Z7" s="4">
        <f>'Natural Gas Calcs'!Z5</f>
        <v>1.523270900725859E-5</v>
      </c>
      <c r="AA7" s="4">
        <f>'Natural Gas Calcs'!AA5</f>
        <v>1.5630977300575981E-5</v>
      </c>
      <c r="AB7" s="4">
        <f>'Natural Gas Calcs'!AB5</f>
        <v>1.6040207296000493E-5</v>
      </c>
      <c r="AC7" s="4">
        <f>'Natural Gas Calcs'!AC5</f>
        <v>1.6460714132712788E-5</v>
      </c>
      <c r="AD7" s="4">
        <f>'Natural Gas Calcs'!AD5</f>
        <v>1.6892822321316957E-5</v>
      </c>
      <c r="AE7" s="4">
        <f>'Natural Gas Calcs'!AE5</f>
        <v>1.7336866031687876E-5</v>
      </c>
      <c r="AF7" s="4">
        <f>'Natural Gas Calcs'!AF5</f>
        <v>1.7793189385281438E-5</v>
      </c>
      <c r="AG7" s="4">
        <f>'Natural Gas Calcs'!AG5</f>
        <v>1.8262146760882011E-5</v>
      </c>
      <c r="AH7" s="4">
        <f>'Natural Gas Calcs'!AH5</f>
        <v>1.8744103107821809E-5</v>
      </c>
      <c r="AI7" s="4">
        <f>'Natural Gas Calcs'!AI5</f>
        <v>1.9239434256714287E-5</v>
      </c>
    </row>
    <row r="8" spans="1:35">
      <c r="A8" s="2" t="s">
        <v>20</v>
      </c>
      <c r="B8" s="1">
        <f>'Natural Gas Calcs'!B8</f>
        <v>0</v>
      </c>
      <c r="C8" s="10">
        <f>'Natural Gas Calcs'!C8</f>
        <v>0</v>
      </c>
      <c r="D8" s="1">
        <f>'Natural Gas Calcs'!D8</f>
        <v>0</v>
      </c>
      <c r="E8" s="1">
        <f>'Natural Gas Calcs'!E8</f>
        <v>0</v>
      </c>
      <c r="F8" s="1">
        <f>'Natural Gas Calcs'!F8</f>
        <v>0</v>
      </c>
      <c r="G8" s="1">
        <f>'Natural Gas Calcs'!G8</f>
        <v>0</v>
      </c>
      <c r="H8" s="1">
        <f>'Natural Gas Calcs'!H8</f>
        <v>0</v>
      </c>
      <c r="I8" s="1">
        <f>'Natural Gas Calcs'!I8</f>
        <v>0</v>
      </c>
      <c r="J8" s="1">
        <f>'Natural Gas Calcs'!J8</f>
        <v>0</v>
      </c>
      <c r="K8" s="1">
        <f>'Natural Gas Calcs'!K8</f>
        <v>0</v>
      </c>
      <c r="L8" s="1">
        <f>'Natural Gas Calcs'!L8</f>
        <v>0</v>
      </c>
      <c r="M8" s="1">
        <f>'Natural Gas Calcs'!M8</f>
        <v>0</v>
      </c>
      <c r="N8" s="1">
        <f>'Natural Gas Calcs'!N8</f>
        <v>0</v>
      </c>
      <c r="O8" s="1">
        <f>'Natural Gas Calcs'!O8</f>
        <v>0</v>
      </c>
      <c r="P8" s="1">
        <f>'Natural Gas Calcs'!P8</f>
        <v>0</v>
      </c>
      <c r="Q8" s="1">
        <f>'Natural Gas Calcs'!Q8</f>
        <v>0</v>
      </c>
      <c r="R8" s="1">
        <f>'Natural Gas Calcs'!R8</f>
        <v>0</v>
      </c>
      <c r="S8" s="1">
        <f>'Natural Gas Calcs'!S8</f>
        <v>0</v>
      </c>
      <c r="T8" s="1">
        <f>'Natural Gas Calcs'!T8</f>
        <v>0</v>
      </c>
      <c r="U8" s="1">
        <f>'Natural Gas Calcs'!U8</f>
        <v>0</v>
      </c>
      <c r="V8" s="1">
        <f>'Natural Gas Calcs'!V8</f>
        <v>0</v>
      </c>
      <c r="W8" s="1">
        <f>'Natural Gas Calcs'!W8</f>
        <v>0</v>
      </c>
      <c r="X8" s="1">
        <f>'Natural Gas Calcs'!X8</f>
        <v>0</v>
      </c>
      <c r="Y8" s="1">
        <f>'Natural Gas Calcs'!Y8</f>
        <v>0</v>
      </c>
      <c r="Z8" s="11">
        <f>'Natural Gas Calcs'!Z8</f>
        <v>0</v>
      </c>
      <c r="AA8" s="11">
        <f>'Natural Gas Calcs'!AA8</f>
        <v>0</v>
      </c>
      <c r="AB8" s="11">
        <f>'Natural Gas Calcs'!AB8</f>
        <v>0</v>
      </c>
      <c r="AC8" s="11">
        <f>'Natural Gas Calcs'!AC8</f>
        <v>0</v>
      </c>
      <c r="AD8" s="11">
        <f>'Natural Gas Calcs'!AD8</f>
        <v>0</v>
      </c>
      <c r="AE8" s="11">
        <f>'Natural Gas Calcs'!AE8</f>
        <v>0</v>
      </c>
      <c r="AF8" s="11">
        <f>'Natural Gas Calcs'!AF8</f>
        <v>0</v>
      </c>
      <c r="AG8" s="11">
        <f>'Natural Gas Calcs'!AG8</f>
        <v>0</v>
      </c>
      <c r="AH8" s="11">
        <f>'Natural Gas Calcs'!AH8</f>
        <v>0</v>
      </c>
      <c r="AI8" s="11">
        <f>'Natural Gas Calcs'!AI8</f>
        <v>0</v>
      </c>
    </row>
    <row r="9" spans="1:35" s="11" customFormat="1">
      <c r="A9" s="12"/>
      <c r="C9" s="10"/>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4"/>
  <sheetViews>
    <sheetView workbookViewId="0">
      <selection activeCell="AI8" sqref="A1:AI8"/>
    </sheetView>
  </sheetViews>
  <sheetFormatPr defaultRowHeight="15"/>
  <cols>
    <col min="1" max="1" width="36.42578125" bestFit="1" customWidth="1"/>
    <col min="2" max="4" width="11.85546875" bestFit="1" customWidth="1"/>
    <col min="15" max="15" width="11.85546875" bestFit="1" customWidth="1"/>
  </cols>
  <sheetData>
    <row r="1" spans="1:49" s="90" customFormat="1">
      <c r="A1" s="90" t="str">
        <f t="shared" ref="A1:AI1" si="0">A11</f>
        <v>Year</v>
      </c>
      <c r="B1" s="90">
        <f t="shared" si="0"/>
        <v>2017</v>
      </c>
      <c r="C1" s="90">
        <f t="shared" si="0"/>
        <v>2018</v>
      </c>
      <c r="D1" s="90">
        <f t="shared" si="0"/>
        <v>2019</v>
      </c>
      <c r="E1" s="90">
        <f t="shared" si="0"/>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49" s="90" customFormat="1">
      <c r="A2" s="90" t="str">
        <f t="shared" ref="A2" si="1">A12</f>
        <v>Transportation Sector Price ($/BTU)</v>
      </c>
      <c r="B2" s="90">
        <f>B12*'Fast Electric Vehicle Charging'!$B$19</f>
        <v>3.2211452012597118E-5</v>
      </c>
      <c r="C2" s="90">
        <f>C12*'Fast Electric Vehicle Charging'!$B$19</f>
        <v>3.4104060368175991E-5</v>
      </c>
      <c r="D2" s="90">
        <f>D12*'Fast Electric Vehicle Charging'!$B$19</f>
        <v>3.531475426353504E-5</v>
      </c>
      <c r="E2" s="90">
        <f>E12*'Fast Electric Vehicle Charging'!$B$19</f>
        <v>3.6249940713739258E-5</v>
      </c>
      <c r="F2" s="90">
        <f>F12*'Fast Electric Vehicle Charging'!$B$19</f>
        <v>3.6945078745741867E-5</v>
      </c>
      <c r="G2" s="90">
        <f>G12*'Fast Electric Vehicle Charging'!$B$19</f>
        <v>3.8860291644323543E-5</v>
      </c>
      <c r="H2" s="90">
        <f>H12*'Fast Electric Vehicle Charging'!$B$19</f>
        <v>3.9487553516189687E-5</v>
      </c>
      <c r="I2" s="90">
        <f>I12*'Fast Electric Vehicle Charging'!$B$19</f>
        <v>4.0698585617370029E-5</v>
      </c>
      <c r="J2" s="90">
        <f>J12*'Fast Electric Vehicle Charging'!$B$19</f>
        <v>4.1457505436971932E-5</v>
      </c>
      <c r="K2" s="90">
        <f>K12*'Fast Electric Vehicle Charging'!$B$19</f>
        <v>4.6306893482298551E-5</v>
      </c>
      <c r="L2" s="90">
        <f>L12*'Fast Electric Vehicle Charging'!$B$19</f>
        <v>4.2671339648856415E-5</v>
      </c>
      <c r="M2" s="90">
        <f>M12*'Fast Electric Vehicle Charging'!$B$19</f>
        <v>4.3963090734850818E-5</v>
      </c>
      <c r="N2" s="90">
        <f>N12*'Fast Electric Vehicle Charging'!$B$19</f>
        <v>4.4068393726206761E-5</v>
      </c>
      <c r="O2" s="90">
        <f>O12*'Fast Electric Vehicle Charging'!$B$19</f>
        <v>4.3779185063128005E-5</v>
      </c>
      <c r="P2" s="90">
        <f>P12*'Fast Electric Vehicle Charging'!$B$19</f>
        <v>4.5187756854033499E-5</v>
      </c>
      <c r="Q2" s="90">
        <f>Q12*'Fast Electric Vehicle Charging'!$B$19</f>
        <v>4.6087874313782947E-5</v>
      </c>
      <c r="R2" s="90">
        <f>R12*'Fast Electric Vehicle Charging'!$B$19</f>
        <v>4.5873047393415241E-5</v>
      </c>
      <c r="S2" s="90">
        <f>S12*'Fast Electric Vehicle Charging'!$B$19</f>
        <v>4.6310148222540906E-5</v>
      </c>
      <c r="T2" s="90">
        <f>T12*'Fast Electric Vehicle Charging'!$B$19</f>
        <v>4.6922916385603782E-5</v>
      </c>
      <c r="U2" s="90">
        <f>U12*'Fast Electric Vehicle Charging'!$B$19</f>
        <v>4.7516626506087783E-5</v>
      </c>
      <c r="V2" s="90">
        <f>V12*'Fast Electric Vehicle Charging'!$B$19</f>
        <v>4.8342085889217517E-5</v>
      </c>
      <c r="W2" s="90">
        <f>W12*'Fast Electric Vehicle Charging'!$B$19</f>
        <v>5.1568593247810494E-5</v>
      </c>
      <c r="X2" s="90">
        <f>X12*'Fast Electric Vehicle Charging'!$B$19</f>
        <v>5.2346310098692252E-5</v>
      </c>
      <c r="Y2" s="90">
        <f>Y12*'Fast Electric Vehicle Charging'!$B$19</f>
        <v>5.3108082004525221E-5</v>
      </c>
      <c r="Z2" s="90">
        <f>Z12*'Fast Electric Vehicle Charging'!$B$19</f>
        <v>5.3899858746625059E-5</v>
      </c>
      <c r="AA2" s="90">
        <f>AA12*'Fast Electric Vehicle Charging'!$B$19</f>
        <v>5.4625814551618036E-5</v>
      </c>
      <c r="AB2" s="90">
        <f>AB12*'Fast Electric Vehicle Charging'!$B$19</f>
        <v>5.625190442692219E-5</v>
      </c>
      <c r="AC2" s="90">
        <f>AC12*'Fast Electric Vehicle Charging'!$B$19</f>
        <v>6.0085979161151945E-5</v>
      </c>
      <c r="AD2" s="90">
        <f>AD12*'Fast Electric Vehicle Charging'!$B$19</f>
        <v>5.8918061956082131E-5</v>
      </c>
      <c r="AE2" s="90">
        <f>AE12*'Fast Electric Vehicle Charging'!$B$19</f>
        <v>6.0191966255408341E-5</v>
      </c>
      <c r="AF2" s="90">
        <f>AF12*'Fast Electric Vehicle Charging'!$B$19</f>
        <v>6.1165707051434519E-5</v>
      </c>
      <c r="AG2" s="90">
        <f>AG12*'Fast Electric Vehicle Charging'!$B$19</f>
        <v>6.2077428487447288E-5</v>
      </c>
      <c r="AH2" s="90">
        <f>AH12*'Fast Electric Vehicle Charging'!$B$19</f>
        <v>6.5244302404658187E-5</v>
      </c>
      <c r="AI2" s="90">
        <f>AI12*'Fast Electric Vehicle Charging'!$B$19</f>
        <v>6.771586144343488E-5</v>
      </c>
    </row>
    <row r="3" spans="1:49" s="90" customFormat="1">
      <c r="A3" s="90" t="str">
        <f t="shared" ref="A3:AI3" si="2">A13</f>
        <v>Electricity Sector Price ($/BTU)</v>
      </c>
      <c r="B3" s="90">
        <f t="shared" si="2"/>
        <v>0</v>
      </c>
      <c r="C3" s="90">
        <f t="shared" si="2"/>
        <v>0</v>
      </c>
      <c r="D3" s="90">
        <f t="shared" si="2"/>
        <v>0</v>
      </c>
      <c r="E3" s="90">
        <f t="shared" si="2"/>
        <v>0</v>
      </c>
      <c r="F3" s="90">
        <f t="shared" si="2"/>
        <v>0</v>
      </c>
      <c r="G3" s="90">
        <f t="shared" si="2"/>
        <v>0</v>
      </c>
      <c r="H3" s="90">
        <f t="shared" si="2"/>
        <v>0</v>
      </c>
      <c r="I3" s="90">
        <f t="shared" si="2"/>
        <v>0</v>
      </c>
      <c r="J3" s="90">
        <f t="shared" si="2"/>
        <v>0</v>
      </c>
      <c r="K3" s="90">
        <f t="shared" si="2"/>
        <v>0</v>
      </c>
      <c r="L3" s="90">
        <f t="shared" si="2"/>
        <v>0</v>
      </c>
      <c r="M3" s="90">
        <f t="shared" si="2"/>
        <v>0</v>
      </c>
      <c r="N3" s="90">
        <f t="shared" si="2"/>
        <v>0</v>
      </c>
      <c r="O3" s="90">
        <f t="shared" si="2"/>
        <v>0</v>
      </c>
      <c r="P3" s="90">
        <f t="shared" si="2"/>
        <v>0</v>
      </c>
      <c r="Q3" s="90">
        <f t="shared" si="2"/>
        <v>0</v>
      </c>
      <c r="R3" s="90">
        <f t="shared" si="2"/>
        <v>0</v>
      </c>
      <c r="S3" s="90">
        <f t="shared" si="2"/>
        <v>0</v>
      </c>
      <c r="T3" s="90">
        <f t="shared" si="2"/>
        <v>0</v>
      </c>
      <c r="U3" s="90">
        <f t="shared" si="2"/>
        <v>0</v>
      </c>
      <c r="V3" s="90">
        <f t="shared" si="2"/>
        <v>0</v>
      </c>
      <c r="W3" s="90">
        <f t="shared" si="2"/>
        <v>0</v>
      </c>
      <c r="X3" s="90">
        <f t="shared" si="2"/>
        <v>0</v>
      </c>
      <c r="Y3" s="90">
        <f t="shared" si="2"/>
        <v>0</v>
      </c>
      <c r="Z3" s="90">
        <f t="shared" si="2"/>
        <v>0</v>
      </c>
      <c r="AA3" s="90">
        <f t="shared" si="2"/>
        <v>0</v>
      </c>
      <c r="AB3" s="90">
        <f t="shared" si="2"/>
        <v>0</v>
      </c>
      <c r="AC3" s="90">
        <f t="shared" si="2"/>
        <v>0</v>
      </c>
      <c r="AD3" s="90">
        <f t="shared" si="2"/>
        <v>0</v>
      </c>
      <c r="AE3" s="90">
        <f t="shared" si="2"/>
        <v>0</v>
      </c>
      <c r="AF3" s="90">
        <f t="shared" si="2"/>
        <v>0</v>
      </c>
      <c r="AG3" s="90">
        <f t="shared" si="2"/>
        <v>0</v>
      </c>
      <c r="AH3" s="90">
        <f t="shared" si="2"/>
        <v>0</v>
      </c>
      <c r="AI3" s="90">
        <f t="shared" si="2"/>
        <v>0</v>
      </c>
    </row>
    <row r="4" spans="1:49" s="90" customFormat="1">
      <c r="A4" s="90" t="str">
        <f t="shared" ref="A4:AI4" si="3">A14</f>
        <v>Residential Buildings Sector Price ($/BTU)</v>
      </c>
      <c r="B4" s="90">
        <f t="shared" si="3"/>
        <v>6.2476313245299995E-5</v>
      </c>
      <c r="C4" s="90">
        <f t="shared" si="3"/>
        <v>6.4489476806999996E-5</v>
      </c>
      <c r="D4" s="90">
        <f t="shared" si="3"/>
        <v>6.539353363935375E-5</v>
      </c>
      <c r="E4" s="90">
        <f t="shared" si="3"/>
        <v>7.0486913329917246E-5</v>
      </c>
      <c r="F4" s="90">
        <f t="shared" si="3"/>
        <v>7.2186356111758371E-5</v>
      </c>
      <c r="G4" s="90">
        <f t="shared" si="3"/>
        <v>7.064214458870656E-5</v>
      </c>
      <c r="H4" s="90">
        <f t="shared" si="3"/>
        <v>7.0927615699218816E-5</v>
      </c>
      <c r="I4" s="90">
        <f t="shared" si="3"/>
        <v>7.2779846222905255E-5</v>
      </c>
      <c r="J4" s="90">
        <f t="shared" si="3"/>
        <v>7.3740788593445043E-5</v>
      </c>
      <c r="K4" s="90">
        <f t="shared" si="3"/>
        <v>7.5215765467359329E-5</v>
      </c>
      <c r="L4" s="90">
        <f t="shared" si="3"/>
        <v>7.6794100362129045E-5</v>
      </c>
      <c r="M4" s="90">
        <f t="shared" si="3"/>
        <v>7.8971767231570349E-5</v>
      </c>
      <c r="N4" s="90">
        <f t="shared" si="3"/>
        <v>8.0078314093132079E-5</v>
      </c>
      <c r="O4" s="90">
        <f t="shared" si="3"/>
        <v>8.079250901145314E-5</v>
      </c>
      <c r="P4" s="90">
        <f t="shared" si="3"/>
        <v>8.2802357054217299E-5</v>
      </c>
      <c r="Q4" s="90">
        <f t="shared" si="3"/>
        <v>8.4093305936662501E-5</v>
      </c>
      <c r="R4" s="90">
        <f t="shared" si="3"/>
        <v>8.3701650585565757E-5</v>
      </c>
      <c r="S4" s="90">
        <f t="shared" si="3"/>
        <v>8.4193410482351423E-5</v>
      </c>
      <c r="T4" s="90">
        <f t="shared" si="3"/>
        <v>8.4961733881943837E-5</v>
      </c>
      <c r="U4" s="90">
        <f t="shared" si="3"/>
        <v>8.5571828840532013E-5</v>
      </c>
      <c r="V4" s="90">
        <f t="shared" si="3"/>
        <v>8.6661696910332194E-5</v>
      </c>
      <c r="W4" s="90">
        <f t="shared" si="3"/>
        <v>8.8854929493099893E-5</v>
      </c>
      <c r="X4" s="90">
        <f t="shared" si="3"/>
        <v>8.9917068997584555E-5</v>
      </c>
      <c r="Y4" s="90">
        <f t="shared" si="3"/>
        <v>9.0951934843320028E-5</v>
      </c>
      <c r="Z4" s="90">
        <f t="shared" si="3"/>
        <v>9.1726199552876524E-5</v>
      </c>
      <c r="AA4" s="90">
        <f t="shared" si="3"/>
        <v>9.2484132962890065E-5</v>
      </c>
      <c r="AB4" s="90">
        <f t="shared" si="3"/>
        <v>9.4591329930931157E-5</v>
      </c>
      <c r="AC4" s="90">
        <f t="shared" si="3"/>
        <v>9.206848328395211E-5</v>
      </c>
      <c r="AD4" s="90">
        <f t="shared" si="3"/>
        <v>9.0385267325780418E-5</v>
      </c>
      <c r="AE4" s="90">
        <f t="shared" si="3"/>
        <v>9.1778719146977362E-5</v>
      </c>
      <c r="AF4" s="90">
        <f t="shared" si="3"/>
        <v>9.2671671045918818E-5</v>
      </c>
      <c r="AG4" s="90">
        <f t="shared" si="3"/>
        <v>9.3401898227137047E-5</v>
      </c>
      <c r="AH4" s="90">
        <f t="shared" si="3"/>
        <v>9.8020987562919177E-5</v>
      </c>
      <c r="AI4" s="90">
        <f t="shared" si="3"/>
        <v>9.9838144811555612E-5</v>
      </c>
    </row>
    <row r="5" spans="1:49" s="90" customFormat="1">
      <c r="A5" s="90" t="str">
        <f t="shared" ref="A5:AI5" si="4">A15</f>
        <v>Commercial Buildings Sector Price ($/BTU)</v>
      </c>
      <c r="B5" s="90">
        <f t="shared" si="4"/>
        <v>5.3775352088800002E-5</v>
      </c>
      <c r="C5" s="90">
        <f t="shared" si="4"/>
        <v>5.6163851229800003E-5</v>
      </c>
      <c r="D5" s="90">
        <f t="shared" si="4"/>
        <v>5.6943996104084287E-5</v>
      </c>
      <c r="E5" s="90">
        <f t="shared" si="4"/>
        <v>5.5608866008594676E-5</v>
      </c>
      <c r="F5" s="90">
        <f t="shared" si="4"/>
        <v>5.6317815240511183E-5</v>
      </c>
      <c r="G5" s="90">
        <f t="shared" si="4"/>
        <v>5.7549004649563518E-5</v>
      </c>
      <c r="H5" s="90">
        <f t="shared" si="4"/>
        <v>5.7732471932179563E-5</v>
      </c>
      <c r="I5" s="90">
        <f t="shared" si="4"/>
        <v>5.9141331305925357E-5</v>
      </c>
      <c r="J5" s="90">
        <f t="shared" si="4"/>
        <v>6.0009709376793378E-5</v>
      </c>
      <c r="K5" s="90">
        <f t="shared" si="4"/>
        <v>5.9852515834395965E-5</v>
      </c>
      <c r="L5" s="90">
        <f t="shared" si="4"/>
        <v>6.2602609713298277E-5</v>
      </c>
      <c r="M5" s="90">
        <f t="shared" si="4"/>
        <v>6.3409847827920841E-5</v>
      </c>
      <c r="N5" s="90">
        <f t="shared" si="4"/>
        <v>6.460932941395948E-5</v>
      </c>
      <c r="O5" s="90">
        <f t="shared" si="4"/>
        <v>6.5610397995766705E-5</v>
      </c>
      <c r="P5" s="90">
        <f t="shared" si="4"/>
        <v>6.7609865708272493E-5</v>
      </c>
      <c r="Q5" s="90">
        <f t="shared" si="4"/>
        <v>6.9123512105856278E-5</v>
      </c>
      <c r="R5" s="90">
        <f t="shared" si="4"/>
        <v>6.942859947564805E-5</v>
      </c>
      <c r="S5" s="90">
        <f t="shared" si="4"/>
        <v>7.0341993616802656E-5</v>
      </c>
      <c r="T5" s="90">
        <f t="shared" si="4"/>
        <v>7.1443732627017416E-5</v>
      </c>
      <c r="U5" s="90">
        <f t="shared" si="4"/>
        <v>7.2398284559591934E-5</v>
      </c>
      <c r="V5" s="90">
        <f t="shared" si="4"/>
        <v>7.3697912906025686E-5</v>
      </c>
      <c r="W5" s="90">
        <f t="shared" si="4"/>
        <v>7.3563278688738306E-5</v>
      </c>
      <c r="X5" s="90">
        <f t="shared" si="4"/>
        <v>7.4725528309097845E-5</v>
      </c>
      <c r="Y5" s="90">
        <f t="shared" si="4"/>
        <v>7.5838459460038458E-5</v>
      </c>
      <c r="Z5" s="90">
        <f t="shared" si="4"/>
        <v>7.6753340072065602E-5</v>
      </c>
      <c r="AA5" s="90">
        <f t="shared" si="4"/>
        <v>7.7651010343417833E-5</v>
      </c>
      <c r="AB5" s="90">
        <f t="shared" si="4"/>
        <v>7.9572012979895414E-5</v>
      </c>
      <c r="AC5" s="90">
        <f t="shared" si="4"/>
        <v>7.7805683812069162E-5</v>
      </c>
      <c r="AD5" s="90">
        <f t="shared" si="4"/>
        <v>8.6773849309430893E-5</v>
      </c>
      <c r="AE5" s="90">
        <f t="shared" si="4"/>
        <v>8.8370501229965799E-5</v>
      </c>
      <c r="AF5" s="90">
        <f t="shared" si="4"/>
        <v>8.9601684466215068E-5</v>
      </c>
      <c r="AG5" s="90">
        <f t="shared" si="4"/>
        <v>9.0721997868576493E-5</v>
      </c>
      <c r="AH5" s="90">
        <f t="shared" si="4"/>
        <v>8.8995404831021622E-5</v>
      </c>
      <c r="AI5" s="90">
        <f t="shared" si="4"/>
        <v>9.027748254685545E-5</v>
      </c>
    </row>
    <row r="6" spans="1:49" s="90" customFormat="1">
      <c r="A6" s="90" t="str">
        <f t="shared" ref="A6:AI6" si="5">A16</f>
        <v>Industry Sector Price ($/BTU)</v>
      </c>
      <c r="B6" s="90">
        <f t="shared" si="5"/>
        <v>4.3436562949899996E-5</v>
      </c>
      <c r="C6" s="90">
        <f t="shared" si="5"/>
        <v>4.5552090760500007E-5</v>
      </c>
      <c r="D6" s="90">
        <f t="shared" si="5"/>
        <v>4.6212032798894342E-5</v>
      </c>
      <c r="E6" s="90">
        <f t="shared" si="5"/>
        <v>4.6026857461769878E-5</v>
      </c>
      <c r="F6" s="90">
        <f t="shared" si="5"/>
        <v>4.6541357058245316E-5</v>
      </c>
      <c r="G6" s="90">
        <f t="shared" si="5"/>
        <v>4.7703612696739976E-5</v>
      </c>
      <c r="H6" s="90">
        <f t="shared" si="5"/>
        <v>4.7794465280425486E-5</v>
      </c>
      <c r="I6" s="90">
        <f t="shared" si="5"/>
        <v>4.873344562352618E-5</v>
      </c>
      <c r="J6" s="90">
        <f t="shared" si="5"/>
        <v>4.9353285476059418E-5</v>
      </c>
      <c r="K6" s="90">
        <f t="shared" si="5"/>
        <v>5.0742245283113925E-5</v>
      </c>
      <c r="L6" s="90">
        <f t="shared" si="5"/>
        <v>5.0531416149201668E-5</v>
      </c>
      <c r="M6" s="90">
        <f t="shared" si="5"/>
        <v>5.1107129390767405E-5</v>
      </c>
      <c r="N6" s="90">
        <f t="shared" si="5"/>
        <v>5.1208232643018038E-5</v>
      </c>
      <c r="O6" s="90">
        <f t="shared" si="5"/>
        <v>5.0882283227498371E-5</v>
      </c>
      <c r="P6" s="90">
        <f t="shared" si="5"/>
        <v>5.261812250132428E-5</v>
      </c>
      <c r="Q6" s="90">
        <f t="shared" si="5"/>
        <v>5.3767817859429407E-5</v>
      </c>
      <c r="R6" s="90">
        <f t="shared" si="5"/>
        <v>5.3679082806101466E-5</v>
      </c>
      <c r="S6" s="90">
        <f t="shared" si="5"/>
        <v>5.4301442574659213E-5</v>
      </c>
      <c r="T6" s="90">
        <f t="shared" si="5"/>
        <v>5.5107931352410409E-5</v>
      </c>
      <c r="U6" s="90">
        <f t="shared" si="5"/>
        <v>5.5959535616604452E-5</v>
      </c>
      <c r="V6" s="90">
        <f t="shared" si="5"/>
        <v>5.7059230103050617E-5</v>
      </c>
      <c r="W6" s="90">
        <f t="shared" si="5"/>
        <v>5.5842361673315318E-5</v>
      </c>
      <c r="X6" s="90">
        <f t="shared" si="5"/>
        <v>5.6844801821496155E-5</v>
      </c>
      <c r="Y6" s="90">
        <f t="shared" si="5"/>
        <v>5.7828703274342451E-5</v>
      </c>
      <c r="Z6" s="90">
        <f t="shared" si="5"/>
        <v>5.8884795258853982E-5</v>
      </c>
      <c r="AA6" s="90">
        <f t="shared" si="5"/>
        <v>5.9786896418740344E-5</v>
      </c>
      <c r="AB6" s="90">
        <f t="shared" si="5"/>
        <v>6.1650021141559553E-5</v>
      </c>
      <c r="AC6" s="90">
        <f t="shared" si="5"/>
        <v>6.9350104864600624E-5</v>
      </c>
      <c r="AD6" s="90">
        <f t="shared" si="5"/>
        <v>6.6103986491936317E-5</v>
      </c>
      <c r="AE6" s="90">
        <f t="shared" si="5"/>
        <v>6.767011721288799E-5</v>
      </c>
      <c r="AF6" s="90">
        <f t="shared" si="5"/>
        <v>6.8908484676251158E-5</v>
      </c>
      <c r="AG6" s="90">
        <f t="shared" si="5"/>
        <v>7.0084882946212538E-5</v>
      </c>
      <c r="AH6" s="90">
        <f t="shared" si="5"/>
        <v>7.2159716224045117E-5</v>
      </c>
      <c r="AI6" s="90">
        <f t="shared" si="5"/>
        <v>7.4766700485953146E-5</v>
      </c>
    </row>
    <row r="7" spans="1:49" s="90" customFormat="1">
      <c r="A7" s="90" t="str">
        <f t="shared" ref="A7:AI7" si="6">A17</f>
        <v>District Heating Sector Price ($/BTU)</v>
      </c>
      <c r="B7" s="90">
        <f t="shared" si="6"/>
        <v>4.3436562949899996E-5</v>
      </c>
      <c r="C7" s="90">
        <f t="shared" si="6"/>
        <v>4.5552090760500007E-5</v>
      </c>
      <c r="D7" s="90">
        <f t="shared" si="6"/>
        <v>4.6212032798894342E-5</v>
      </c>
      <c r="E7" s="90">
        <f t="shared" si="6"/>
        <v>4.6026857461769878E-5</v>
      </c>
      <c r="F7" s="90">
        <f t="shared" si="6"/>
        <v>4.6541357058245316E-5</v>
      </c>
      <c r="G7" s="90">
        <f t="shared" si="6"/>
        <v>4.7703612696739976E-5</v>
      </c>
      <c r="H7" s="90">
        <f t="shared" si="6"/>
        <v>4.7794465280425486E-5</v>
      </c>
      <c r="I7" s="90">
        <f t="shared" si="6"/>
        <v>4.873344562352618E-5</v>
      </c>
      <c r="J7" s="90">
        <f t="shared" si="6"/>
        <v>4.9353285476059418E-5</v>
      </c>
      <c r="K7" s="90">
        <f t="shared" si="6"/>
        <v>5.0742245283113925E-5</v>
      </c>
      <c r="L7" s="90">
        <f t="shared" si="6"/>
        <v>5.0531416149201668E-5</v>
      </c>
      <c r="M7" s="90">
        <f t="shared" si="6"/>
        <v>5.1107129390767405E-5</v>
      </c>
      <c r="N7" s="90">
        <f t="shared" si="6"/>
        <v>5.1208232643018038E-5</v>
      </c>
      <c r="O7" s="90">
        <f t="shared" si="6"/>
        <v>5.0882283227498371E-5</v>
      </c>
      <c r="P7" s="90">
        <f t="shared" si="6"/>
        <v>5.261812250132428E-5</v>
      </c>
      <c r="Q7" s="90">
        <f t="shared" si="6"/>
        <v>5.3767817859429407E-5</v>
      </c>
      <c r="R7" s="90">
        <f t="shared" si="6"/>
        <v>5.3679082806101466E-5</v>
      </c>
      <c r="S7" s="90">
        <f t="shared" si="6"/>
        <v>5.4301442574659213E-5</v>
      </c>
      <c r="T7" s="90">
        <f t="shared" si="6"/>
        <v>5.5107931352410409E-5</v>
      </c>
      <c r="U7" s="90">
        <f t="shared" si="6"/>
        <v>5.5959535616604452E-5</v>
      </c>
      <c r="V7" s="90">
        <f t="shared" si="6"/>
        <v>5.7059230103050617E-5</v>
      </c>
      <c r="W7" s="90">
        <f t="shared" si="6"/>
        <v>5.5842361673315318E-5</v>
      </c>
      <c r="X7" s="90">
        <f t="shared" si="6"/>
        <v>5.6844801821496155E-5</v>
      </c>
      <c r="Y7" s="90">
        <f t="shared" si="6"/>
        <v>5.7828703274342451E-5</v>
      </c>
      <c r="Z7" s="90">
        <f t="shared" si="6"/>
        <v>5.8884795258853982E-5</v>
      </c>
      <c r="AA7" s="90">
        <f t="shared" si="6"/>
        <v>5.9786896418740344E-5</v>
      </c>
      <c r="AB7" s="90">
        <f t="shared" si="6"/>
        <v>6.1650021141559553E-5</v>
      </c>
      <c r="AC7" s="90">
        <f t="shared" si="6"/>
        <v>6.9350104864600624E-5</v>
      </c>
      <c r="AD7" s="90">
        <f t="shared" si="6"/>
        <v>6.6103986491936317E-5</v>
      </c>
      <c r="AE7" s="90">
        <f t="shared" si="6"/>
        <v>6.767011721288799E-5</v>
      </c>
      <c r="AF7" s="90">
        <f t="shared" si="6"/>
        <v>6.8908484676251158E-5</v>
      </c>
      <c r="AG7" s="90">
        <f t="shared" si="6"/>
        <v>7.0084882946212538E-5</v>
      </c>
      <c r="AH7" s="90">
        <f t="shared" si="6"/>
        <v>7.2159716224045117E-5</v>
      </c>
      <c r="AI7" s="90">
        <f t="shared" si="6"/>
        <v>7.4766700485953146E-5</v>
      </c>
    </row>
    <row r="8" spans="1:49" s="90" customFormat="1">
      <c r="A8" s="90" t="str">
        <f t="shared" ref="A8:AI8" si="7">A18</f>
        <v>LULUCF Sector Price ($/BTU)</v>
      </c>
      <c r="B8" s="90">
        <f t="shared" si="7"/>
        <v>0</v>
      </c>
      <c r="C8" s="90">
        <f t="shared" si="7"/>
        <v>0</v>
      </c>
      <c r="D8" s="90">
        <f t="shared" si="7"/>
        <v>0</v>
      </c>
      <c r="E8" s="90">
        <f t="shared" si="7"/>
        <v>0</v>
      </c>
      <c r="F8" s="90">
        <f t="shared" si="7"/>
        <v>0</v>
      </c>
      <c r="G8" s="90">
        <f t="shared" si="7"/>
        <v>0</v>
      </c>
      <c r="H8" s="90">
        <f t="shared" si="7"/>
        <v>0</v>
      </c>
      <c r="I8" s="90">
        <f t="shared" si="7"/>
        <v>0</v>
      </c>
      <c r="J8" s="90">
        <f t="shared" si="7"/>
        <v>0</v>
      </c>
      <c r="K8" s="90">
        <f t="shared" si="7"/>
        <v>0</v>
      </c>
      <c r="L8" s="90">
        <f t="shared" si="7"/>
        <v>0</v>
      </c>
      <c r="M8" s="90">
        <f t="shared" si="7"/>
        <v>0</v>
      </c>
      <c r="N8" s="90">
        <f t="shared" si="7"/>
        <v>0</v>
      </c>
      <c r="O8" s="90">
        <f t="shared" si="7"/>
        <v>0</v>
      </c>
      <c r="P8" s="90">
        <f t="shared" si="7"/>
        <v>0</v>
      </c>
      <c r="Q8" s="90">
        <f t="shared" si="7"/>
        <v>0</v>
      </c>
      <c r="R8" s="90">
        <f t="shared" si="7"/>
        <v>0</v>
      </c>
      <c r="S8" s="90">
        <f t="shared" si="7"/>
        <v>0</v>
      </c>
      <c r="T8" s="90">
        <f t="shared" si="7"/>
        <v>0</v>
      </c>
      <c r="U8" s="90">
        <f t="shared" si="7"/>
        <v>0</v>
      </c>
      <c r="V8" s="90">
        <f t="shared" si="7"/>
        <v>0</v>
      </c>
      <c r="W8" s="90">
        <f t="shared" si="7"/>
        <v>0</v>
      </c>
      <c r="X8" s="90">
        <f t="shared" si="7"/>
        <v>0</v>
      </c>
      <c r="Y8" s="90">
        <f t="shared" si="7"/>
        <v>0</v>
      </c>
      <c r="Z8" s="90">
        <f t="shared" si="7"/>
        <v>0</v>
      </c>
      <c r="AA8" s="90">
        <f t="shared" si="7"/>
        <v>0</v>
      </c>
      <c r="AB8" s="90">
        <f t="shared" si="7"/>
        <v>0</v>
      </c>
      <c r="AC8" s="90">
        <f t="shared" si="7"/>
        <v>0</v>
      </c>
      <c r="AD8" s="90">
        <f t="shared" si="7"/>
        <v>0</v>
      </c>
      <c r="AE8" s="90">
        <f t="shared" si="7"/>
        <v>0</v>
      </c>
      <c r="AF8" s="90">
        <f t="shared" si="7"/>
        <v>0</v>
      </c>
      <c r="AG8" s="90">
        <f t="shared" si="7"/>
        <v>0</v>
      </c>
      <c r="AH8" s="90">
        <f t="shared" si="7"/>
        <v>0</v>
      </c>
      <c r="AI8" s="90">
        <f t="shared" si="7"/>
        <v>0</v>
      </c>
    </row>
    <row r="9" spans="1:49" s="90" customFormat="1"/>
    <row r="10" spans="1:49" s="90" customFormat="1"/>
    <row r="11" spans="1:49">
      <c r="A11" s="2" t="s">
        <v>0</v>
      </c>
      <c r="B11" s="13">
        <v>2017</v>
      </c>
      <c r="C11" s="13">
        <v>2018</v>
      </c>
      <c r="D11">
        <f>C11+1</f>
        <v>2019</v>
      </c>
      <c r="E11" s="90">
        <f t="shared" ref="E11:AI11" si="8">D11+1</f>
        <v>2020</v>
      </c>
      <c r="F11" s="90">
        <f t="shared" si="8"/>
        <v>2021</v>
      </c>
      <c r="G11" s="90">
        <f t="shared" si="8"/>
        <v>2022</v>
      </c>
      <c r="H11" s="90">
        <f t="shared" si="8"/>
        <v>2023</v>
      </c>
      <c r="I11" s="90">
        <f t="shared" si="8"/>
        <v>2024</v>
      </c>
      <c r="J11" s="90">
        <f t="shared" si="8"/>
        <v>2025</v>
      </c>
      <c r="K11" s="90">
        <f t="shared" si="8"/>
        <v>2026</v>
      </c>
      <c r="L11" s="90">
        <f t="shared" si="8"/>
        <v>2027</v>
      </c>
      <c r="M11" s="90">
        <f t="shared" si="8"/>
        <v>2028</v>
      </c>
      <c r="N11" s="90">
        <f t="shared" si="8"/>
        <v>2029</v>
      </c>
      <c r="O11" s="90">
        <f t="shared" si="8"/>
        <v>2030</v>
      </c>
      <c r="P11" s="90">
        <f t="shared" si="8"/>
        <v>2031</v>
      </c>
      <c r="Q11" s="90">
        <f t="shared" si="8"/>
        <v>2032</v>
      </c>
      <c r="R11" s="90">
        <f t="shared" si="8"/>
        <v>2033</v>
      </c>
      <c r="S11" s="90">
        <f t="shared" si="8"/>
        <v>2034</v>
      </c>
      <c r="T11" s="90">
        <f t="shared" si="8"/>
        <v>2035</v>
      </c>
      <c r="U11" s="90">
        <f t="shared" si="8"/>
        <v>2036</v>
      </c>
      <c r="V11" s="90">
        <f t="shared" si="8"/>
        <v>2037</v>
      </c>
      <c r="W11" s="90">
        <f t="shared" si="8"/>
        <v>2038</v>
      </c>
      <c r="X11" s="90">
        <f t="shared" si="8"/>
        <v>2039</v>
      </c>
      <c r="Y11" s="90">
        <f t="shared" si="8"/>
        <v>2040</v>
      </c>
      <c r="Z11" s="90">
        <f t="shared" si="8"/>
        <v>2041</v>
      </c>
      <c r="AA11" s="90">
        <f t="shared" si="8"/>
        <v>2042</v>
      </c>
      <c r="AB11" s="90">
        <f t="shared" si="8"/>
        <v>2043</v>
      </c>
      <c r="AC11" s="90">
        <f t="shared" si="8"/>
        <v>2044</v>
      </c>
      <c r="AD11" s="90">
        <f t="shared" si="8"/>
        <v>2045</v>
      </c>
      <c r="AE11" s="90">
        <f t="shared" si="8"/>
        <v>2046</v>
      </c>
      <c r="AF11" s="90">
        <f t="shared" si="8"/>
        <v>2047</v>
      </c>
      <c r="AG11" s="90">
        <f t="shared" si="8"/>
        <v>2048</v>
      </c>
      <c r="AH11" s="90">
        <f t="shared" si="8"/>
        <v>2049</v>
      </c>
      <c r="AI11" s="90">
        <f t="shared" si="8"/>
        <v>2050</v>
      </c>
      <c r="AJ11" s="90"/>
      <c r="AK11" s="90"/>
      <c r="AL11" s="90"/>
      <c r="AM11" s="90"/>
      <c r="AN11" s="90"/>
      <c r="AO11" s="90"/>
      <c r="AP11" s="90"/>
      <c r="AQ11" s="90"/>
      <c r="AR11" s="90"/>
      <c r="AS11" s="90"/>
      <c r="AT11" s="90"/>
      <c r="AU11" s="90"/>
      <c r="AV11" s="90"/>
      <c r="AW11" s="90"/>
    </row>
    <row r="12" spans="1:49">
      <c r="A12" s="2" t="s">
        <v>1</v>
      </c>
      <c r="B12" s="10">
        <f>'EIA electric power historical'!B27</f>
        <v>2.9617389348400001E-5</v>
      </c>
      <c r="C12" s="10">
        <f>'EIA electric power historical'!C27</f>
        <v>3.1357581579700005E-5</v>
      </c>
      <c r="D12">
        <f>$C$12*'Pathways price paths'!D20</f>
        <v>3.2470775498016917E-5</v>
      </c>
      <c r="E12" s="90">
        <f>$C$12*'Pathways price paths'!E20</f>
        <v>3.3330649222374775E-5</v>
      </c>
      <c r="F12" s="90">
        <f>$C$12*'Pathways price paths'!F20</f>
        <v>3.3969806182348214E-5</v>
      </c>
      <c r="G12" s="90">
        <f>$C$12*'Pathways price paths'!G20</f>
        <v>3.5730782560568855E-5</v>
      </c>
      <c r="H12" s="90">
        <f>$C$12*'Pathways price paths'!H20</f>
        <v>3.630752958442858E-5</v>
      </c>
      <c r="I12" s="90">
        <f>$C$12*'Pathways price paths'!I20</f>
        <v>3.7421034472070468E-5</v>
      </c>
      <c r="J12" s="90">
        <f>$C$12*'Pathways price paths'!J20</f>
        <v>3.8118836724902062E-5</v>
      </c>
      <c r="K12" s="90">
        <f>$C$12*'Pathways price paths'!K20</f>
        <v>4.2577692345063058E-5</v>
      </c>
      <c r="L12" s="90">
        <f>$C$12*'Pathways price paths'!L20</f>
        <v>3.9234918062798029E-5</v>
      </c>
      <c r="M12" s="90">
        <f>$C$12*'Pathways price paths'!M20</f>
        <v>4.0422641448882976E-5</v>
      </c>
      <c r="N12" s="90">
        <f>$C$12*'Pathways price paths'!N20</f>
        <v>4.051946414701284E-5</v>
      </c>
      <c r="O12" s="90">
        <f>$C$12*'Pathways price paths'!O20</f>
        <v>4.0253546125869797E-5</v>
      </c>
      <c r="P12" s="90">
        <f>$C$12*'Pathways price paths'!P20</f>
        <v>4.1548682375552245E-5</v>
      </c>
      <c r="Q12" s="90">
        <f>$C$12*'Pathways price paths'!Q20</f>
        <v>4.2376311296293426E-5</v>
      </c>
      <c r="R12" s="90">
        <f>$C$12*'Pathways price paths'!R20</f>
        <v>4.2178784884240977E-5</v>
      </c>
      <c r="S12" s="90">
        <f>$C$12*'Pathways price paths'!S20</f>
        <v>4.2580684973552707E-5</v>
      </c>
      <c r="T12" s="90">
        <f>$C$12*'Pathways price paths'!T20</f>
        <v>4.314410550047088E-5</v>
      </c>
      <c r="U12" s="90">
        <f>$C$12*'Pathways price paths'!U20</f>
        <v>4.3690002773018032E-5</v>
      </c>
      <c r="V12" s="90">
        <f>$C$12*'Pathways price paths'!V20</f>
        <v>4.444898600456818E-5</v>
      </c>
      <c r="W12" s="90">
        <f>$C$12*'Pathways price paths'!W20</f>
        <v>4.7415655269820622E-5</v>
      </c>
      <c r="X12" s="90">
        <f>$C$12*'Pathways price paths'!X20</f>
        <v>4.8130740785567276E-5</v>
      </c>
      <c r="Y12" s="90">
        <f>$C$12*'Pathways price paths'!Y20</f>
        <v>4.88311654395352E-5</v>
      </c>
      <c r="Z12" s="90">
        <f>$C$12*'Pathways price paths'!Z20</f>
        <v>4.9559178570970806E-5</v>
      </c>
      <c r="AA12" s="90">
        <f>$C$12*'Pathways price paths'!AA20</f>
        <v>5.0226671477462557E-5</v>
      </c>
      <c r="AB12" s="90">
        <f>$C$12*'Pathways price paths'!AB20</f>
        <v>5.1721808577570305E-5</v>
      </c>
      <c r="AC12" s="90">
        <f>$C$12*'Pathways price paths'!AC20</f>
        <v>5.5247116413744138E-5</v>
      </c>
      <c r="AD12" s="90">
        <f>$C$12*'Pathways price paths'!AD20</f>
        <v>5.4173254279999893E-5</v>
      </c>
      <c r="AE12" s="90">
        <f>$C$12*'Pathways price paths'!AE20</f>
        <v>5.5344568122387063E-5</v>
      </c>
      <c r="AF12" s="90">
        <f>$C$12*'Pathways price paths'!AF20</f>
        <v>5.6239891322007183E-5</v>
      </c>
      <c r="AG12" s="90">
        <f>$C$12*'Pathways price paths'!AG20</f>
        <v>5.7078189723988945E-5</v>
      </c>
      <c r="AH12" s="90">
        <f>$C$12*'Pathways price paths'!AH20</f>
        <v>5.9990027966693651E-5</v>
      </c>
      <c r="AI12" s="90">
        <f>$C$12*'Pathways price paths'!AI20</f>
        <v>6.226254664484512E-5</v>
      </c>
    </row>
    <row r="13" spans="1:49">
      <c r="A13" s="2" t="s">
        <v>2</v>
      </c>
      <c r="B13" s="90">
        <v>0</v>
      </c>
      <c r="C13" s="90">
        <v>0</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row>
    <row r="14" spans="1:49">
      <c r="A14" s="2" t="s">
        <v>4</v>
      </c>
      <c r="B14" s="10">
        <f>'EIA electric power historical'!B24</f>
        <v>6.2476313245299995E-5</v>
      </c>
      <c r="C14" s="10">
        <f>'EIA electric power historical'!C24</f>
        <v>6.4489476806999996E-5</v>
      </c>
      <c r="D14">
        <f>$C$14*'Pathways price paths'!D18</f>
        <v>6.539353363935375E-5</v>
      </c>
      <c r="E14" s="90">
        <f>$C$14*'Pathways price paths'!E18</f>
        <v>7.0486913329917246E-5</v>
      </c>
      <c r="F14" s="90">
        <f>$C$14*'Pathways price paths'!F18</f>
        <v>7.2186356111758371E-5</v>
      </c>
      <c r="G14" s="90">
        <f>$C$14*'Pathways price paths'!G18</f>
        <v>7.064214458870656E-5</v>
      </c>
      <c r="H14" s="90">
        <f>$C$14*'Pathways price paths'!H18</f>
        <v>7.0927615699218816E-5</v>
      </c>
      <c r="I14" s="90">
        <f>$C$14*'Pathways price paths'!I18</f>
        <v>7.2779846222905255E-5</v>
      </c>
      <c r="J14" s="90">
        <f>$C$14*'Pathways price paths'!J18</f>
        <v>7.3740788593445043E-5</v>
      </c>
      <c r="K14" s="90">
        <f>$C$14*'Pathways price paths'!K18</f>
        <v>7.5215765467359329E-5</v>
      </c>
      <c r="L14" s="90">
        <f>$C$14*'Pathways price paths'!L18</f>
        <v>7.6794100362129045E-5</v>
      </c>
      <c r="M14" s="90">
        <f>$C$14*'Pathways price paths'!M18</f>
        <v>7.8971767231570349E-5</v>
      </c>
      <c r="N14" s="90">
        <f>$C$14*'Pathways price paths'!N18</f>
        <v>8.0078314093132079E-5</v>
      </c>
      <c r="O14" s="90">
        <f>$C$14*'Pathways price paths'!O18</f>
        <v>8.079250901145314E-5</v>
      </c>
      <c r="P14" s="90">
        <f>$C$14*'Pathways price paths'!P18</f>
        <v>8.2802357054217299E-5</v>
      </c>
      <c r="Q14" s="90">
        <f>$C$14*'Pathways price paths'!Q18</f>
        <v>8.4093305936662501E-5</v>
      </c>
      <c r="R14" s="90">
        <f>$C$14*'Pathways price paths'!R18</f>
        <v>8.3701650585565757E-5</v>
      </c>
      <c r="S14" s="90">
        <f>$C$14*'Pathways price paths'!S18</f>
        <v>8.4193410482351423E-5</v>
      </c>
      <c r="T14" s="90">
        <f>$C$14*'Pathways price paths'!T18</f>
        <v>8.4961733881943837E-5</v>
      </c>
      <c r="U14" s="90">
        <f>$C$14*'Pathways price paths'!U18</f>
        <v>8.5571828840532013E-5</v>
      </c>
      <c r="V14" s="90">
        <f>$C$14*'Pathways price paths'!V18</f>
        <v>8.6661696910332194E-5</v>
      </c>
      <c r="W14" s="90">
        <f>$C$14*'Pathways price paths'!W18</f>
        <v>8.8854929493099893E-5</v>
      </c>
      <c r="X14" s="90">
        <f>$C$14*'Pathways price paths'!X18</f>
        <v>8.9917068997584555E-5</v>
      </c>
      <c r="Y14" s="90">
        <f>$C$14*'Pathways price paths'!Y18</f>
        <v>9.0951934843320028E-5</v>
      </c>
      <c r="Z14" s="90">
        <f>$C$14*'Pathways price paths'!Z18</f>
        <v>9.1726199552876524E-5</v>
      </c>
      <c r="AA14" s="90">
        <f>$C$14*'Pathways price paths'!AA18</f>
        <v>9.2484132962890065E-5</v>
      </c>
      <c r="AB14" s="90">
        <f>$C$14*'Pathways price paths'!AB18</f>
        <v>9.4591329930931157E-5</v>
      </c>
      <c r="AC14" s="90">
        <f>$C$14*'Pathways price paths'!AC18</f>
        <v>9.206848328395211E-5</v>
      </c>
      <c r="AD14" s="90">
        <f>$C$14*'Pathways price paths'!AD18</f>
        <v>9.0385267325780418E-5</v>
      </c>
      <c r="AE14" s="90">
        <f>$C$14*'Pathways price paths'!AE18</f>
        <v>9.1778719146977362E-5</v>
      </c>
      <c r="AF14" s="90">
        <f>$C$14*'Pathways price paths'!AF18</f>
        <v>9.2671671045918818E-5</v>
      </c>
      <c r="AG14" s="90">
        <f>$C$14*'Pathways price paths'!AG18</f>
        <v>9.3401898227137047E-5</v>
      </c>
      <c r="AH14" s="90">
        <f>$C$14*'Pathways price paths'!AH18</f>
        <v>9.8020987562919177E-5</v>
      </c>
      <c r="AI14" s="90">
        <f>$C$14*'Pathways price paths'!AI18</f>
        <v>9.9838144811555612E-5</v>
      </c>
    </row>
    <row r="15" spans="1:49">
      <c r="A15" s="2" t="s">
        <v>5</v>
      </c>
      <c r="B15" s="10">
        <f>'EIA electric power historical'!B25</f>
        <v>5.3775352088800002E-5</v>
      </c>
      <c r="C15" s="10">
        <f>'EIA electric power historical'!C25</f>
        <v>5.6163851229800003E-5</v>
      </c>
      <c r="D15" s="90">
        <f>$C$15*'Pathways price paths'!D19</f>
        <v>5.6943996104084287E-5</v>
      </c>
      <c r="E15" s="90">
        <f>$C$15*'Pathways price paths'!E19</f>
        <v>5.5608866008594676E-5</v>
      </c>
      <c r="F15" s="90">
        <f>$C$15*'Pathways price paths'!F19</f>
        <v>5.6317815240511183E-5</v>
      </c>
      <c r="G15" s="90">
        <f>$C$15*'Pathways price paths'!G19</f>
        <v>5.7549004649563518E-5</v>
      </c>
      <c r="H15" s="90">
        <f>$C$15*'Pathways price paths'!H19</f>
        <v>5.7732471932179563E-5</v>
      </c>
      <c r="I15" s="90">
        <f>$C$15*'Pathways price paths'!I19</f>
        <v>5.9141331305925357E-5</v>
      </c>
      <c r="J15" s="90">
        <f>$C$15*'Pathways price paths'!J19</f>
        <v>6.0009709376793378E-5</v>
      </c>
      <c r="K15" s="90">
        <f>$C$15*'Pathways price paths'!K19</f>
        <v>5.9852515834395965E-5</v>
      </c>
      <c r="L15" s="90">
        <f>$C$15*'Pathways price paths'!L19</f>
        <v>6.2602609713298277E-5</v>
      </c>
      <c r="M15" s="90">
        <f>$C$15*'Pathways price paths'!M19</f>
        <v>6.3409847827920841E-5</v>
      </c>
      <c r="N15" s="90">
        <f>$C$15*'Pathways price paths'!N19</f>
        <v>6.460932941395948E-5</v>
      </c>
      <c r="O15" s="90">
        <f>$C$15*'Pathways price paths'!O19</f>
        <v>6.5610397995766705E-5</v>
      </c>
      <c r="P15" s="90">
        <f>$C$15*'Pathways price paths'!P19</f>
        <v>6.7609865708272493E-5</v>
      </c>
      <c r="Q15" s="90">
        <f>$C$15*'Pathways price paths'!Q19</f>
        <v>6.9123512105856278E-5</v>
      </c>
      <c r="R15" s="90">
        <f>$C$15*'Pathways price paths'!R19</f>
        <v>6.942859947564805E-5</v>
      </c>
      <c r="S15" s="90">
        <f>$C$15*'Pathways price paths'!S19</f>
        <v>7.0341993616802656E-5</v>
      </c>
      <c r="T15" s="90">
        <f>$C$15*'Pathways price paths'!T19</f>
        <v>7.1443732627017416E-5</v>
      </c>
      <c r="U15" s="90">
        <f>$C$15*'Pathways price paths'!U19</f>
        <v>7.2398284559591934E-5</v>
      </c>
      <c r="V15" s="90">
        <f>$C$15*'Pathways price paths'!V19</f>
        <v>7.3697912906025686E-5</v>
      </c>
      <c r="W15" s="90">
        <f>$C$15*'Pathways price paths'!W19</f>
        <v>7.3563278688738306E-5</v>
      </c>
      <c r="X15" s="90">
        <f>$C$15*'Pathways price paths'!X19</f>
        <v>7.4725528309097845E-5</v>
      </c>
      <c r="Y15" s="90">
        <f>$C$15*'Pathways price paths'!Y19</f>
        <v>7.5838459460038458E-5</v>
      </c>
      <c r="Z15" s="90">
        <f>$C$15*'Pathways price paths'!Z19</f>
        <v>7.6753340072065602E-5</v>
      </c>
      <c r="AA15" s="90">
        <f>$C$15*'Pathways price paths'!AA19</f>
        <v>7.7651010343417833E-5</v>
      </c>
      <c r="AB15" s="90">
        <f>$C$15*'Pathways price paths'!AB19</f>
        <v>7.9572012979895414E-5</v>
      </c>
      <c r="AC15" s="90">
        <f>$C$15*'Pathways price paths'!AC19</f>
        <v>7.7805683812069162E-5</v>
      </c>
      <c r="AD15" s="90">
        <f>$C$15*'Pathways price paths'!AD19</f>
        <v>8.6773849309430893E-5</v>
      </c>
      <c r="AE15" s="90">
        <f>$C$15*'Pathways price paths'!AE19</f>
        <v>8.8370501229965799E-5</v>
      </c>
      <c r="AF15" s="90">
        <f>$C$15*'Pathways price paths'!AF19</f>
        <v>8.9601684466215068E-5</v>
      </c>
      <c r="AG15" s="90">
        <f>$C$15*'Pathways price paths'!AG19</f>
        <v>9.0721997868576493E-5</v>
      </c>
      <c r="AH15" s="90">
        <f>$C$15*'Pathways price paths'!AH19</f>
        <v>8.8995404831021622E-5</v>
      </c>
      <c r="AI15" s="90">
        <f>$C$15*'Pathways price paths'!AI19</f>
        <v>9.027748254685545E-5</v>
      </c>
    </row>
    <row r="16" spans="1:49">
      <c r="A16" s="2" t="s">
        <v>3</v>
      </c>
      <c r="B16" s="10">
        <f>'EIA electric power historical'!B26</f>
        <v>4.3436562949899996E-5</v>
      </c>
      <c r="C16" s="10">
        <f>'EIA electric power historical'!C26</f>
        <v>4.5552090760500007E-5</v>
      </c>
      <c r="D16" s="90">
        <f>$C$16*'Pathways price paths'!D21</f>
        <v>4.6212032798894342E-5</v>
      </c>
      <c r="E16" s="90">
        <f>$C$16*'Pathways price paths'!E21</f>
        <v>4.6026857461769878E-5</v>
      </c>
      <c r="F16" s="90">
        <f>$C$16*'Pathways price paths'!F21</f>
        <v>4.6541357058245316E-5</v>
      </c>
      <c r="G16" s="90">
        <f>$C$16*'Pathways price paths'!G21</f>
        <v>4.7703612696739976E-5</v>
      </c>
      <c r="H16" s="90">
        <f>$C$16*'Pathways price paths'!H21</f>
        <v>4.7794465280425486E-5</v>
      </c>
      <c r="I16" s="90">
        <f>$C$16*'Pathways price paths'!I21</f>
        <v>4.873344562352618E-5</v>
      </c>
      <c r="J16" s="90">
        <f>$C$16*'Pathways price paths'!J21</f>
        <v>4.9353285476059418E-5</v>
      </c>
      <c r="K16" s="90">
        <f>$C$16*'Pathways price paths'!K21</f>
        <v>5.0742245283113925E-5</v>
      </c>
      <c r="L16" s="90">
        <f>$C$16*'Pathways price paths'!L21</f>
        <v>5.0531416149201668E-5</v>
      </c>
      <c r="M16" s="90">
        <f>$C$16*'Pathways price paths'!M21</f>
        <v>5.1107129390767405E-5</v>
      </c>
      <c r="N16" s="90">
        <f>$C$16*'Pathways price paths'!N21</f>
        <v>5.1208232643018038E-5</v>
      </c>
      <c r="O16" s="90">
        <f>$C$16*'Pathways price paths'!O21</f>
        <v>5.0882283227498371E-5</v>
      </c>
      <c r="P16" s="90">
        <f>$C$16*'Pathways price paths'!P21</f>
        <v>5.261812250132428E-5</v>
      </c>
      <c r="Q16" s="90">
        <f>$C$16*'Pathways price paths'!Q21</f>
        <v>5.3767817859429407E-5</v>
      </c>
      <c r="R16" s="90">
        <f>$C$16*'Pathways price paths'!R21</f>
        <v>5.3679082806101466E-5</v>
      </c>
      <c r="S16" s="90">
        <f>$C$16*'Pathways price paths'!S21</f>
        <v>5.4301442574659213E-5</v>
      </c>
      <c r="T16" s="90">
        <f>$C$16*'Pathways price paths'!T21</f>
        <v>5.5107931352410409E-5</v>
      </c>
      <c r="U16" s="90">
        <f>$C$16*'Pathways price paths'!U21</f>
        <v>5.5959535616604452E-5</v>
      </c>
      <c r="V16" s="90">
        <f>$C$16*'Pathways price paths'!V21</f>
        <v>5.7059230103050617E-5</v>
      </c>
      <c r="W16" s="90">
        <f>$C$16*'Pathways price paths'!W21</f>
        <v>5.5842361673315318E-5</v>
      </c>
      <c r="X16" s="90">
        <f>$C$16*'Pathways price paths'!X21</f>
        <v>5.6844801821496155E-5</v>
      </c>
      <c r="Y16" s="90">
        <f>$C$16*'Pathways price paths'!Y21</f>
        <v>5.7828703274342451E-5</v>
      </c>
      <c r="Z16" s="90">
        <f>$C$16*'Pathways price paths'!Z21</f>
        <v>5.8884795258853982E-5</v>
      </c>
      <c r="AA16" s="90">
        <f>$C$16*'Pathways price paths'!AA21</f>
        <v>5.9786896418740344E-5</v>
      </c>
      <c r="AB16" s="90">
        <f>$C$16*'Pathways price paths'!AB21</f>
        <v>6.1650021141559553E-5</v>
      </c>
      <c r="AC16" s="90">
        <f>$C$16*'Pathways price paths'!AC21</f>
        <v>6.9350104864600624E-5</v>
      </c>
      <c r="AD16" s="90">
        <f>$C$16*'Pathways price paths'!AD21</f>
        <v>6.6103986491936317E-5</v>
      </c>
      <c r="AE16" s="90">
        <f>$C$16*'Pathways price paths'!AE21</f>
        <v>6.767011721288799E-5</v>
      </c>
      <c r="AF16" s="90">
        <f>$C$16*'Pathways price paths'!AF21</f>
        <v>6.8908484676251158E-5</v>
      </c>
      <c r="AG16" s="90">
        <f>$C$16*'Pathways price paths'!AG21</f>
        <v>7.0084882946212538E-5</v>
      </c>
      <c r="AH16" s="90">
        <f>$C$16*'Pathways price paths'!AH21</f>
        <v>7.2159716224045117E-5</v>
      </c>
      <c r="AI16" s="90">
        <f>$C$16*'Pathways price paths'!AI21</f>
        <v>7.4766700485953146E-5</v>
      </c>
    </row>
    <row r="17" spans="1:35">
      <c r="A17" s="2" t="s">
        <v>19</v>
      </c>
      <c r="B17" s="10">
        <f>'EIA electric power historical'!B26</f>
        <v>4.3436562949899996E-5</v>
      </c>
      <c r="C17" s="10">
        <f>'EIA electric power historical'!C26</f>
        <v>4.5552090760500007E-5</v>
      </c>
      <c r="D17" s="90">
        <f>D16</f>
        <v>4.6212032798894342E-5</v>
      </c>
      <c r="E17" s="90">
        <f t="shared" ref="E17:AI17" si="9">E16</f>
        <v>4.6026857461769878E-5</v>
      </c>
      <c r="F17" s="90">
        <f t="shared" si="9"/>
        <v>4.6541357058245316E-5</v>
      </c>
      <c r="G17" s="90">
        <f t="shared" si="9"/>
        <v>4.7703612696739976E-5</v>
      </c>
      <c r="H17" s="90">
        <f t="shared" si="9"/>
        <v>4.7794465280425486E-5</v>
      </c>
      <c r="I17" s="90">
        <f t="shared" si="9"/>
        <v>4.873344562352618E-5</v>
      </c>
      <c r="J17" s="90">
        <f t="shared" si="9"/>
        <v>4.9353285476059418E-5</v>
      </c>
      <c r="K17" s="90">
        <f t="shared" si="9"/>
        <v>5.0742245283113925E-5</v>
      </c>
      <c r="L17" s="90">
        <f t="shared" si="9"/>
        <v>5.0531416149201668E-5</v>
      </c>
      <c r="M17" s="90">
        <f t="shared" si="9"/>
        <v>5.1107129390767405E-5</v>
      </c>
      <c r="N17" s="90">
        <f t="shared" si="9"/>
        <v>5.1208232643018038E-5</v>
      </c>
      <c r="O17" s="90">
        <f t="shared" si="9"/>
        <v>5.0882283227498371E-5</v>
      </c>
      <c r="P17" s="90">
        <f t="shared" si="9"/>
        <v>5.261812250132428E-5</v>
      </c>
      <c r="Q17" s="90">
        <f t="shared" si="9"/>
        <v>5.3767817859429407E-5</v>
      </c>
      <c r="R17" s="90">
        <f t="shared" si="9"/>
        <v>5.3679082806101466E-5</v>
      </c>
      <c r="S17" s="90">
        <f t="shared" si="9"/>
        <v>5.4301442574659213E-5</v>
      </c>
      <c r="T17" s="90">
        <f t="shared" si="9"/>
        <v>5.5107931352410409E-5</v>
      </c>
      <c r="U17" s="90">
        <f t="shared" si="9"/>
        <v>5.5959535616604452E-5</v>
      </c>
      <c r="V17" s="90">
        <f t="shared" si="9"/>
        <v>5.7059230103050617E-5</v>
      </c>
      <c r="W17" s="90">
        <f t="shared" si="9"/>
        <v>5.5842361673315318E-5</v>
      </c>
      <c r="X17" s="90">
        <f t="shared" si="9"/>
        <v>5.6844801821496155E-5</v>
      </c>
      <c r="Y17" s="90">
        <f t="shared" si="9"/>
        <v>5.7828703274342451E-5</v>
      </c>
      <c r="Z17" s="90">
        <f t="shared" si="9"/>
        <v>5.8884795258853982E-5</v>
      </c>
      <c r="AA17" s="90">
        <f t="shared" si="9"/>
        <v>5.9786896418740344E-5</v>
      </c>
      <c r="AB17" s="90">
        <f t="shared" si="9"/>
        <v>6.1650021141559553E-5</v>
      </c>
      <c r="AC17" s="90">
        <f t="shared" si="9"/>
        <v>6.9350104864600624E-5</v>
      </c>
      <c r="AD17" s="90">
        <f t="shared" si="9"/>
        <v>6.6103986491936317E-5</v>
      </c>
      <c r="AE17" s="90">
        <f t="shared" si="9"/>
        <v>6.767011721288799E-5</v>
      </c>
      <c r="AF17" s="90">
        <f t="shared" si="9"/>
        <v>6.8908484676251158E-5</v>
      </c>
      <c r="AG17" s="90">
        <f t="shared" si="9"/>
        <v>7.0084882946212538E-5</v>
      </c>
      <c r="AH17" s="90">
        <f t="shared" si="9"/>
        <v>7.2159716224045117E-5</v>
      </c>
      <c r="AI17" s="90">
        <f t="shared" si="9"/>
        <v>7.4766700485953146E-5</v>
      </c>
    </row>
    <row r="18" spans="1:35">
      <c r="A18" s="2" t="s">
        <v>20</v>
      </c>
      <c r="B18" s="10">
        <v>0</v>
      </c>
      <c r="C18" s="10">
        <v>0</v>
      </c>
      <c r="D18">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row>
    <row r="19" spans="1:35">
      <c r="A19" s="1"/>
      <c r="B19" s="10"/>
      <c r="C19" s="10"/>
    </row>
    <row r="20" spans="1:35">
      <c r="A20" s="1"/>
      <c r="B20" s="10"/>
      <c r="C20" s="10"/>
    </row>
    <row r="21" spans="1:35">
      <c r="A21" s="1"/>
    </row>
    <row r="22" spans="1:35">
      <c r="A22" s="1"/>
    </row>
    <row r="23" spans="1:35">
      <c r="A23" s="1"/>
    </row>
    <row r="24" spans="1:35">
      <c r="A24"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2"/>
  <sheetViews>
    <sheetView workbookViewId="0">
      <selection activeCell="D45" sqref="D45"/>
    </sheetView>
  </sheetViews>
  <sheetFormatPr defaultRowHeight="15"/>
  <cols>
    <col min="1" max="1" width="14.42578125" customWidth="1"/>
  </cols>
  <sheetData>
    <row r="1" spans="1:35" s="90" customFormat="1">
      <c r="A1" t="s">
        <v>278</v>
      </c>
    </row>
    <row r="2" spans="1:35" s="90" customFormat="1"/>
    <row r="3" spans="1:35" s="90" customFormat="1">
      <c r="A3" s="90" t="s">
        <v>279</v>
      </c>
    </row>
    <row r="4" spans="1:35" s="90" customFormat="1">
      <c r="A4" s="90" t="s">
        <v>280</v>
      </c>
    </row>
    <row r="5" spans="1:35" s="90" customFormat="1">
      <c r="A5" s="90" t="s">
        <v>42</v>
      </c>
    </row>
    <row r="6" spans="1:35">
      <c r="A6" t="s">
        <v>55</v>
      </c>
      <c r="B6">
        <v>2017</v>
      </c>
      <c r="C6">
        <v>2018</v>
      </c>
      <c r="D6">
        <v>2019</v>
      </c>
      <c r="E6">
        <v>2020</v>
      </c>
      <c r="F6">
        <v>2021</v>
      </c>
      <c r="G6">
        <v>2022</v>
      </c>
      <c r="H6">
        <v>2023</v>
      </c>
      <c r="I6">
        <v>2024</v>
      </c>
      <c r="J6">
        <v>2025</v>
      </c>
      <c r="K6">
        <v>2026</v>
      </c>
      <c r="L6">
        <v>2027</v>
      </c>
      <c r="M6">
        <v>2028</v>
      </c>
      <c r="N6">
        <v>2029</v>
      </c>
      <c r="O6">
        <v>2030</v>
      </c>
      <c r="P6">
        <v>2031</v>
      </c>
      <c r="Q6">
        <v>2032</v>
      </c>
      <c r="R6">
        <v>2033</v>
      </c>
      <c r="S6">
        <v>2034</v>
      </c>
      <c r="T6">
        <v>2035</v>
      </c>
      <c r="U6">
        <v>2036</v>
      </c>
      <c r="V6">
        <v>2037</v>
      </c>
      <c r="W6">
        <v>2038</v>
      </c>
      <c r="X6">
        <v>2039</v>
      </c>
      <c r="Y6">
        <v>2040</v>
      </c>
      <c r="Z6">
        <v>2041</v>
      </c>
      <c r="AA6">
        <v>2042</v>
      </c>
      <c r="AB6">
        <v>2043</v>
      </c>
      <c r="AC6">
        <v>2044</v>
      </c>
      <c r="AD6">
        <v>2045</v>
      </c>
      <c r="AE6">
        <v>2046</v>
      </c>
      <c r="AF6">
        <v>2047</v>
      </c>
      <c r="AG6">
        <v>2048</v>
      </c>
      <c r="AH6">
        <v>2049</v>
      </c>
      <c r="AI6">
        <v>2050</v>
      </c>
    </row>
    <row r="7" spans="1:35">
      <c r="A7" t="s">
        <v>83</v>
      </c>
      <c r="B7">
        <v>46.1807681192982</v>
      </c>
      <c r="C7">
        <v>46.9214357769023</v>
      </c>
      <c r="D7">
        <v>47.579212001772397</v>
      </c>
      <c r="E7">
        <v>51.285067590481603</v>
      </c>
      <c r="F7">
        <v>52.521552972171399</v>
      </c>
      <c r="G7">
        <v>51.398011188421599</v>
      </c>
      <c r="H7">
        <v>51.605715065724702</v>
      </c>
      <c r="I7">
        <v>52.9533661843912</v>
      </c>
      <c r="J7">
        <v>53.652531349888299</v>
      </c>
      <c r="K7">
        <v>54.7256991919675</v>
      </c>
      <c r="L7">
        <v>55.874068554941502</v>
      </c>
      <c r="M7">
        <v>57.458501569707202</v>
      </c>
      <c r="N7">
        <v>58.263606062247703</v>
      </c>
      <c r="O7">
        <v>58.783242019172597</v>
      </c>
      <c r="P7">
        <v>60.245572937783102</v>
      </c>
      <c r="Q7">
        <v>61.184845173782101</v>
      </c>
      <c r="R7">
        <v>60.899883466647097</v>
      </c>
      <c r="S7">
        <v>61.257679522021199</v>
      </c>
      <c r="T7">
        <v>61.816698432311902</v>
      </c>
      <c r="U7">
        <v>62.260593046356902</v>
      </c>
      <c r="V7">
        <v>63.053562336454704</v>
      </c>
      <c r="W7">
        <v>64.649320696909797</v>
      </c>
      <c r="X7">
        <v>65.422115159096805</v>
      </c>
      <c r="Y7">
        <v>66.175065775578105</v>
      </c>
      <c r="Z7">
        <v>66.738407480962096</v>
      </c>
      <c r="AA7">
        <v>67.289866813273804</v>
      </c>
      <c r="AB7">
        <v>68.823027138036906</v>
      </c>
      <c r="AC7">
        <v>66.987447245282198</v>
      </c>
      <c r="AD7">
        <v>65.762768221813403</v>
      </c>
      <c r="AE7">
        <v>66.776619835653804</v>
      </c>
      <c r="AF7">
        <v>67.426316301690207</v>
      </c>
      <c r="AG7">
        <v>67.957617057759606</v>
      </c>
      <c r="AH7">
        <v>71.318387129833596</v>
      </c>
      <c r="AI7">
        <v>72.640519535925193</v>
      </c>
    </row>
    <row r="8" spans="1:35">
      <c r="A8" t="s">
        <v>84</v>
      </c>
      <c r="B8">
        <v>55.2641105208005</v>
      </c>
      <c r="C8">
        <v>56.159808923677303</v>
      </c>
      <c r="D8">
        <v>56.939897648243701</v>
      </c>
      <c r="E8">
        <v>55.604863646672896</v>
      </c>
      <c r="F8">
        <v>56.313761853067497</v>
      </c>
      <c r="G8">
        <v>57.544862649170803</v>
      </c>
      <c r="H8">
        <v>57.728316727013599</v>
      </c>
      <c r="I8">
        <v>59.1370747002901</v>
      </c>
      <c r="J8">
        <v>60.005390270992699</v>
      </c>
      <c r="K8">
        <v>59.848208042356802</v>
      </c>
      <c r="L8">
        <v>62.5981039875156</v>
      </c>
      <c r="M8">
        <v>63.405284002426299</v>
      </c>
      <c r="N8">
        <v>64.604679257637301</v>
      </c>
      <c r="O8">
        <v>65.605675789085296</v>
      </c>
      <c r="P8">
        <v>67.604999593002205</v>
      </c>
      <c r="Q8">
        <v>69.118537048233094</v>
      </c>
      <c r="R8">
        <v>69.423602459834399</v>
      </c>
      <c r="S8">
        <v>70.336930860861699</v>
      </c>
      <c r="T8">
        <v>71.438590575119207</v>
      </c>
      <c r="U8">
        <v>72.393073805298201</v>
      </c>
      <c r="V8">
        <v>73.692608612996494</v>
      </c>
      <c r="W8">
        <v>73.557984085798196</v>
      </c>
      <c r="X8">
        <v>74.720150055043106</v>
      </c>
      <c r="Y8">
        <v>75.833001104489497</v>
      </c>
      <c r="Z8">
        <v>76.747815869402899</v>
      </c>
      <c r="AA8">
        <v>77.645421532328996</v>
      </c>
      <c r="AB8">
        <v>79.5662859076199</v>
      </c>
      <c r="AC8">
        <v>77.800083868597198</v>
      </c>
      <c r="AD8">
        <v>86.767603896150405</v>
      </c>
      <c r="AE8">
        <v>88.364140900138594</v>
      </c>
      <c r="AF8">
        <v>89.595235523883105</v>
      </c>
      <c r="AG8">
        <v>90.715468293424195</v>
      </c>
      <c r="AH8">
        <v>88.988999524726495</v>
      </c>
      <c r="AI8">
        <v>90.270984965004303</v>
      </c>
    </row>
    <row r="9" spans="1:35">
      <c r="A9" t="s">
        <v>85</v>
      </c>
      <c r="B9">
        <v>29.677381375401701</v>
      </c>
      <c r="C9">
        <v>29.0497226602212</v>
      </c>
      <c r="D9">
        <v>30.080987603659501</v>
      </c>
      <c r="E9">
        <v>30.877576242101501</v>
      </c>
      <c r="F9">
        <v>31.469692454137402</v>
      </c>
      <c r="G9">
        <v>33.101064288999403</v>
      </c>
      <c r="H9">
        <v>33.635363818625102</v>
      </c>
      <c r="I9">
        <v>34.666916844631999</v>
      </c>
      <c r="J9">
        <v>35.3133621664727</v>
      </c>
      <c r="K9">
        <v>39.444054414483901</v>
      </c>
      <c r="L9">
        <v>36.347302020849597</v>
      </c>
      <c r="M9">
        <v>37.447611203658603</v>
      </c>
      <c r="N9">
        <v>37.537307933641998</v>
      </c>
      <c r="O9">
        <v>37.290960977805298</v>
      </c>
      <c r="P9">
        <v>38.490777639841198</v>
      </c>
      <c r="Q9">
        <v>39.257494631456197</v>
      </c>
      <c r="R9">
        <v>39.074505791146301</v>
      </c>
      <c r="S9">
        <v>39.446826791155502</v>
      </c>
      <c r="T9">
        <v>39.968780628904398</v>
      </c>
      <c r="U9">
        <v>40.474500890786203</v>
      </c>
      <c r="V9">
        <v>41.177624386590601</v>
      </c>
      <c r="W9">
        <v>43.925952383797402</v>
      </c>
      <c r="X9">
        <v>44.588408952968202</v>
      </c>
      <c r="Y9">
        <v>45.237283672162803</v>
      </c>
      <c r="Z9">
        <v>45.911716408866397</v>
      </c>
      <c r="AA9">
        <v>46.5300830951482</v>
      </c>
      <c r="AB9">
        <v>47.915180921865002</v>
      </c>
      <c r="AC9">
        <v>51.181032743774999</v>
      </c>
      <c r="AD9">
        <v>50.186204839674801</v>
      </c>
      <c r="AE9">
        <v>51.271312190282899</v>
      </c>
      <c r="AF9">
        <v>52.100741289402698</v>
      </c>
      <c r="AG9">
        <v>52.877342508542696</v>
      </c>
      <c r="AH9">
        <v>55.574874943147201</v>
      </c>
      <c r="AI9">
        <v>57.680140528526699</v>
      </c>
    </row>
    <row r="10" spans="1:35">
      <c r="A10" t="s">
        <v>86</v>
      </c>
      <c r="B10">
        <v>30.7460858338546</v>
      </c>
      <c r="C10">
        <v>31.5544314080541</v>
      </c>
      <c r="D10">
        <v>32.011580474894799</v>
      </c>
      <c r="E10">
        <v>31.883307493870099</v>
      </c>
      <c r="F10">
        <v>32.239706990697002</v>
      </c>
      <c r="G10">
        <v>33.044814181414701</v>
      </c>
      <c r="H10">
        <v>33.107748759658797</v>
      </c>
      <c r="I10">
        <v>33.758190711613601</v>
      </c>
      <c r="J10">
        <v>34.187560555767902</v>
      </c>
      <c r="K10">
        <v>35.149708203187203</v>
      </c>
      <c r="L10">
        <v>35.003664556588603</v>
      </c>
      <c r="M10">
        <v>35.402467414775899</v>
      </c>
      <c r="N10">
        <v>35.472502743231999</v>
      </c>
      <c r="O10">
        <v>35.246714018657599</v>
      </c>
      <c r="P10">
        <v>36.4491488660355</v>
      </c>
      <c r="Q10">
        <v>37.245555413173498</v>
      </c>
      <c r="R10">
        <v>37.184087671364502</v>
      </c>
      <c r="S10">
        <v>37.615203088905702</v>
      </c>
      <c r="T10">
        <v>38.173866684671601</v>
      </c>
      <c r="U10">
        <v>38.763782271260197</v>
      </c>
      <c r="V10">
        <v>39.525552667811802</v>
      </c>
      <c r="W10">
        <v>38.682614599379498</v>
      </c>
      <c r="X10">
        <v>39.377015852282703</v>
      </c>
      <c r="Y10">
        <v>40.058575148196397</v>
      </c>
      <c r="Z10">
        <v>40.790141614839499</v>
      </c>
      <c r="AA10">
        <v>41.415036953286702</v>
      </c>
      <c r="AB10">
        <v>42.705643823121697</v>
      </c>
      <c r="AC10">
        <v>48.039576022906999</v>
      </c>
      <c r="AD10">
        <v>45.790954327995003</v>
      </c>
      <c r="AE10">
        <v>46.875830204936499</v>
      </c>
      <c r="AF10">
        <v>47.733660889067103</v>
      </c>
      <c r="AG10">
        <v>48.548564835259597</v>
      </c>
      <c r="AH10">
        <v>49.9858245363069</v>
      </c>
      <c r="AI10">
        <v>51.791711043399701</v>
      </c>
    </row>
    <row r="11" spans="1:35">
      <c r="A11" t="s">
        <v>87</v>
      </c>
      <c r="B11">
        <v>30.7460858338546</v>
      </c>
      <c r="C11">
        <v>31.5544314080541</v>
      </c>
      <c r="D11">
        <v>32.011580474894799</v>
      </c>
      <c r="E11">
        <v>31.883307493870099</v>
      </c>
      <c r="F11">
        <v>32.239706990697002</v>
      </c>
      <c r="G11">
        <v>33.044814181414701</v>
      </c>
      <c r="H11">
        <v>33.107748759658797</v>
      </c>
      <c r="I11">
        <v>33.758190711613601</v>
      </c>
      <c r="J11">
        <v>34.187560555767902</v>
      </c>
      <c r="K11">
        <v>35.149708203187203</v>
      </c>
      <c r="L11">
        <v>35.003664556588603</v>
      </c>
      <c r="M11">
        <v>35.402467414775899</v>
      </c>
      <c r="N11">
        <v>35.472502743231999</v>
      </c>
      <c r="O11">
        <v>35.246714018657599</v>
      </c>
      <c r="P11">
        <v>36.4491488660355</v>
      </c>
      <c r="Q11">
        <v>37.245555413173498</v>
      </c>
      <c r="R11">
        <v>37.184087671364502</v>
      </c>
      <c r="S11">
        <v>37.615203088905702</v>
      </c>
      <c r="T11">
        <v>38.173866684671601</v>
      </c>
      <c r="U11">
        <v>38.763782271260197</v>
      </c>
      <c r="V11">
        <v>39.525552667811802</v>
      </c>
      <c r="W11">
        <v>38.682614599379498</v>
      </c>
      <c r="X11">
        <v>39.377015852282703</v>
      </c>
      <c r="Y11">
        <v>40.058575148196397</v>
      </c>
      <c r="Z11">
        <v>40.790141614839499</v>
      </c>
      <c r="AA11">
        <v>41.415036953286702</v>
      </c>
      <c r="AB11">
        <v>42.705643823121697</v>
      </c>
      <c r="AC11">
        <v>48.039576022906999</v>
      </c>
      <c r="AD11">
        <v>45.790954327995003</v>
      </c>
      <c r="AE11">
        <v>46.875830204936499</v>
      </c>
      <c r="AF11">
        <v>47.733660889067103</v>
      </c>
      <c r="AG11">
        <v>48.548564835259597</v>
      </c>
      <c r="AH11">
        <v>49.9858245363069</v>
      </c>
      <c r="AI11">
        <v>51.791711043399701</v>
      </c>
    </row>
    <row r="12" spans="1:35">
      <c r="A12" t="s">
        <v>88</v>
      </c>
      <c r="B12">
        <v>30.7460858338546</v>
      </c>
      <c r="C12">
        <v>31.5544314080541</v>
      </c>
      <c r="D12">
        <v>32.011580474894799</v>
      </c>
      <c r="E12">
        <v>31.883307493870099</v>
      </c>
      <c r="F12">
        <v>32.239706990697002</v>
      </c>
      <c r="G12">
        <v>33.044814181414701</v>
      </c>
      <c r="H12">
        <v>33.107748759658797</v>
      </c>
      <c r="I12">
        <v>33.758190711613601</v>
      </c>
      <c r="J12">
        <v>34.187560555767902</v>
      </c>
      <c r="K12">
        <v>35.149708203187203</v>
      </c>
      <c r="L12">
        <v>35.003664556588603</v>
      </c>
      <c r="M12">
        <v>35.402467414775899</v>
      </c>
      <c r="N12">
        <v>35.472502743231999</v>
      </c>
      <c r="O12">
        <v>35.246714018657599</v>
      </c>
      <c r="P12">
        <v>36.4491488660355</v>
      </c>
      <c r="Q12">
        <v>37.245555413173498</v>
      </c>
      <c r="R12">
        <v>37.184087671364502</v>
      </c>
      <c r="S12">
        <v>37.615203088905702</v>
      </c>
      <c r="T12">
        <v>38.173866684671601</v>
      </c>
      <c r="U12">
        <v>38.763782271260197</v>
      </c>
      <c r="V12">
        <v>39.525552667811802</v>
      </c>
      <c r="W12">
        <v>38.682614599379498</v>
      </c>
      <c r="X12">
        <v>39.377015852282703</v>
      </c>
      <c r="Y12">
        <v>40.058575148196397</v>
      </c>
      <c r="Z12">
        <v>40.790141614839499</v>
      </c>
      <c r="AA12">
        <v>41.415036953286702</v>
      </c>
      <c r="AB12">
        <v>42.705643823121697</v>
      </c>
      <c r="AC12">
        <v>48.039576022906999</v>
      </c>
      <c r="AD12">
        <v>45.790954327995003</v>
      </c>
      <c r="AE12">
        <v>46.875830204936499</v>
      </c>
      <c r="AF12">
        <v>47.733660889067103</v>
      </c>
      <c r="AG12">
        <v>48.548564835259597</v>
      </c>
      <c r="AH12">
        <v>49.9858245363069</v>
      </c>
      <c r="AI12">
        <v>51.791711043399701</v>
      </c>
    </row>
    <row r="13" spans="1:35">
      <c r="A13" t="s">
        <v>89</v>
      </c>
      <c r="B13">
        <v>30.7460858338546</v>
      </c>
      <c r="C13">
        <v>31.5544314080541</v>
      </c>
      <c r="D13">
        <v>32.011580474894799</v>
      </c>
      <c r="E13">
        <v>31.883307493870099</v>
      </c>
      <c r="F13">
        <v>32.239706990697002</v>
      </c>
      <c r="G13">
        <v>33.044814181414701</v>
      </c>
      <c r="H13">
        <v>33.107748759658797</v>
      </c>
      <c r="I13">
        <v>33.758190711613601</v>
      </c>
      <c r="J13">
        <v>34.187560555767902</v>
      </c>
      <c r="K13">
        <v>35.149708203187203</v>
      </c>
      <c r="L13">
        <v>35.003664556588603</v>
      </c>
      <c r="M13">
        <v>35.402467414775899</v>
      </c>
      <c r="N13">
        <v>35.472502743231999</v>
      </c>
      <c r="O13">
        <v>35.246714018657599</v>
      </c>
      <c r="P13">
        <v>36.4491488660355</v>
      </c>
      <c r="Q13">
        <v>37.245555413173498</v>
      </c>
      <c r="R13">
        <v>37.184087671364502</v>
      </c>
      <c r="S13">
        <v>37.615203088905702</v>
      </c>
      <c r="T13">
        <v>38.173866684671601</v>
      </c>
      <c r="U13">
        <v>38.763782271260197</v>
      </c>
      <c r="V13">
        <v>39.525552667811802</v>
      </c>
      <c r="W13">
        <v>38.682614599379498</v>
      </c>
      <c r="X13">
        <v>39.377015852282703</v>
      </c>
      <c r="Y13">
        <v>40.058575148196397</v>
      </c>
      <c r="Z13">
        <v>40.790141614839499</v>
      </c>
      <c r="AA13">
        <v>41.415036953286702</v>
      </c>
      <c r="AB13">
        <v>42.705643823121697</v>
      </c>
      <c r="AC13">
        <v>48.039576022906999</v>
      </c>
      <c r="AD13">
        <v>45.790954327995003</v>
      </c>
      <c r="AE13">
        <v>46.875830204936499</v>
      </c>
      <c r="AF13">
        <v>47.733660889067103</v>
      </c>
      <c r="AG13">
        <v>48.548564835259597</v>
      </c>
      <c r="AH13">
        <v>49.9858245363069</v>
      </c>
      <c r="AI13">
        <v>51.791711043399701</v>
      </c>
    </row>
    <row r="14" spans="1:35">
      <c r="A14" t="s">
        <v>90</v>
      </c>
      <c r="B14">
        <v>30.7460858338546</v>
      </c>
      <c r="C14">
        <v>31.5544314080541</v>
      </c>
      <c r="D14">
        <v>32.011580474894799</v>
      </c>
      <c r="E14">
        <v>31.883307493870099</v>
      </c>
      <c r="F14">
        <v>32.239706990697002</v>
      </c>
      <c r="G14">
        <v>33.044814181414701</v>
      </c>
      <c r="H14">
        <v>33.107748759658797</v>
      </c>
      <c r="I14">
        <v>33.758190711613601</v>
      </c>
      <c r="J14">
        <v>34.187560555767902</v>
      </c>
      <c r="K14">
        <v>35.149708203187203</v>
      </c>
      <c r="L14">
        <v>35.003664556588603</v>
      </c>
      <c r="M14">
        <v>35.402467414775899</v>
      </c>
      <c r="N14">
        <v>35.472502743231999</v>
      </c>
      <c r="O14">
        <v>35.246714018657599</v>
      </c>
      <c r="P14">
        <v>36.4491488660355</v>
      </c>
      <c r="Q14">
        <v>37.245555413173498</v>
      </c>
      <c r="R14">
        <v>37.184087671364502</v>
      </c>
      <c r="S14">
        <v>37.615203088905702</v>
      </c>
      <c r="T14">
        <v>38.173866684671601</v>
      </c>
      <c r="U14">
        <v>38.763782271260197</v>
      </c>
      <c r="V14">
        <v>39.525552667811802</v>
      </c>
      <c r="W14">
        <v>38.682614599379498</v>
      </c>
      <c r="X14">
        <v>39.377015852282703</v>
      </c>
      <c r="Y14">
        <v>40.058575148196397</v>
      </c>
      <c r="Z14">
        <v>40.790141614839499</v>
      </c>
      <c r="AA14">
        <v>41.415036953286702</v>
      </c>
      <c r="AB14">
        <v>42.705643823121697</v>
      </c>
      <c r="AC14">
        <v>48.039576022906999</v>
      </c>
      <c r="AD14">
        <v>45.790954327995003</v>
      </c>
      <c r="AE14">
        <v>46.875830204936499</v>
      </c>
      <c r="AF14">
        <v>47.733660889067103</v>
      </c>
      <c r="AG14">
        <v>48.548564835259597</v>
      </c>
      <c r="AH14">
        <v>49.9858245363069</v>
      </c>
      <c r="AI14">
        <v>51.791711043399701</v>
      </c>
    </row>
    <row r="15" spans="1:35">
      <c r="A15" t="s">
        <v>91</v>
      </c>
      <c r="B15">
        <v>30.7460858338546</v>
      </c>
      <c r="C15">
        <v>31.5544314080541</v>
      </c>
      <c r="D15">
        <v>32.011580474894799</v>
      </c>
      <c r="E15">
        <v>31.883307493870099</v>
      </c>
      <c r="F15">
        <v>32.239706990697002</v>
      </c>
      <c r="G15">
        <v>33.044814181414701</v>
      </c>
      <c r="H15">
        <v>33.107748759658797</v>
      </c>
      <c r="I15">
        <v>33.758190711613601</v>
      </c>
      <c r="J15">
        <v>34.187560555767902</v>
      </c>
      <c r="K15">
        <v>35.149708203187203</v>
      </c>
      <c r="L15">
        <v>35.003664556588603</v>
      </c>
      <c r="M15">
        <v>35.402467414775899</v>
      </c>
      <c r="N15">
        <v>35.472502743231999</v>
      </c>
      <c r="O15">
        <v>35.246714018657599</v>
      </c>
      <c r="P15">
        <v>36.4491488660355</v>
      </c>
      <c r="Q15">
        <v>37.245555413173498</v>
      </c>
      <c r="R15">
        <v>37.184087671364502</v>
      </c>
      <c r="S15">
        <v>37.615203088905702</v>
      </c>
      <c r="T15">
        <v>38.173866684671601</v>
      </c>
      <c r="U15">
        <v>38.763782271260197</v>
      </c>
      <c r="V15">
        <v>39.525552667811802</v>
      </c>
      <c r="W15">
        <v>38.682614599379498</v>
      </c>
      <c r="X15">
        <v>39.377015852282703</v>
      </c>
      <c r="Y15">
        <v>40.058575148196397</v>
      </c>
      <c r="Z15">
        <v>40.790141614839499</v>
      </c>
      <c r="AA15">
        <v>41.415036953286702</v>
      </c>
      <c r="AB15">
        <v>42.705643823121697</v>
      </c>
      <c r="AC15">
        <v>48.039576022906999</v>
      </c>
      <c r="AD15">
        <v>45.790954327995003</v>
      </c>
      <c r="AE15">
        <v>46.875830204936499</v>
      </c>
      <c r="AF15">
        <v>47.733660889067103</v>
      </c>
      <c r="AG15">
        <v>48.548564835259597</v>
      </c>
      <c r="AH15">
        <v>49.9858245363069</v>
      </c>
      <c r="AI15">
        <v>51.791711043399701</v>
      </c>
    </row>
    <row r="17" spans="1:35">
      <c r="A17" s="25" t="s">
        <v>285</v>
      </c>
      <c r="B17" s="25"/>
    </row>
    <row r="18" spans="1:35">
      <c r="A18" s="90" t="s">
        <v>83</v>
      </c>
      <c r="B18">
        <v>1</v>
      </c>
      <c r="C18" s="90">
        <v>1</v>
      </c>
      <c r="D18" s="90">
        <f>D7/$C$7</f>
        <v>1.0140186721480058</v>
      </c>
      <c r="E18" s="90">
        <f t="shared" ref="E18:AI18" si="0">E7/$C$7</f>
        <v>1.0929986847445823</v>
      </c>
      <c r="F18" s="90">
        <f t="shared" si="0"/>
        <v>1.1193509342275036</v>
      </c>
      <c r="G18" s="90">
        <f t="shared" si="0"/>
        <v>1.0954057636429564</v>
      </c>
      <c r="H18" s="90">
        <f t="shared" si="0"/>
        <v>1.0998323945391351</v>
      </c>
      <c r="I18" s="90">
        <f t="shared" si="0"/>
        <v>1.1285538327550113</v>
      </c>
      <c r="J18" s="90">
        <f t="shared" si="0"/>
        <v>1.1434545951447519</v>
      </c>
      <c r="K18" s="90">
        <f t="shared" si="0"/>
        <v>1.1663261851613449</v>
      </c>
      <c r="L18" s="90">
        <f t="shared" si="0"/>
        <v>1.1908004865964961</v>
      </c>
      <c r="M18" s="90">
        <f t="shared" si="0"/>
        <v>1.2245682728658511</v>
      </c>
      <c r="N18" s="90">
        <f t="shared" si="0"/>
        <v>1.2417268375860044</v>
      </c>
      <c r="O18" s="90">
        <f t="shared" si="0"/>
        <v>1.2528014338408082</v>
      </c>
      <c r="P18" s="90">
        <f t="shared" si="0"/>
        <v>1.2839669532755387</v>
      </c>
      <c r="Q18" s="90">
        <f t="shared" si="0"/>
        <v>1.3039849305698603</v>
      </c>
      <c r="R18" s="90">
        <f t="shared" si="0"/>
        <v>1.2979117637450019</v>
      </c>
      <c r="S18" s="90">
        <f t="shared" si="0"/>
        <v>1.3055371922820851</v>
      </c>
      <c r="T18" s="90">
        <f t="shared" si="0"/>
        <v>1.3174511267351712</v>
      </c>
      <c r="U18" s="90">
        <f t="shared" si="0"/>
        <v>1.3269115067660719</v>
      </c>
      <c r="V18" s="90">
        <f t="shared" si="0"/>
        <v>1.3438114433721924</v>
      </c>
      <c r="W18" s="90">
        <f t="shared" si="0"/>
        <v>1.3778205979096292</v>
      </c>
      <c r="X18" s="90">
        <f t="shared" si="0"/>
        <v>1.394290564128511</v>
      </c>
      <c r="Y18" s="90">
        <f t="shared" si="0"/>
        <v>1.4103376139259929</v>
      </c>
      <c r="Z18" s="90">
        <f t="shared" si="0"/>
        <v>1.4223436767426236</v>
      </c>
      <c r="AA18" s="90">
        <f t="shared" si="0"/>
        <v>1.4340964998005907</v>
      </c>
      <c r="AB18" s="90">
        <f t="shared" si="0"/>
        <v>1.4667715511790873</v>
      </c>
      <c r="AC18" s="90">
        <f t="shared" si="0"/>
        <v>1.4276512671902861</v>
      </c>
      <c r="AD18" s="90">
        <f t="shared" si="0"/>
        <v>1.4015506374207329</v>
      </c>
      <c r="AE18" s="90">
        <f t="shared" si="0"/>
        <v>1.4231580668834836</v>
      </c>
      <c r="AF18" s="90">
        <f t="shared" si="0"/>
        <v>1.437004541427134</v>
      </c>
      <c r="AG18" s="90">
        <f t="shared" si="0"/>
        <v>1.4483277404570098</v>
      </c>
      <c r="AH18" s="90">
        <f t="shared" si="0"/>
        <v>1.5199532143247207</v>
      </c>
      <c r="AI18" s="90">
        <f t="shared" si="0"/>
        <v>1.5481307921034133</v>
      </c>
    </row>
    <row r="19" spans="1:35">
      <c r="A19" s="90" t="s">
        <v>84</v>
      </c>
      <c r="B19">
        <v>1</v>
      </c>
      <c r="C19" s="90">
        <v>1</v>
      </c>
      <c r="D19" s="90">
        <f>D8/$C$8</f>
        <v>1.013890516002762</v>
      </c>
      <c r="E19" s="90">
        <f t="shared" ref="E19:AI19" si="1">E8/$C$8</f>
        <v>0.99011846215932475</v>
      </c>
      <c r="F19" s="90">
        <f t="shared" si="1"/>
        <v>1.0027413364172841</v>
      </c>
      <c r="G19" s="90">
        <f t="shared" si="1"/>
        <v>1.0246627214735688</v>
      </c>
      <c r="H19" s="90">
        <f t="shared" si="1"/>
        <v>1.0279293650280745</v>
      </c>
      <c r="I19" s="90">
        <f t="shared" si="1"/>
        <v>1.0530141721218991</v>
      </c>
      <c r="J19" s="90">
        <f t="shared" si="1"/>
        <v>1.0684756843197534</v>
      </c>
      <c r="K19" s="90">
        <f t="shared" si="1"/>
        <v>1.0656768459396315</v>
      </c>
      <c r="L19" s="90">
        <f t="shared" si="1"/>
        <v>1.1146423961767411</v>
      </c>
      <c r="M19" s="90">
        <f t="shared" si="1"/>
        <v>1.1290153085918755</v>
      </c>
      <c r="N19" s="90">
        <f t="shared" si="1"/>
        <v>1.1503721343752578</v>
      </c>
      <c r="O19" s="90">
        <f t="shared" si="1"/>
        <v>1.1681962073312104</v>
      </c>
      <c r="P19" s="90">
        <f t="shared" si="1"/>
        <v>1.2037968235411773</v>
      </c>
      <c r="Q19" s="90">
        <f t="shared" si="1"/>
        <v>1.2307473684991888</v>
      </c>
      <c r="R19" s="90">
        <f t="shared" si="1"/>
        <v>1.2361794633985124</v>
      </c>
      <c r="S19" s="90">
        <f t="shared" si="1"/>
        <v>1.25244248883488</v>
      </c>
      <c r="T19" s="90">
        <f t="shared" si="1"/>
        <v>1.2720590034806953</v>
      </c>
      <c r="U19" s="90">
        <f t="shared" si="1"/>
        <v>1.2890548453197614</v>
      </c>
      <c r="V19" s="90">
        <f t="shared" si="1"/>
        <v>1.3121947888595338</v>
      </c>
      <c r="W19" s="90">
        <f t="shared" si="1"/>
        <v>1.3097976203189274</v>
      </c>
      <c r="X19" s="90">
        <f t="shared" si="1"/>
        <v>1.3304915292106818</v>
      </c>
      <c r="Y19" s="90">
        <f t="shared" si="1"/>
        <v>1.3503073204459899</v>
      </c>
      <c r="Z19" s="90">
        <f t="shared" si="1"/>
        <v>1.3665968125658201</v>
      </c>
      <c r="AA19" s="90">
        <f t="shared" si="1"/>
        <v>1.3825798737643715</v>
      </c>
      <c r="AB19" s="90">
        <f t="shared" si="1"/>
        <v>1.4167834156229526</v>
      </c>
      <c r="AC19" s="90">
        <f t="shared" si="1"/>
        <v>1.3853338421134875</v>
      </c>
      <c r="AD19" s="90">
        <f t="shared" si="1"/>
        <v>1.5450124485656624</v>
      </c>
      <c r="AE19" s="90">
        <f t="shared" si="1"/>
        <v>1.5734409107450462</v>
      </c>
      <c r="AF19" s="90">
        <f t="shared" si="1"/>
        <v>1.5953621858942835</v>
      </c>
      <c r="AG19" s="90">
        <f t="shared" si="1"/>
        <v>1.615309418461679</v>
      </c>
      <c r="AH19" s="90">
        <f t="shared" si="1"/>
        <v>1.5845673486116192</v>
      </c>
      <c r="AI19" s="90">
        <f t="shared" si="1"/>
        <v>1.6073948023520701</v>
      </c>
    </row>
    <row r="20" spans="1:35">
      <c r="A20" s="90" t="s">
        <v>85</v>
      </c>
      <c r="B20">
        <v>1</v>
      </c>
      <c r="C20" s="90">
        <v>1</v>
      </c>
      <c r="D20" s="90">
        <f>D9/$C$9</f>
        <v>1.0354999927366071</v>
      </c>
      <c r="E20" s="90">
        <f t="shared" ref="E20:AI20" si="2">E9/$C$9</f>
        <v>1.0629215501731191</v>
      </c>
      <c r="F20" s="90">
        <f t="shared" si="2"/>
        <v>1.0833044026692189</v>
      </c>
      <c r="G20" s="90">
        <f t="shared" si="2"/>
        <v>1.139462316944108</v>
      </c>
      <c r="H20" s="90">
        <f t="shared" si="2"/>
        <v>1.1578549031961389</v>
      </c>
      <c r="I20" s="90">
        <f t="shared" si="2"/>
        <v>1.1933648128111949</v>
      </c>
      <c r="J20" s="90">
        <f t="shared" si="2"/>
        <v>1.2156178762707612</v>
      </c>
      <c r="K20" s="90">
        <f t="shared" si="2"/>
        <v>1.3578117380272281</v>
      </c>
      <c r="L20" s="90">
        <f t="shared" si="2"/>
        <v>1.2512099494368401</v>
      </c>
      <c r="M20" s="90">
        <f t="shared" si="2"/>
        <v>1.2890867028805382</v>
      </c>
      <c r="N20" s="90">
        <f t="shared" si="2"/>
        <v>1.2921743994837909</v>
      </c>
      <c r="O20" s="90">
        <f t="shared" si="2"/>
        <v>1.2836942167736807</v>
      </c>
      <c r="P20" s="90">
        <f t="shared" si="2"/>
        <v>1.324996389468047</v>
      </c>
      <c r="Q20" s="90">
        <f t="shared" si="2"/>
        <v>1.3513896532035694</v>
      </c>
      <c r="R20" s="90">
        <f t="shared" si="2"/>
        <v>1.3450904935712997</v>
      </c>
      <c r="S20" s="90">
        <f t="shared" si="2"/>
        <v>1.3579071735914168</v>
      </c>
      <c r="T20" s="90">
        <f t="shared" si="2"/>
        <v>1.3758747749986284</v>
      </c>
      <c r="U20" s="90">
        <f t="shared" si="2"/>
        <v>1.3932835560667625</v>
      </c>
      <c r="V20" s="90">
        <f t="shared" si="2"/>
        <v>1.4174876940555636</v>
      </c>
      <c r="W20" s="90">
        <f t="shared" si="2"/>
        <v>1.5120954130122124</v>
      </c>
      <c r="X20" s="90">
        <f t="shared" si="2"/>
        <v>1.5348996434318689</v>
      </c>
      <c r="Y20" s="90">
        <f t="shared" si="2"/>
        <v>1.5572363358259456</v>
      </c>
      <c r="Z20" s="90">
        <f t="shared" si="2"/>
        <v>1.5804528306817509</v>
      </c>
      <c r="AA20" s="90">
        <f t="shared" si="2"/>
        <v>1.60173932258787</v>
      </c>
      <c r="AB20" s="90">
        <f t="shared" si="2"/>
        <v>1.6494195652847639</v>
      </c>
      <c r="AC20" s="90">
        <f t="shared" si="2"/>
        <v>1.761842388046581</v>
      </c>
      <c r="AD20" s="90">
        <f t="shared" si="2"/>
        <v>1.7275966943531798</v>
      </c>
      <c r="AE20" s="90">
        <f t="shared" si="2"/>
        <v>1.7649501439299624</v>
      </c>
      <c r="AF20" s="90">
        <f t="shared" si="2"/>
        <v>1.7935021927333601</v>
      </c>
      <c r="AG20" s="90">
        <f t="shared" si="2"/>
        <v>1.8202357085133032</v>
      </c>
      <c r="AH20" s="90">
        <f t="shared" si="2"/>
        <v>1.9130948544045077</v>
      </c>
      <c r="AI20" s="90">
        <f t="shared" si="2"/>
        <v>1.9855659623046982</v>
      </c>
    </row>
    <row r="21" spans="1:35">
      <c r="A21" s="90" t="s">
        <v>86</v>
      </c>
      <c r="B21">
        <v>1</v>
      </c>
      <c r="C21">
        <v>1</v>
      </c>
      <c r="D21" s="90">
        <f>D10/$C$10</f>
        <v>1.0144876344285518</v>
      </c>
      <c r="E21" s="90">
        <f t="shared" ref="E21:AI21" si="3">E10/$C$10</f>
        <v>1.0104225007753445</v>
      </c>
      <c r="F21" s="90">
        <f t="shared" si="3"/>
        <v>1.0217172533956036</v>
      </c>
      <c r="G21" s="90">
        <f t="shared" si="3"/>
        <v>1.047232122616546</v>
      </c>
      <c r="H21" s="90">
        <f t="shared" si="3"/>
        <v>1.0492265993171477</v>
      </c>
      <c r="I21" s="90">
        <f t="shared" si="3"/>
        <v>1.0698399307235498</v>
      </c>
      <c r="J21" s="90">
        <f t="shared" si="3"/>
        <v>1.083447206310354</v>
      </c>
      <c r="K21" s="90">
        <f t="shared" si="3"/>
        <v>1.1139388870184308</v>
      </c>
      <c r="L21" s="90">
        <f t="shared" si="3"/>
        <v>1.1093105784075104</v>
      </c>
      <c r="M21" s="90">
        <f t="shared" si="3"/>
        <v>1.1219491473942265</v>
      </c>
      <c r="N21" s="90">
        <f t="shared" si="3"/>
        <v>1.1241686558857731</v>
      </c>
      <c r="O21" s="90">
        <f t="shared" si="3"/>
        <v>1.1170131244913215</v>
      </c>
      <c r="P21" s="90">
        <f t="shared" si="3"/>
        <v>1.1551198116893353</v>
      </c>
      <c r="Q21" s="90">
        <f t="shared" si="3"/>
        <v>1.1803589464669222</v>
      </c>
      <c r="R21" s="90">
        <f t="shared" si="3"/>
        <v>1.1784109556755777</v>
      </c>
      <c r="S21" s="90">
        <f t="shared" si="3"/>
        <v>1.1920735506995896</v>
      </c>
      <c r="T21" s="90">
        <f t="shared" si="3"/>
        <v>1.2097783094557022</v>
      </c>
      <c r="U21" s="90">
        <f t="shared" si="3"/>
        <v>1.2284734834856175</v>
      </c>
      <c r="V21" s="90">
        <f t="shared" si="3"/>
        <v>1.2526149546691916</v>
      </c>
      <c r="W21" s="90">
        <f t="shared" si="3"/>
        <v>1.2259011768947916</v>
      </c>
      <c r="X21" s="90">
        <f t="shared" si="3"/>
        <v>1.2479076343689695</v>
      </c>
      <c r="Y21" s="90">
        <f t="shared" si="3"/>
        <v>1.2695071139190821</v>
      </c>
      <c r="Z21" s="90">
        <f t="shared" si="3"/>
        <v>1.2926913842100807</v>
      </c>
      <c r="AA21" s="90">
        <f t="shared" si="3"/>
        <v>1.3124951109946394</v>
      </c>
      <c r="AB21" s="90">
        <f t="shared" si="3"/>
        <v>1.3533960815475607</v>
      </c>
      <c r="AC21" s="90">
        <f t="shared" si="3"/>
        <v>1.5224351661315358</v>
      </c>
      <c r="AD21" s="90">
        <f t="shared" si="3"/>
        <v>1.451173489258536</v>
      </c>
      <c r="AE21" s="90">
        <f t="shared" si="3"/>
        <v>1.4855545834038288</v>
      </c>
      <c r="AF21" s="90">
        <f t="shared" si="3"/>
        <v>1.512740327080758</v>
      </c>
      <c r="AG21" s="90">
        <f t="shared" si="3"/>
        <v>1.5385656679228843</v>
      </c>
      <c r="AH21" s="90">
        <f t="shared" si="3"/>
        <v>1.584114252920694</v>
      </c>
      <c r="AI21" s="90">
        <f t="shared" si="3"/>
        <v>1.641345089494471</v>
      </c>
    </row>
    <row r="30" spans="1:35">
      <c r="A30" t="s">
        <v>281</v>
      </c>
      <c r="B30">
        <f>B36/B34</f>
        <v>1.0399535398886894</v>
      </c>
      <c r="C30" s="90">
        <f>C36/C34</f>
        <v>1.0033793505534685</v>
      </c>
    </row>
    <row r="31" spans="1:35" s="90" customFormat="1"/>
    <row r="32" spans="1:35">
      <c r="A32" t="s">
        <v>42</v>
      </c>
    </row>
    <row r="33" spans="1:35">
      <c r="A33" t="s">
        <v>55</v>
      </c>
      <c r="B33">
        <v>2017</v>
      </c>
      <c r="C33">
        <v>2018</v>
      </c>
      <c r="D33">
        <v>2019</v>
      </c>
      <c r="E33">
        <v>2020</v>
      </c>
      <c r="F33">
        <v>2021</v>
      </c>
      <c r="G33">
        <v>2022</v>
      </c>
      <c r="H33">
        <v>2023</v>
      </c>
      <c r="I33">
        <v>2024</v>
      </c>
      <c r="J33">
        <v>2025</v>
      </c>
      <c r="K33">
        <v>2026</v>
      </c>
      <c r="L33">
        <v>2027</v>
      </c>
      <c r="M33">
        <v>2028</v>
      </c>
      <c r="N33">
        <v>2029</v>
      </c>
      <c r="O33">
        <v>2030</v>
      </c>
      <c r="P33">
        <v>2031</v>
      </c>
      <c r="Q33">
        <v>2032</v>
      </c>
      <c r="R33">
        <v>2033</v>
      </c>
      <c r="S33">
        <v>2034</v>
      </c>
      <c r="T33">
        <v>2035</v>
      </c>
      <c r="U33">
        <v>2036</v>
      </c>
      <c r="V33">
        <v>2037</v>
      </c>
      <c r="W33">
        <v>2038</v>
      </c>
      <c r="X33">
        <v>2039</v>
      </c>
      <c r="Y33">
        <v>2040</v>
      </c>
      <c r="Z33">
        <v>2041</v>
      </c>
      <c r="AA33">
        <v>2042</v>
      </c>
      <c r="AB33">
        <v>2043</v>
      </c>
      <c r="AC33">
        <v>2044</v>
      </c>
      <c r="AD33">
        <v>2045</v>
      </c>
      <c r="AE33">
        <v>2046</v>
      </c>
      <c r="AF33">
        <v>2047</v>
      </c>
      <c r="AG33">
        <v>2048</v>
      </c>
      <c r="AH33">
        <v>2049</v>
      </c>
      <c r="AI33">
        <v>2050</v>
      </c>
    </row>
    <row r="34" spans="1:35">
      <c r="A34" t="s">
        <v>83</v>
      </c>
      <c r="B34">
        <v>10.4102031516873</v>
      </c>
      <c r="C34">
        <v>10.926535332210999</v>
      </c>
      <c r="D34">
        <v>11.3836770349142</v>
      </c>
      <c r="E34">
        <v>11.833038050906399</v>
      </c>
      <c r="F34">
        <v>12.107109320226099</v>
      </c>
      <c r="G34">
        <v>12.3220408638172</v>
      </c>
      <c r="H34">
        <v>12.620450220599301</v>
      </c>
      <c r="I34">
        <v>12.869543374739299</v>
      </c>
      <c r="J34">
        <v>13.128292732761601</v>
      </c>
      <c r="K34">
        <v>13.4841558202305</v>
      </c>
      <c r="L34">
        <v>13.647106074173699</v>
      </c>
      <c r="M34">
        <v>13.8169994449217</v>
      </c>
      <c r="N34">
        <v>14.0276379629091</v>
      </c>
      <c r="O34">
        <v>14.1825683921011</v>
      </c>
      <c r="P34">
        <v>14.5676109121191</v>
      </c>
      <c r="Q34">
        <v>14.9174197785608</v>
      </c>
      <c r="R34">
        <v>15.268389086895199</v>
      </c>
      <c r="S34">
        <v>15.6245565258815</v>
      </c>
      <c r="T34">
        <v>15.9546376502841</v>
      </c>
      <c r="U34">
        <v>16.296653501286901</v>
      </c>
      <c r="V34">
        <v>16.575647610447</v>
      </c>
      <c r="W34">
        <v>16.945471470634999</v>
      </c>
      <c r="X34">
        <v>17.487148580205499</v>
      </c>
      <c r="Y34">
        <v>18.140704982315</v>
      </c>
      <c r="Z34">
        <v>18.591325508533401</v>
      </c>
      <c r="AA34">
        <v>19.053768893295398</v>
      </c>
      <c r="AB34">
        <v>19.5283615484393</v>
      </c>
      <c r="AC34">
        <v>20.015439293921201</v>
      </c>
      <c r="AD34">
        <v>20.515347636487299</v>
      </c>
      <c r="AE34">
        <v>21.028442060614299</v>
      </c>
      <c r="AF34">
        <v>21.555088324014001</v>
      </c>
      <c r="AG34">
        <v>22.095662766398402</v>
      </c>
      <c r="AH34">
        <v>22.6505526257315</v>
      </c>
      <c r="AI34">
        <v>23.220156352337</v>
      </c>
    </row>
    <row r="35" spans="1:35">
      <c r="A35" t="s">
        <v>84</v>
      </c>
      <c r="B35">
        <v>8.0414074893767502</v>
      </c>
      <c r="C35">
        <v>8.5071700906786294</v>
      </c>
      <c r="D35">
        <v>8.9128486995158198</v>
      </c>
      <c r="E35">
        <v>9.3112443644936391</v>
      </c>
      <c r="F35">
        <v>9.5338237542327509</v>
      </c>
      <c r="G35">
        <v>9.6964288399792498</v>
      </c>
      <c r="H35">
        <v>9.9440570677159403</v>
      </c>
      <c r="I35">
        <v>10.1411778096539</v>
      </c>
      <c r="J35">
        <v>10.3297893563558</v>
      </c>
      <c r="K35">
        <v>10.629284276912401</v>
      </c>
      <c r="L35">
        <v>10.7365308755271</v>
      </c>
      <c r="M35">
        <v>10.853494238425499</v>
      </c>
      <c r="N35">
        <v>11.004317868110901</v>
      </c>
      <c r="O35">
        <v>11.105112312046099</v>
      </c>
      <c r="P35">
        <v>11.4307816151543</v>
      </c>
      <c r="Q35">
        <v>11.7148832632411</v>
      </c>
      <c r="R35">
        <v>11.9986736871469</v>
      </c>
      <c r="S35">
        <v>12.276102266524701</v>
      </c>
      <c r="T35">
        <v>12.539214305740099</v>
      </c>
      <c r="U35">
        <v>12.812921689852001</v>
      </c>
      <c r="V35">
        <v>13.0222411627834</v>
      </c>
      <c r="W35">
        <v>13.320996894018201</v>
      </c>
      <c r="X35">
        <v>13.7901845120563</v>
      </c>
      <c r="Y35">
        <v>14.369801632802799</v>
      </c>
      <c r="Z35">
        <v>14.745004092030999</v>
      </c>
      <c r="AA35">
        <v>15.130521048462899</v>
      </c>
      <c r="AB35">
        <v>15.526648746710199</v>
      </c>
      <c r="AC35">
        <v>15.9336922361575</v>
      </c>
      <c r="AD35">
        <v>16.351965637568401</v>
      </c>
      <c r="AE35">
        <v>16.781792421716901</v>
      </c>
      <c r="AF35">
        <v>17.223505692338701</v>
      </c>
      <c r="AG35">
        <v>17.677448482089599</v>
      </c>
      <c r="AH35">
        <v>18.1439740557365</v>
      </c>
      <c r="AI35">
        <v>18.623446210942099</v>
      </c>
    </row>
    <row r="36" spans="1:35">
      <c r="A36" t="s">
        <v>85</v>
      </c>
      <c r="B36">
        <v>10.826127618557599</v>
      </c>
      <c r="C36">
        <v>10.9634599254334</v>
      </c>
      <c r="D36">
        <v>11.3836770349142</v>
      </c>
      <c r="E36">
        <v>11.833038050906399</v>
      </c>
      <c r="F36">
        <v>12.107109320226099</v>
      </c>
      <c r="G36">
        <v>12.3220408638172</v>
      </c>
      <c r="H36">
        <v>12.620450220599301</v>
      </c>
      <c r="I36">
        <v>12.869543374739299</v>
      </c>
      <c r="J36">
        <v>13.128292732761601</v>
      </c>
      <c r="K36">
        <v>13.4841558202305</v>
      </c>
      <c r="L36">
        <v>13.647106074173699</v>
      </c>
      <c r="M36">
        <v>13.8169994449217</v>
      </c>
      <c r="N36">
        <v>14.0276379629091</v>
      </c>
      <c r="O36">
        <v>14.1825683921011</v>
      </c>
      <c r="P36">
        <v>14.5676109121191</v>
      </c>
      <c r="Q36">
        <v>14.9174197785608</v>
      </c>
      <c r="R36">
        <v>15.268389086895199</v>
      </c>
      <c r="S36">
        <v>18.7951753630838</v>
      </c>
      <c r="T36">
        <v>19.058610131637199</v>
      </c>
      <c r="U36">
        <v>19.819205113561999</v>
      </c>
      <c r="V36">
        <v>20.014533785668402</v>
      </c>
      <c r="W36">
        <v>20.1832471264267</v>
      </c>
      <c r="X36">
        <v>20.694518093223699</v>
      </c>
      <c r="Y36">
        <v>42.2470383731713</v>
      </c>
      <c r="Z36">
        <v>42.461945756468801</v>
      </c>
      <c r="AA36">
        <v>42.680956775979197</v>
      </c>
      <c r="AB36">
        <v>42.906264981873299</v>
      </c>
      <c r="AC36">
        <v>43.136079351885201</v>
      </c>
      <c r="AD36">
        <v>43.356420563554998</v>
      </c>
      <c r="AE36">
        <v>43.451181718977601</v>
      </c>
      <c r="AF36">
        <v>40.507746318328898</v>
      </c>
      <c r="AG36">
        <v>36.870048250727699</v>
      </c>
      <c r="AH36">
        <v>34.395999640314201</v>
      </c>
      <c r="AI36">
        <v>32.215159799263603</v>
      </c>
    </row>
    <row r="37" spans="1:35">
      <c r="A37" t="s">
        <v>86</v>
      </c>
      <c r="B37">
        <v>5.8547242036388498</v>
      </c>
      <c r="C37">
        <v>6.2726249030381904</v>
      </c>
      <c r="D37">
        <v>6.6297059080887299</v>
      </c>
      <c r="E37">
        <v>6.9804848336146703</v>
      </c>
      <c r="F37">
        <v>7.1551970387727897</v>
      </c>
      <c r="G37">
        <v>7.2692433498079598</v>
      </c>
      <c r="H37">
        <v>7.4707159620270103</v>
      </c>
      <c r="I37">
        <v>7.6205793807958804</v>
      </c>
      <c r="J37">
        <v>7.7386288375916603</v>
      </c>
      <c r="K37">
        <v>7.9858385313859301</v>
      </c>
      <c r="L37">
        <v>8.0420731756229706</v>
      </c>
      <c r="M37">
        <v>8.1120412150757399</v>
      </c>
      <c r="N37">
        <v>8.2073198903656799</v>
      </c>
      <c r="O37">
        <v>8.2603346132364095</v>
      </c>
      <c r="P37">
        <v>8.5317527494242604</v>
      </c>
      <c r="Q37">
        <v>8.7538553218588095</v>
      </c>
      <c r="R37">
        <v>8.9742092266588607</v>
      </c>
      <c r="S37">
        <v>9.1736747389327498</v>
      </c>
      <c r="T37">
        <v>9.3747382275963496</v>
      </c>
      <c r="U37">
        <v>9.5851560901453592</v>
      </c>
      <c r="V37">
        <v>9.7299202510826603</v>
      </c>
      <c r="W37">
        <v>9.9628295640833997</v>
      </c>
      <c r="X37">
        <v>10.3648538355227</v>
      </c>
      <c r="Y37">
        <v>10.8759643427386</v>
      </c>
      <c r="Z37">
        <v>11.1812900561655</v>
      </c>
      <c r="AA37">
        <v>11.4955327318801</v>
      </c>
      <c r="AB37">
        <v>11.818960663795799</v>
      </c>
      <c r="AC37">
        <v>12.1518503915848</v>
      </c>
      <c r="AD37">
        <v>12.4944869561042</v>
      </c>
      <c r="AE37">
        <v>12.8471641666235</v>
      </c>
      <c r="AF37">
        <v>13.2101848721433</v>
      </c>
      <c r="AG37">
        <v>13.5838612454904</v>
      </c>
      <c r="AH37">
        <v>13.9685150744053</v>
      </c>
      <c r="AI37">
        <v>14.364478049984299</v>
      </c>
    </row>
    <row r="38" spans="1:35">
      <c r="A38" t="s">
        <v>87</v>
      </c>
      <c r="B38">
        <v>3.9902609409369001</v>
      </c>
      <c r="C38">
        <v>4.3680574262785896</v>
      </c>
      <c r="D38">
        <v>4.6843097572061598</v>
      </c>
      <c r="E38">
        <v>4.9948034233439902</v>
      </c>
      <c r="F38">
        <v>5.1288495352452896</v>
      </c>
      <c r="G38">
        <v>5.2015447331901301</v>
      </c>
      <c r="H38">
        <v>5.36312156188795</v>
      </c>
      <c r="I38">
        <v>5.4721184389753299</v>
      </c>
      <c r="J38">
        <v>5.5332374895099603</v>
      </c>
      <c r="K38">
        <v>5.7358848508142097</v>
      </c>
      <c r="L38">
        <v>5.7482579434144796</v>
      </c>
      <c r="M38">
        <v>5.7769314623888102</v>
      </c>
      <c r="N38">
        <v>5.8249617597516199</v>
      </c>
      <c r="O38">
        <v>5.83589357541228</v>
      </c>
      <c r="P38">
        <v>6.0607392628336596</v>
      </c>
      <c r="Q38">
        <v>6.2307962241201196</v>
      </c>
      <c r="R38">
        <v>6.3979249208417999</v>
      </c>
      <c r="S38">
        <v>6.5345802001814901</v>
      </c>
      <c r="T38">
        <v>6.6828617980700704</v>
      </c>
      <c r="U38">
        <v>6.8394421320285499</v>
      </c>
      <c r="V38">
        <v>6.9292920138035203</v>
      </c>
      <c r="W38">
        <v>7.1061887620586699</v>
      </c>
      <c r="X38">
        <v>7.4510802174575597</v>
      </c>
      <c r="Y38">
        <v>7.9039152523121396</v>
      </c>
      <c r="Z38">
        <v>8.1497999839304995</v>
      </c>
      <c r="AA38">
        <v>8.4034128582004008</v>
      </c>
      <c r="AB38">
        <v>8.6649983926424596</v>
      </c>
      <c r="AC38">
        <v>8.9348088750084305</v>
      </c>
      <c r="AD38">
        <v>9.2131046091962805</v>
      </c>
      <c r="AE38">
        <v>9.5001541727773908</v>
      </c>
      <c r="AF38">
        <v>9.7962346784203493</v>
      </c>
      <c r="AG38">
        <v>10.101632047892901</v>
      </c>
      <c r="AH38">
        <v>10.4166412928558</v>
      </c>
      <c r="AI38">
        <v>10.7415667928038</v>
      </c>
    </row>
    <row r="39" spans="1:35">
      <c r="A39" t="s">
        <v>88</v>
      </c>
      <c r="B39">
        <v>3.9902609409369001</v>
      </c>
      <c r="C39">
        <v>4.3680574262785896</v>
      </c>
      <c r="D39">
        <v>4.6843097572061598</v>
      </c>
      <c r="E39">
        <v>4.9948034233439902</v>
      </c>
      <c r="F39">
        <v>5.1288495352452896</v>
      </c>
      <c r="G39">
        <v>5.2015447331901301</v>
      </c>
      <c r="H39">
        <v>5.36312156188795</v>
      </c>
      <c r="I39">
        <v>5.4721184389753299</v>
      </c>
      <c r="J39">
        <v>5.5332374895099603</v>
      </c>
      <c r="K39">
        <v>5.7358848508142097</v>
      </c>
      <c r="L39">
        <v>5.7482579434144796</v>
      </c>
      <c r="M39">
        <v>5.7769314623888102</v>
      </c>
      <c r="N39">
        <v>5.8249617597516199</v>
      </c>
      <c r="O39">
        <v>5.83589357541228</v>
      </c>
      <c r="P39">
        <v>6.0607392628336596</v>
      </c>
      <c r="Q39">
        <v>6.2307962241201196</v>
      </c>
      <c r="R39">
        <v>6.3979249208417999</v>
      </c>
      <c r="S39">
        <v>6.5345802001814901</v>
      </c>
      <c r="T39">
        <v>6.6828617980700704</v>
      </c>
      <c r="U39">
        <v>6.8394421320285499</v>
      </c>
      <c r="V39">
        <v>6.9292920138035203</v>
      </c>
      <c r="W39">
        <v>7.1061887620586699</v>
      </c>
      <c r="X39">
        <v>7.4510802174575597</v>
      </c>
      <c r="Y39">
        <v>7.9039152523121396</v>
      </c>
      <c r="Z39">
        <v>8.1497999839304995</v>
      </c>
      <c r="AA39">
        <v>8.4034128582004008</v>
      </c>
      <c r="AB39">
        <v>8.6649983926424596</v>
      </c>
      <c r="AC39">
        <v>8.9348088750084305</v>
      </c>
      <c r="AD39">
        <v>9.2131046091962805</v>
      </c>
      <c r="AE39">
        <v>9.5001541727773908</v>
      </c>
      <c r="AF39">
        <v>9.7962346784203493</v>
      </c>
      <c r="AG39">
        <v>10.101632047892901</v>
      </c>
      <c r="AH39">
        <v>10.4166412928558</v>
      </c>
      <c r="AI39">
        <v>10.7415667928038</v>
      </c>
    </row>
    <row r="40" spans="1:35">
      <c r="A40" t="s">
        <v>89</v>
      </c>
      <c r="B40">
        <v>5.8547242036388498</v>
      </c>
      <c r="C40">
        <v>6.2726249030381904</v>
      </c>
      <c r="D40">
        <v>6.6297059080887299</v>
      </c>
      <c r="E40">
        <v>6.9804848336146703</v>
      </c>
      <c r="F40">
        <v>7.1551970387727897</v>
      </c>
      <c r="G40">
        <v>7.2692433498079598</v>
      </c>
      <c r="H40">
        <v>7.4707159620270103</v>
      </c>
      <c r="I40">
        <v>7.6205793807958804</v>
      </c>
      <c r="J40">
        <v>7.7386288375916603</v>
      </c>
      <c r="K40">
        <v>7.9858385313859301</v>
      </c>
      <c r="L40">
        <v>8.0420731756229706</v>
      </c>
      <c r="M40">
        <v>8.1120412150757399</v>
      </c>
      <c r="N40">
        <v>8.2073198903656799</v>
      </c>
      <c r="O40">
        <v>8.2603346132364095</v>
      </c>
      <c r="P40">
        <v>8.5317527494242604</v>
      </c>
      <c r="Q40">
        <v>8.7538553218588095</v>
      </c>
      <c r="R40">
        <v>8.9742092266588607</v>
      </c>
      <c r="S40">
        <v>9.1736747389327498</v>
      </c>
      <c r="T40">
        <v>9.3747382275963496</v>
      </c>
      <c r="U40">
        <v>9.5851560901453592</v>
      </c>
      <c r="V40">
        <v>9.7299202510826603</v>
      </c>
      <c r="W40">
        <v>9.9628295640833997</v>
      </c>
      <c r="X40">
        <v>10.3648538355227</v>
      </c>
      <c r="Y40">
        <v>10.8759643427386</v>
      </c>
      <c r="Z40">
        <v>11.1812900561655</v>
      </c>
      <c r="AA40">
        <v>11.4955327318801</v>
      </c>
      <c r="AB40">
        <v>11.818960663795799</v>
      </c>
      <c r="AC40">
        <v>12.1518503915848</v>
      </c>
      <c r="AD40">
        <v>12.4944869561042</v>
      </c>
      <c r="AE40">
        <v>12.8471641666235</v>
      </c>
      <c r="AF40">
        <v>13.2101848721433</v>
      </c>
      <c r="AG40">
        <v>13.5838612454904</v>
      </c>
      <c r="AH40">
        <v>13.9685150744053</v>
      </c>
      <c r="AI40">
        <v>14.364478049984299</v>
      </c>
    </row>
    <row r="41" spans="1:35">
      <c r="A41" t="s">
        <v>90</v>
      </c>
      <c r="B41">
        <v>4.33696903639993</v>
      </c>
      <c r="C41">
        <v>4.72253324079088</v>
      </c>
      <c r="D41">
        <v>5.0467098124175003</v>
      </c>
      <c r="E41">
        <v>5.3648705606820997</v>
      </c>
      <c r="F41">
        <v>5.50661999118919</v>
      </c>
      <c r="G41">
        <v>5.5871748479184697</v>
      </c>
      <c r="H41">
        <v>5.7560946627976302</v>
      </c>
      <c r="I41">
        <v>5.8726491257854301</v>
      </c>
      <c r="J41">
        <v>5.9461309050138196</v>
      </c>
      <c r="K41">
        <v>6.1572659710769404</v>
      </c>
      <c r="L41">
        <v>6.1778134749388602</v>
      </c>
      <c r="M41">
        <v>6.2137888406473101</v>
      </c>
      <c r="N41">
        <v>6.2707786929691496</v>
      </c>
      <c r="O41">
        <v>6.2889933975437398</v>
      </c>
      <c r="P41">
        <v>6.5223349930979104</v>
      </c>
      <c r="Q41">
        <v>6.7024076945998896</v>
      </c>
      <c r="R41">
        <v>6.8797933686285502</v>
      </c>
      <c r="S41">
        <v>7.0289885730310502</v>
      </c>
      <c r="T41">
        <v>7.1871583383766202</v>
      </c>
      <c r="U41">
        <v>7.3538246031412298</v>
      </c>
      <c r="V41">
        <v>7.4539621343384601</v>
      </c>
      <c r="W41">
        <v>7.6413522850043103</v>
      </c>
      <c r="X41">
        <v>7.9969470108621197</v>
      </c>
      <c r="Y41">
        <v>8.4606993815847904</v>
      </c>
      <c r="Z41">
        <v>8.7177197957886001</v>
      </c>
      <c r="AA41">
        <v>8.9826910662956596</v>
      </c>
      <c r="AB41">
        <v>9.2558621648996198</v>
      </c>
      <c r="AC41">
        <v>9.5374899227107299</v>
      </c>
      <c r="AD41">
        <v>9.8278392778526396</v>
      </c>
      <c r="AE41">
        <v>10.1271835348068</v>
      </c>
      <c r="AF41">
        <v>10.4358046276904</v>
      </c>
      <c r="AG41">
        <v>10.753993396148401</v>
      </c>
      <c r="AH41">
        <v>11.0820498680764</v>
      </c>
      <c r="AI41">
        <v>11.4202835395288</v>
      </c>
    </row>
    <row r="42" spans="1:35">
      <c r="A42" t="s">
        <v>91</v>
      </c>
      <c r="B42">
        <v>0.446673133038264</v>
      </c>
      <c r="C42">
        <v>0.44546974473197298</v>
      </c>
      <c r="D42">
        <v>0.44465932596963298</v>
      </c>
      <c r="E42">
        <v>0.44867250818889198</v>
      </c>
      <c r="F42">
        <v>0.45438549348547003</v>
      </c>
      <c r="G42">
        <v>0.460802053408574</v>
      </c>
      <c r="H42">
        <v>0.47559548900502502</v>
      </c>
      <c r="I42">
        <v>0.49015769490664102</v>
      </c>
      <c r="J42">
        <v>0.45027904003244001</v>
      </c>
      <c r="K42">
        <v>0.45796999953342798</v>
      </c>
      <c r="L42">
        <v>0.47151765756957398</v>
      </c>
      <c r="M42">
        <v>0.497705121562455</v>
      </c>
      <c r="N42">
        <v>0.50585236301979697</v>
      </c>
      <c r="O42">
        <v>0.53602432081201101</v>
      </c>
      <c r="P42">
        <v>0.55348147096533296</v>
      </c>
      <c r="Q42">
        <v>0.55493662821508705</v>
      </c>
      <c r="R42">
        <v>0.55592722025557195</v>
      </c>
      <c r="S42">
        <v>0.52494288833507496</v>
      </c>
      <c r="T42">
        <v>0.53544174610177597</v>
      </c>
      <c r="U42">
        <v>0.54615058102381198</v>
      </c>
      <c r="V42">
        <v>0.55707359264428802</v>
      </c>
      <c r="W42">
        <v>0.56821506449717396</v>
      </c>
      <c r="X42">
        <v>0.579579365787117</v>
      </c>
      <c r="Y42">
        <v>0.59117095310285905</v>
      </c>
      <c r="Z42">
        <v>0.60299437216491703</v>
      </c>
      <c r="AA42">
        <v>0.61505425960821503</v>
      </c>
      <c r="AB42">
        <v>0.62735534480037902</v>
      </c>
      <c r="AC42">
        <v>0.63990245169638704</v>
      </c>
      <c r="AD42">
        <v>0.65270050073031505</v>
      </c>
      <c r="AE42">
        <v>0.66575451074492098</v>
      </c>
      <c r="AF42">
        <v>0.67906960095981905</v>
      </c>
      <c r="AG42">
        <v>0.692650992979016</v>
      </c>
      <c r="AH42">
        <v>0.70650401283859599</v>
      </c>
      <c r="AI42">
        <v>0.72063409309536797</v>
      </c>
    </row>
    <row r="45" spans="1:35">
      <c r="A45" s="90" t="s">
        <v>83</v>
      </c>
      <c r="D45">
        <f>D34/$C$34</f>
        <v>1.0418377544943789</v>
      </c>
      <c r="E45" s="90">
        <f t="shared" ref="E45:AI45" si="4">E34/$C$34</f>
        <v>1.0829634180583358</v>
      </c>
      <c r="F45" s="90">
        <f t="shared" si="4"/>
        <v>1.1080465080760609</v>
      </c>
      <c r="G45" s="90">
        <f t="shared" si="4"/>
        <v>1.1277171115250326</v>
      </c>
      <c r="H45" s="90">
        <f t="shared" si="4"/>
        <v>1.1550276310730179</v>
      </c>
      <c r="I45" s="90">
        <f t="shared" si="4"/>
        <v>1.1778247160195774</v>
      </c>
      <c r="J45" s="90">
        <f t="shared" si="4"/>
        <v>1.2015055398265091</v>
      </c>
      <c r="K45" s="90">
        <f t="shared" si="4"/>
        <v>1.2340742431390612</v>
      </c>
      <c r="L45" s="90">
        <f t="shared" si="4"/>
        <v>1.2489875023734709</v>
      </c>
      <c r="M45" s="90">
        <f t="shared" si="4"/>
        <v>1.2645361978732386</v>
      </c>
      <c r="N45" s="90">
        <f t="shared" si="4"/>
        <v>1.2838139022491577</v>
      </c>
      <c r="O45" s="90">
        <f t="shared" si="4"/>
        <v>1.2979931845634034</v>
      </c>
      <c r="P45" s="90">
        <f t="shared" si="4"/>
        <v>1.3332323988533084</v>
      </c>
      <c r="Q45" s="90">
        <f t="shared" si="4"/>
        <v>1.3652470179256941</v>
      </c>
      <c r="R45" s="90">
        <f t="shared" si="4"/>
        <v>1.3973678410103689</v>
      </c>
      <c r="S45" s="90">
        <f t="shared" si="4"/>
        <v>1.4299643986709052</v>
      </c>
      <c r="T45" s="90">
        <f t="shared" si="4"/>
        <v>1.4601735284972219</v>
      </c>
      <c r="U45" s="90">
        <f t="shared" si="4"/>
        <v>1.491474928310075</v>
      </c>
      <c r="V45" s="90">
        <f t="shared" si="4"/>
        <v>1.5170085582007535</v>
      </c>
      <c r="W45" s="90">
        <f t="shared" si="4"/>
        <v>1.5508549558871063</v>
      </c>
      <c r="X45" s="90">
        <f t="shared" si="4"/>
        <v>1.6004294177912066</v>
      </c>
      <c r="Y45" s="90">
        <f t="shared" si="4"/>
        <v>1.6602431082464824</v>
      </c>
      <c r="Z45" s="90">
        <f t="shared" si="4"/>
        <v>1.7014840425882209</v>
      </c>
      <c r="AA45" s="90">
        <f t="shared" si="4"/>
        <v>1.7438070087162609</v>
      </c>
      <c r="AB45" s="90">
        <f t="shared" si="4"/>
        <v>1.7872418799461942</v>
      </c>
      <c r="AC45" s="90">
        <f t="shared" si="4"/>
        <v>1.8318193906275548</v>
      </c>
      <c r="AD45" s="90">
        <f t="shared" si="4"/>
        <v>1.877571161647998</v>
      </c>
      <c r="AE45" s="90">
        <f t="shared" si="4"/>
        <v>1.9245297270602579</v>
      </c>
      <c r="AF45" s="90">
        <f t="shared" si="4"/>
        <v>1.9727285611268233</v>
      </c>
      <c r="AG45" s="90">
        <f t="shared" si="4"/>
        <v>2.022202106578217</v>
      </c>
      <c r="AH45" s="90">
        <f t="shared" si="4"/>
        <v>2.0729858035564628</v>
      </c>
      <c r="AI45" s="90">
        <f t="shared" si="4"/>
        <v>2.1251161183623215</v>
      </c>
    </row>
    <row r="46" spans="1:35">
      <c r="A46" s="90" t="s">
        <v>84</v>
      </c>
      <c r="D46" s="90">
        <f>D35/$C$35</f>
        <v>1.0476866695402853</v>
      </c>
      <c r="E46" s="90">
        <f t="shared" ref="E46:AI46" si="5">E35/$C$35</f>
        <v>1.094517244306193</v>
      </c>
      <c r="F46" s="90">
        <f t="shared" si="5"/>
        <v>1.1206809847000747</v>
      </c>
      <c r="G46" s="90">
        <f t="shared" si="5"/>
        <v>1.1397948714583361</v>
      </c>
      <c r="H46" s="90">
        <f t="shared" si="5"/>
        <v>1.1689030502178062</v>
      </c>
      <c r="I46" s="90">
        <f t="shared" si="5"/>
        <v>1.1920741799632837</v>
      </c>
      <c r="J46" s="90">
        <f t="shared" si="5"/>
        <v>1.2142450716571693</v>
      </c>
      <c r="K46" s="90">
        <f t="shared" si="5"/>
        <v>1.2494500713649757</v>
      </c>
      <c r="L46" s="90">
        <f t="shared" si="5"/>
        <v>1.2620566840777285</v>
      </c>
      <c r="M46" s="90">
        <f t="shared" si="5"/>
        <v>1.2758054820506946</v>
      </c>
      <c r="N46" s="90">
        <f t="shared" si="5"/>
        <v>1.2935344833610902</v>
      </c>
      <c r="O46" s="90">
        <f t="shared" si="5"/>
        <v>1.3053826588249429</v>
      </c>
      <c r="P46" s="90">
        <f t="shared" si="5"/>
        <v>1.3436644022997841</v>
      </c>
      <c r="Q46" s="90">
        <f t="shared" si="5"/>
        <v>1.3770599551168239</v>
      </c>
      <c r="R46" s="90">
        <f t="shared" si="5"/>
        <v>1.4104189241841933</v>
      </c>
      <c r="S46" s="90">
        <f t="shared" si="5"/>
        <v>1.4430300717715423</v>
      </c>
      <c r="T46" s="90">
        <f t="shared" si="5"/>
        <v>1.4739583400923664</v>
      </c>
      <c r="U46" s="90">
        <f t="shared" si="5"/>
        <v>1.5061320689815778</v>
      </c>
      <c r="V46" s="90">
        <f t="shared" si="5"/>
        <v>1.5307371339679652</v>
      </c>
      <c r="W46" s="90">
        <f t="shared" si="5"/>
        <v>1.5658552435214759</v>
      </c>
      <c r="X46" s="90">
        <f t="shared" si="5"/>
        <v>1.6210072638804189</v>
      </c>
      <c r="Y46" s="90">
        <f t="shared" si="5"/>
        <v>1.6891400406520494</v>
      </c>
      <c r="Z46" s="90">
        <f t="shared" si="5"/>
        <v>1.7332443027308473</v>
      </c>
      <c r="AA46" s="90">
        <f t="shared" si="5"/>
        <v>1.7785610123208335</v>
      </c>
      <c r="AB46" s="90">
        <f t="shared" si="5"/>
        <v>1.8251249923547275</v>
      </c>
      <c r="AC46" s="90">
        <f t="shared" si="5"/>
        <v>1.8729721007478346</v>
      </c>
      <c r="AD46" s="90">
        <f t="shared" si="5"/>
        <v>1.9221392617370345</v>
      </c>
      <c r="AE46" s="90">
        <f t="shared" si="5"/>
        <v>1.9726644986333162</v>
      </c>
      <c r="AF46" s="90">
        <f t="shared" si="5"/>
        <v>2.0245869670821119</v>
      </c>
      <c r="AG46" s="90">
        <f t="shared" si="5"/>
        <v>2.0779469898525846</v>
      </c>
      <c r="AH46" s="90">
        <f t="shared" si="5"/>
        <v>2.1327860924770965</v>
      </c>
      <c r="AI46" s="90">
        <f t="shared" si="5"/>
        <v>2.1891470386078149</v>
      </c>
    </row>
    <row r="47" spans="1:35">
      <c r="A47" s="90" t="s">
        <v>85</v>
      </c>
      <c r="D47" s="90">
        <f>D36/$C$36</f>
        <v>1.0383288772284347</v>
      </c>
      <c r="E47" s="90">
        <f t="shared" ref="E47:AI47" si="6">E36/$C$36</f>
        <v>1.0793160308321759</v>
      </c>
      <c r="F47" s="90">
        <f t="shared" si="6"/>
        <v>1.1043146417801577</v>
      </c>
      <c r="G47" s="90">
        <f t="shared" si="6"/>
        <v>1.1239189952463928</v>
      </c>
      <c r="H47" s="90">
        <f t="shared" si="6"/>
        <v>1.1511375338110152</v>
      </c>
      <c r="I47" s="90">
        <f t="shared" si="6"/>
        <v>1.173857838882058</v>
      </c>
      <c r="J47" s="90">
        <f t="shared" si="6"/>
        <v>1.197458906408382</v>
      </c>
      <c r="K47" s="90">
        <f t="shared" si="6"/>
        <v>1.2299179193376268</v>
      </c>
      <c r="L47" s="90">
        <f t="shared" si="6"/>
        <v>1.2447809511771633</v>
      </c>
      <c r="M47" s="90">
        <f t="shared" si="6"/>
        <v>1.2602772791524111</v>
      </c>
      <c r="N47" s="90">
        <f t="shared" si="6"/>
        <v>1.2794900568174941</v>
      </c>
      <c r="O47" s="90">
        <f t="shared" si="6"/>
        <v>1.2936215837483844</v>
      </c>
      <c r="P47" s="90">
        <f t="shared" si="6"/>
        <v>1.3287421134567812</v>
      </c>
      <c r="Q47" s="90">
        <f t="shared" si="6"/>
        <v>1.3606489082844069</v>
      </c>
      <c r="R47" s="90">
        <f t="shared" si="6"/>
        <v>1.3926615494325001</v>
      </c>
      <c r="S47" s="90">
        <f t="shared" si="6"/>
        <v>1.7143470666118938</v>
      </c>
      <c r="T47" s="90">
        <f t="shared" si="6"/>
        <v>1.7383755001853385</v>
      </c>
      <c r="U47" s="90">
        <f t="shared" si="6"/>
        <v>1.8077509516484616</v>
      </c>
      <c r="V47" s="90">
        <f t="shared" si="6"/>
        <v>1.8255672864036305</v>
      </c>
      <c r="W47" s="90">
        <f t="shared" si="6"/>
        <v>1.8409559813873111</v>
      </c>
      <c r="X47" s="90">
        <f t="shared" si="6"/>
        <v>1.8875900704681619</v>
      </c>
      <c r="Y47" s="90">
        <f t="shared" si="6"/>
        <v>3.8534403063001319</v>
      </c>
      <c r="Z47" s="90">
        <f t="shared" si="6"/>
        <v>3.8730424560556989</v>
      </c>
      <c r="AA47" s="90">
        <f t="shared" si="6"/>
        <v>3.8930189070118724</v>
      </c>
      <c r="AB47" s="90">
        <f t="shared" si="6"/>
        <v>3.9135697374455591</v>
      </c>
      <c r="AC47" s="90">
        <f t="shared" si="6"/>
        <v>3.9345315844879121</v>
      </c>
      <c r="AD47" s="90">
        <f t="shared" si="6"/>
        <v>3.9546293650397106</v>
      </c>
      <c r="AE47" s="90">
        <f t="shared" si="6"/>
        <v>3.9632727272690715</v>
      </c>
      <c r="AF47" s="90">
        <f t="shared" si="6"/>
        <v>3.6947958576797166</v>
      </c>
      <c r="AG47" s="90">
        <f t="shared" si="6"/>
        <v>3.36299384514512</v>
      </c>
      <c r="AH47" s="90">
        <f t="shared" si="6"/>
        <v>3.1373307217114204</v>
      </c>
      <c r="AI47" s="90">
        <f t="shared" si="6"/>
        <v>2.9384117804389289</v>
      </c>
    </row>
    <row r="48" spans="1:35">
      <c r="A48" s="90" t="s">
        <v>86</v>
      </c>
      <c r="D48" s="90">
        <f>D37/$C$37</f>
        <v>1.0569268863626111</v>
      </c>
      <c r="E48" s="90">
        <f t="shared" ref="E48:AI48" si="7">E37/$C$37</f>
        <v>1.1128490769842818</v>
      </c>
      <c r="F48" s="90">
        <f t="shared" si="7"/>
        <v>1.14070220192939</v>
      </c>
      <c r="G48" s="90">
        <f t="shared" si="7"/>
        <v>1.1588837946115749</v>
      </c>
      <c r="H48" s="90">
        <f t="shared" si="7"/>
        <v>1.191003141030881</v>
      </c>
      <c r="I48" s="90">
        <f t="shared" si="7"/>
        <v>1.2148948005969238</v>
      </c>
      <c r="J48" s="90">
        <f t="shared" si="7"/>
        <v>1.233714586351784</v>
      </c>
      <c r="K48" s="90">
        <f t="shared" si="7"/>
        <v>1.2731254705694155</v>
      </c>
      <c r="L48" s="90">
        <f t="shared" si="7"/>
        <v>1.2820905601620998</v>
      </c>
      <c r="M48" s="90">
        <f t="shared" si="7"/>
        <v>1.2932450673316389</v>
      </c>
      <c r="N48" s="90">
        <f t="shared" si="7"/>
        <v>1.3084346692547175</v>
      </c>
      <c r="O48" s="90">
        <f t="shared" si="7"/>
        <v>1.3168864296724418</v>
      </c>
      <c r="P48" s="90">
        <f t="shared" si="7"/>
        <v>1.360156693777727</v>
      </c>
      <c r="Q48" s="90">
        <f t="shared" si="7"/>
        <v>1.3955649281082976</v>
      </c>
      <c r="R48" s="90">
        <f t="shared" si="7"/>
        <v>1.4306943847881193</v>
      </c>
      <c r="S48" s="90">
        <f t="shared" si="7"/>
        <v>1.4624937535304263</v>
      </c>
      <c r="T48" s="90">
        <f t="shared" si="7"/>
        <v>1.4945478762894986</v>
      </c>
      <c r="U48" s="90">
        <f t="shared" si="7"/>
        <v>1.5280933003825434</v>
      </c>
      <c r="V48" s="90">
        <f t="shared" si="7"/>
        <v>1.5511720215200344</v>
      </c>
      <c r="W48" s="90">
        <f t="shared" si="7"/>
        <v>1.5883030976804993</v>
      </c>
      <c r="X48" s="90">
        <f t="shared" si="7"/>
        <v>1.6523949695290101</v>
      </c>
      <c r="Y48" s="90">
        <f t="shared" si="7"/>
        <v>1.7338776845194026</v>
      </c>
      <c r="Z48" s="90">
        <f t="shared" si="7"/>
        <v>1.782553592635479</v>
      </c>
      <c r="AA48" s="90">
        <f t="shared" si="7"/>
        <v>1.8326510686637993</v>
      </c>
      <c r="AB48" s="90">
        <f t="shared" si="7"/>
        <v>1.8842128847958375</v>
      </c>
      <c r="AC48" s="90">
        <f t="shared" si="7"/>
        <v>1.9372831277857798</v>
      </c>
      <c r="AD48" s="90">
        <f t="shared" si="7"/>
        <v>1.9919072396712909</v>
      </c>
      <c r="AE48" s="90">
        <f t="shared" si="7"/>
        <v>2.0481320603756945</v>
      </c>
      <c r="AF48" s="90">
        <f t="shared" si="7"/>
        <v>2.1060058709623863</v>
      </c>
      <c r="AG48" s="90">
        <f t="shared" si="7"/>
        <v>2.1655784389260964</v>
      </c>
      <c r="AH48" s="90">
        <f t="shared" si="7"/>
        <v>2.2269010645988971</v>
      </c>
      <c r="AI48" s="90">
        <f t="shared" si="7"/>
        <v>2.2900266271344814</v>
      </c>
    </row>
    <row r="50" spans="1:37">
      <c r="A50" t="s">
        <v>307</v>
      </c>
    </row>
    <row r="51" spans="1:37">
      <c r="A51" t="s">
        <v>55</v>
      </c>
      <c r="B51">
        <v>2015</v>
      </c>
      <c r="C51">
        <v>2016</v>
      </c>
      <c r="D51">
        <v>2017</v>
      </c>
      <c r="E51">
        <v>2018</v>
      </c>
      <c r="F51">
        <v>2019</v>
      </c>
      <c r="G51">
        <v>2020</v>
      </c>
      <c r="H51">
        <v>2021</v>
      </c>
      <c r="I51">
        <v>2022</v>
      </c>
      <c r="J51">
        <v>2023</v>
      </c>
      <c r="K51">
        <v>2024</v>
      </c>
      <c r="L51">
        <v>2025</v>
      </c>
      <c r="M51">
        <v>2026</v>
      </c>
      <c r="N51">
        <v>2027</v>
      </c>
      <c r="O51">
        <v>2028</v>
      </c>
      <c r="P51">
        <v>2029</v>
      </c>
      <c r="Q51">
        <v>2030</v>
      </c>
      <c r="R51">
        <v>2031</v>
      </c>
      <c r="S51">
        <v>2032</v>
      </c>
      <c r="T51">
        <v>2033</v>
      </c>
      <c r="U51">
        <v>2034</v>
      </c>
      <c r="V51">
        <v>2035</v>
      </c>
      <c r="W51">
        <v>2036</v>
      </c>
      <c r="X51">
        <v>2037</v>
      </c>
      <c r="Y51">
        <v>2038</v>
      </c>
      <c r="Z51">
        <v>2039</v>
      </c>
      <c r="AA51">
        <v>2040</v>
      </c>
      <c r="AB51">
        <v>2041</v>
      </c>
      <c r="AC51">
        <v>2042</v>
      </c>
      <c r="AD51">
        <v>2043</v>
      </c>
      <c r="AE51">
        <v>2044</v>
      </c>
      <c r="AF51">
        <v>2045</v>
      </c>
      <c r="AG51">
        <v>2046</v>
      </c>
      <c r="AH51">
        <v>2047</v>
      </c>
      <c r="AI51">
        <v>2048</v>
      </c>
      <c r="AJ51">
        <v>2049</v>
      </c>
      <c r="AK51">
        <v>2050</v>
      </c>
    </row>
    <row r="52" spans="1:37">
      <c r="A52" t="s">
        <v>83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row>
    <row r="53" spans="1:37">
      <c r="A53" t="s">
        <v>84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row>
    <row r="54" spans="1:37">
      <c r="A54" t="s">
        <v>85</v>
      </c>
      <c r="B54">
        <v>17.577699273738101</v>
      </c>
      <c r="C54">
        <v>17.7417130069222</v>
      </c>
      <c r="D54">
        <v>18.150601845952298</v>
      </c>
      <c r="E54">
        <v>18.2859504569523</v>
      </c>
      <c r="F54">
        <v>18.699498376269101</v>
      </c>
      <c r="G54">
        <v>19.147584387052699</v>
      </c>
      <c r="H54">
        <v>19.415196739932799</v>
      </c>
      <c r="I54">
        <v>19.610502987920601</v>
      </c>
      <c r="J54">
        <v>19.900053577198499</v>
      </c>
      <c r="K54">
        <v>20.147973787461002</v>
      </c>
      <c r="L54">
        <v>20.418268379324299</v>
      </c>
      <c r="M54">
        <v>20.776436910878498</v>
      </c>
      <c r="N54">
        <v>20.933428807590602</v>
      </c>
      <c r="O54">
        <v>21.0962778088143</v>
      </c>
      <c r="P54">
        <v>21.3042028574021</v>
      </c>
      <c r="Q54">
        <v>21.452850062212999</v>
      </c>
      <c r="R54">
        <v>21.854787237047098</v>
      </c>
      <c r="S54">
        <v>22.2167147756034</v>
      </c>
      <c r="T54">
        <v>22.571438772263701</v>
      </c>
      <c r="U54">
        <v>26.105300391380101</v>
      </c>
      <c r="V54">
        <v>26.376825096998399</v>
      </c>
      <c r="W54">
        <v>27.149605050930202</v>
      </c>
      <c r="X54">
        <v>27.359862446273802</v>
      </c>
      <c r="Y54">
        <v>27.5292323124429</v>
      </c>
      <c r="Z54">
        <v>28.051614722045201</v>
      </c>
      <c r="AA54">
        <v>49.6122345257996</v>
      </c>
      <c r="AB54">
        <v>49.848104340837899</v>
      </c>
      <c r="AC54">
        <v>50.076962859212102</v>
      </c>
      <c r="AD54">
        <v>50.313070526861097</v>
      </c>
      <c r="AE54">
        <v>50.553286563666298</v>
      </c>
      <c r="AF54">
        <v>50.783387067877399</v>
      </c>
      <c r="AG54">
        <v>50.888404205626401</v>
      </c>
      <c r="AH54">
        <v>47.954160345618</v>
      </c>
      <c r="AI54">
        <v>44.326088338740902</v>
      </c>
      <c r="AJ54">
        <v>41.861603278723798</v>
      </c>
      <c r="AK54">
        <v>39.690742992809597</v>
      </c>
    </row>
    <row r="55" spans="1:37">
      <c r="A55" t="s">
        <v>86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c r="A56" t="s">
        <v>87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row>
    <row r="57" spans="1:37">
      <c r="A57" t="s">
        <v>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row>
    <row r="58" spans="1:37">
      <c r="A58" t="s">
        <v>89</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c r="A59" t="s">
        <v>90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c r="A60" t="s">
        <v>91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2" spans="1:37">
      <c r="A62" t="s">
        <v>308</v>
      </c>
      <c r="D62">
        <f>D54/D34</f>
        <v>1.5944410395941193</v>
      </c>
      <c r="E62" s="90">
        <f>E54/E34</f>
        <v>1.5453301492216205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1" sqref="H11"/>
    </sheetView>
  </sheetViews>
  <sheetFormatPr defaultRowHeight="15"/>
  <cols>
    <col min="1" max="1" width="20.5703125" customWidth="1"/>
    <col min="2" max="2" width="11.28515625" customWidth="1"/>
    <col min="3" max="3" width="13.85546875" customWidth="1"/>
    <col min="4" max="4" width="12.42578125" customWidth="1"/>
  </cols>
  <sheetData>
    <row r="1" spans="1:2">
      <c r="A1" t="s">
        <v>2024</v>
      </c>
    </row>
    <row r="3" spans="1:2">
      <c r="A3" t="s">
        <v>2025</v>
      </c>
    </row>
    <row r="5" spans="1:2" s="90" customFormat="1">
      <c r="A5" t="s">
        <v>2035</v>
      </c>
    </row>
    <row r="6" spans="1:2" s="90" customFormat="1">
      <c r="A6" s="90" t="s">
        <v>2036</v>
      </c>
    </row>
    <row r="7" spans="1:2" s="90" customFormat="1"/>
    <row r="8" spans="1:2">
      <c r="A8" t="s">
        <v>2026</v>
      </c>
    </row>
    <row r="10" spans="1:2">
      <c r="A10" t="s">
        <v>2037</v>
      </c>
    </row>
    <row r="12" spans="1:2">
      <c r="A12" t="s">
        <v>2038</v>
      </c>
    </row>
    <row r="13" spans="1:2" s="90" customFormat="1">
      <c r="A13" s="90" t="s">
        <v>2027</v>
      </c>
    </row>
    <row r="14" spans="1:2" s="90" customFormat="1">
      <c r="A14" s="6" t="s">
        <v>2039</v>
      </c>
    </row>
    <row r="15" spans="1:2" s="90" customFormat="1"/>
    <row r="16" spans="1:2">
      <c r="A16" s="90" t="str">
        <f>'BFCpUEbS-electricity-calcs'!A11</f>
        <v>Year</v>
      </c>
      <c r="B16">
        <f>'BFCpUEbS-electricity-calcs'!B11</f>
        <v>2017</v>
      </c>
    </row>
    <row r="17" spans="1:8">
      <c r="A17" t="str">
        <f>'BFCpUEbS-electricity-calcs'!A12</f>
        <v>Transportation Sector Price ($/BTU)</v>
      </c>
      <c r="B17">
        <f>'BFCpUEbS-electricity-calcs'!B12</f>
        <v>2.9617389348400001E-5</v>
      </c>
      <c r="D17" t="s">
        <v>2028</v>
      </c>
    </row>
    <row r="18" spans="1:8">
      <c r="A18" t="s">
        <v>2033</v>
      </c>
      <c r="B18">
        <f>0.95*B17+B39</f>
        <v>3.2211452012597118E-5</v>
      </c>
      <c r="D18" t="s">
        <v>2029</v>
      </c>
    </row>
    <row r="19" spans="1:8">
      <c r="A19" t="s">
        <v>2034</v>
      </c>
      <c r="B19">
        <f>B18/B17</f>
        <v>1.0875857974408962</v>
      </c>
    </row>
    <row r="20" spans="1:8" s="90" customFormat="1"/>
    <row r="21" spans="1:8">
      <c r="A21" s="12" t="s">
        <v>2017</v>
      </c>
    </row>
    <row r="23" spans="1:8">
      <c r="A23" t="s">
        <v>2006</v>
      </c>
    </row>
    <row r="24" spans="1:8">
      <c r="A24" t="s">
        <v>2007</v>
      </c>
    </row>
    <row r="25" spans="1:8">
      <c r="A25" t="s">
        <v>2008</v>
      </c>
    </row>
    <row r="26" spans="1:8">
      <c r="A26" s="6" t="s">
        <v>2005</v>
      </c>
    </row>
    <row r="28" spans="1:8">
      <c r="A28" t="s">
        <v>2016</v>
      </c>
    </row>
    <row r="31" spans="1:8">
      <c r="B31" t="s">
        <v>2009</v>
      </c>
      <c r="C31" s="121" t="s">
        <v>2012</v>
      </c>
      <c r="D31" t="s">
        <v>2013</v>
      </c>
      <c r="E31" t="s">
        <v>2014</v>
      </c>
      <c r="F31" t="s">
        <v>2015</v>
      </c>
      <c r="G31" t="s">
        <v>2010</v>
      </c>
      <c r="H31" t="s">
        <v>2011</v>
      </c>
    </row>
    <row r="32" spans="1:8">
      <c r="B32">
        <v>0.5</v>
      </c>
      <c r="C32">
        <v>1.5</v>
      </c>
      <c r="D32">
        <v>2.5</v>
      </c>
      <c r="E32">
        <v>3.5</v>
      </c>
      <c r="F32">
        <v>4.5</v>
      </c>
      <c r="G32">
        <v>5.5</v>
      </c>
    </row>
    <row r="33" spans="1:8">
      <c r="B33">
        <v>150</v>
      </c>
      <c r="C33">
        <v>50</v>
      </c>
      <c r="D33">
        <v>80</v>
      </c>
      <c r="E33">
        <v>875</v>
      </c>
      <c r="F33">
        <v>2</v>
      </c>
      <c r="G33">
        <v>60</v>
      </c>
      <c r="H33">
        <f>SUM(B33:G33)</f>
        <v>1217</v>
      </c>
    </row>
    <row r="34" spans="1:8">
      <c r="B34">
        <f>B32*B33/$H$33</f>
        <v>6.1626951520131472E-2</v>
      </c>
      <c r="C34" s="90">
        <f t="shared" ref="C34:G34" si="0">C32*C33/$H$33</f>
        <v>6.1626951520131472E-2</v>
      </c>
      <c r="D34" s="90">
        <f t="shared" si="0"/>
        <v>0.16433853738701726</v>
      </c>
      <c r="E34" s="90">
        <f t="shared" si="0"/>
        <v>2.5164338537387017</v>
      </c>
      <c r="F34" s="90">
        <f t="shared" si="0"/>
        <v>7.3952341824157766E-3</v>
      </c>
      <c r="G34" s="90">
        <f t="shared" si="0"/>
        <v>0.27115858668857845</v>
      </c>
    </row>
    <row r="36" spans="1:8">
      <c r="A36" t="s">
        <v>2018</v>
      </c>
      <c r="B36" s="90">
        <f>SUM(B34:G34)</f>
        <v>3.082580115036976</v>
      </c>
      <c r="C36" t="s">
        <v>2019</v>
      </c>
    </row>
    <row r="37" spans="1:8">
      <c r="B37">
        <f>B36/A42</f>
        <v>9.8155840505124736</v>
      </c>
      <c r="C37" t="s">
        <v>2023</v>
      </c>
    </row>
    <row r="38" spans="1:8">
      <c r="B38">
        <f>B37/A46</f>
        <v>8.149864263234229E-5</v>
      </c>
    </row>
    <row r="39" spans="1:8" s="90" customFormat="1">
      <c r="B39" s="90">
        <f>0.05*B38</f>
        <v>4.0749321316171147E-6</v>
      </c>
      <c r="C39" s="90" t="s">
        <v>2032</v>
      </c>
    </row>
    <row r="41" spans="1:8">
      <c r="A41" s="122">
        <v>0.68595041322314043</v>
      </c>
      <c r="B41" s="90" t="s">
        <v>2020</v>
      </c>
      <c r="C41" s="90"/>
      <c r="D41" s="90"/>
      <c r="E41" s="90"/>
      <c r="F41" s="90"/>
      <c r="G41" s="90"/>
    </row>
    <row r="42" spans="1:8">
      <c r="A42" s="123">
        <f>1-A41</f>
        <v>0.31404958677685957</v>
      </c>
      <c r="B42" s="90" t="s">
        <v>2021</v>
      </c>
      <c r="C42" s="90"/>
      <c r="D42" s="90"/>
      <c r="E42" s="90"/>
      <c r="F42" s="90"/>
      <c r="G42" s="90"/>
    </row>
    <row r="43" spans="1:8">
      <c r="A43" s="90" t="s">
        <v>2022</v>
      </c>
      <c r="B43" s="90"/>
      <c r="C43" s="90"/>
      <c r="D43" s="90"/>
      <c r="E43" s="90"/>
      <c r="F43" s="90"/>
      <c r="G43" s="90"/>
    </row>
    <row r="44" spans="1:8">
      <c r="B44" s="90"/>
      <c r="C44" s="90"/>
      <c r="D44" s="90"/>
      <c r="E44" s="90"/>
      <c r="F44" s="90"/>
      <c r="G44" s="90"/>
    </row>
    <row r="46" spans="1:8">
      <c r="A46" s="115">
        <v>120438.62000000001</v>
      </c>
      <c r="B46" t="s">
        <v>2030</v>
      </c>
    </row>
    <row r="47" spans="1:8">
      <c r="B47" t="s">
        <v>2031</v>
      </c>
    </row>
  </sheetData>
  <hyperlinks>
    <hyperlink ref="A26" r:id="rId1"/>
    <hyperlink ref="A14" r:id="rId2"/>
  </hyperlinks>
  <pageMargins left="0.7" right="0.7" top="0.75" bottom="0.75" header="0.3" footer="0.3"/>
  <pageSetup orientation="portrait" r:id="rId3"/>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C12" sqref="C12"/>
    </sheetView>
  </sheetViews>
  <sheetFormatPr defaultRowHeight="15"/>
  <cols>
    <col min="2" max="3" width="11.85546875" bestFit="1" customWidth="1"/>
  </cols>
  <sheetData>
    <row r="1" spans="1:19">
      <c r="A1" t="s">
        <v>283</v>
      </c>
    </row>
    <row r="2" spans="1:19">
      <c r="A2" t="s">
        <v>282</v>
      </c>
    </row>
    <row r="3" spans="1:19">
      <c r="A3" s="90" t="s">
        <v>0</v>
      </c>
      <c r="B3" s="90">
        <v>2018</v>
      </c>
      <c r="C3" s="90">
        <v>2017</v>
      </c>
      <c r="D3" s="90">
        <v>2016</v>
      </c>
      <c r="E3" s="90">
        <v>2015</v>
      </c>
      <c r="F3" s="90">
        <v>2014</v>
      </c>
      <c r="G3" s="90">
        <v>2013</v>
      </c>
      <c r="H3" s="90">
        <v>2012</v>
      </c>
      <c r="I3" s="90">
        <v>2011</v>
      </c>
      <c r="J3" s="90">
        <v>2010</v>
      </c>
      <c r="K3" s="90">
        <v>2009</v>
      </c>
      <c r="L3" s="90">
        <v>2008</v>
      </c>
      <c r="M3" s="90">
        <v>2007</v>
      </c>
      <c r="N3" s="90">
        <v>2006</v>
      </c>
      <c r="O3" s="90">
        <v>2005</v>
      </c>
      <c r="P3" s="90">
        <v>2004</v>
      </c>
      <c r="Q3" s="90">
        <v>2003</v>
      </c>
      <c r="R3" s="90">
        <v>2002</v>
      </c>
      <c r="S3" s="90">
        <v>2001</v>
      </c>
    </row>
    <row r="4" spans="1:19">
      <c r="A4" s="90" t="s">
        <v>272</v>
      </c>
      <c r="B4" s="90">
        <v>18.899999999999999</v>
      </c>
      <c r="C4" s="90">
        <v>18.309999999999999</v>
      </c>
      <c r="D4" s="90">
        <v>17.39</v>
      </c>
      <c r="E4" s="90">
        <v>16.989999999999998</v>
      </c>
      <c r="F4" s="90">
        <v>16.25</v>
      </c>
      <c r="G4" s="90">
        <v>16.23</v>
      </c>
      <c r="H4" s="90">
        <v>15.34</v>
      </c>
      <c r="I4" s="90">
        <v>14.78</v>
      </c>
      <c r="J4" s="90">
        <v>14.75</v>
      </c>
      <c r="K4" s="90">
        <v>14.74</v>
      </c>
      <c r="L4" s="90">
        <v>13.81</v>
      </c>
      <c r="M4" s="90">
        <v>14.42</v>
      </c>
      <c r="N4" s="90">
        <v>14.33</v>
      </c>
      <c r="O4" s="90">
        <v>12.51</v>
      </c>
      <c r="P4" s="90">
        <v>12.2</v>
      </c>
      <c r="Q4" s="90">
        <v>12.23</v>
      </c>
      <c r="R4" s="90">
        <v>12.64</v>
      </c>
      <c r="S4" s="90">
        <v>12.09</v>
      </c>
    </row>
    <row r="5" spans="1:19">
      <c r="A5" s="90" t="s">
        <v>273</v>
      </c>
      <c r="B5" s="90">
        <v>16.46</v>
      </c>
      <c r="C5" s="90">
        <v>15.76</v>
      </c>
      <c r="D5" s="90">
        <v>15.07</v>
      </c>
      <c r="E5" s="90">
        <v>15.73</v>
      </c>
      <c r="F5" s="90">
        <v>15.62</v>
      </c>
      <c r="G5" s="90">
        <v>14.2</v>
      </c>
      <c r="H5" s="90">
        <v>13.41</v>
      </c>
      <c r="I5" s="90">
        <v>13.05</v>
      </c>
      <c r="J5" s="90">
        <v>13.09</v>
      </c>
      <c r="K5" s="90">
        <v>13.27</v>
      </c>
      <c r="L5" s="90">
        <v>12.54</v>
      </c>
      <c r="M5" s="90">
        <v>12.82</v>
      </c>
      <c r="N5" s="90">
        <v>12.9</v>
      </c>
      <c r="O5" s="90">
        <v>11.92</v>
      </c>
      <c r="P5" s="90">
        <v>11.64</v>
      </c>
      <c r="Q5" s="90">
        <v>12.48</v>
      </c>
      <c r="R5" s="90">
        <v>13.36</v>
      </c>
      <c r="S5" s="90">
        <v>12.15</v>
      </c>
    </row>
    <row r="6" spans="1:19">
      <c r="A6" s="90" t="s">
        <v>274</v>
      </c>
      <c r="B6" s="90">
        <v>13.35</v>
      </c>
      <c r="C6" s="90">
        <v>12.73</v>
      </c>
      <c r="D6" s="90">
        <v>11.92</v>
      </c>
      <c r="E6" s="90">
        <v>12.17</v>
      </c>
      <c r="F6" s="90">
        <v>12.34</v>
      </c>
      <c r="G6" s="90">
        <v>11.44</v>
      </c>
      <c r="H6" s="90">
        <v>10.49</v>
      </c>
      <c r="I6" s="90">
        <v>10.11</v>
      </c>
      <c r="J6" s="90">
        <v>9.8000000000000007</v>
      </c>
      <c r="K6" s="90">
        <v>10.42</v>
      </c>
      <c r="L6" s="90">
        <v>10.09</v>
      </c>
      <c r="M6" s="90">
        <v>9.98</v>
      </c>
      <c r="N6" s="90">
        <v>10.09</v>
      </c>
      <c r="O6" s="90">
        <v>9.5500000000000007</v>
      </c>
      <c r="P6" s="90">
        <v>9.27</v>
      </c>
      <c r="Q6" s="90">
        <v>9.59</v>
      </c>
      <c r="R6" s="90">
        <v>9.81</v>
      </c>
      <c r="S6" s="90">
        <v>9.23</v>
      </c>
    </row>
    <row r="7" spans="1:19">
      <c r="A7" s="90" t="s">
        <v>275</v>
      </c>
      <c r="B7" s="90">
        <v>9.19</v>
      </c>
      <c r="C7" s="90">
        <v>8.68</v>
      </c>
      <c r="D7" s="90">
        <v>9.8000000000000007</v>
      </c>
      <c r="E7" s="90">
        <v>8.99</v>
      </c>
      <c r="F7" s="90">
        <v>8.9</v>
      </c>
      <c r="G7" s="90">
        <v>8.5399999999999991</v>
      </c>
      <c r="H7" s="90">
        <v>7.17</v>
      </c>
      <c r="I7" s="90">
        <v>8.14</v>
      </c>
      <c r="J7" s="90">
        <v>8.27</v>
      </c>
      <c r="K7" s="90">
        <v>8.35</v>
      </c>
      <c r="L7" s="90">
        <v>8.16</v>
      </c>
      <c r="M7" s="90">
        <v>8.3699999999999992</v>
      </c>
      <c r="N7" s="90">
        <v>6.29</v>
      </c>
      <c r="O7" s="90">
        <v>6.55</v>
      </c>
      <c r="P7" s="90">
        <v>6.42</v>
      </c>
      <c r="Q7" s="90">
        <v>5.8</v>
      </c>
      <c r="R7" s="90"/>
      <c r="S7" s="90"/>
    </row>
    <row r="8" spans="1:19">
      <c r="A8" s="90" t="s">
        <v>276</v>
      </c>
      <c r="B8" s="90">
        <v>16.7</v>
      </c>
      <c r="C8" s="90">
        <v>16.059999999999999</v>
      </c>
      <c r="D8" s="90">
        <v>15.23</v>
      </c>
      <c r="E8" s="90">
        <v>15.42</v>
      </c>
      <c r="F8" s="90">
        <v>15.15</v>
      </c>
      <c r="G8" s="90">
        <v>14.3</v>
      </c>
      <c r="H8" s="90">
        <v>13.53</v>
      </c>
      <c r="I8" s="90">
        <v>13.05</v>
      </c>
      <c r="J8" s="90">
        <v>13.01</v>
      </c>
      <c r="K8" s="90">
        <v>13.24</v>
      </c>
      <c r="L8" s="90">
        <v>12.49</v>
      </c>
      <c r="M8" s="90">
        <v>12.8</v>
      </c>
      <c r="N8" s="90">
        <v>12.82</v>
      </c>
      <c r="O8" s="90">
        <v>11.63</v>
      </c>
      <c r="P8" s="90">
        <v>11.35</v>
      </c>
      <c r="Q8" s="90">
        <v>11.78</v>
      </c>
      <c r="R8" s="90">
        <v>12.19</v>
      </c>
      <c r="S8" s="90">
        <v>11.22</v>
      </c>
    </row>
    <row r="9" spans="1:19">
      <c r="A9" s="90" t="s">
        <v>277</v>
      </c>
      <c r="B9" s="90"/>
      <c r="C9" s="90"/>
      <c r="D9" s="90"/>
      <c r="E9" s="90"/>
      <c r="F9" s="90"/>
      <c r="G9" s="90"/>
      <c r="H9" s="90"/>
      <c r="I9" s="90"/>
      <c r="J9" s="90"/>
      <c r="K9" s="90"/>
      <c r="L9" s="90"/>
      <c r="M9" s="90"/>
      <c r="N9" s="90"/>
      <c r="O9" s="90"/>
      <c r="P9" s="90"/>
      <c r="Q9" s="90"/>
      <c r="R9" s="90">
        <v>6.6</v>
      </c>
      <c r="S9" s="90">
        <v>8.48</v>
      </c>
    </row>
    <row r="12" spans="1:19">
      <c r="A12" s="90"/>
      <c r="B12" s="90"/>
      <c r="C12" s="90"/>
      <c r="D12" s="90"/>
      <c r="E12" s="90"/>
      <c r="F12" s="90"/>
    </row>
    <row r="13" spans="1:19">
      <c r="A13" s="90"/>
      <c r="B13" s="90"/>
      <c r="C13" s="90"/>
      <c r="D13" s="90"/>
      <c r="E13" s="90"/>
      <c r="F13" s="90"/>
    </row>
    <row r="14" spans="1:19">
      <c r="A14" s="90" t="s">
        <v>269</v>
      </c>
      <c r="B14" s="90"/>
      <c r="C14" s="90"/>
      <c r="D14" s="90"/>
      <c r="E14" s="90"/>
      <c r="F14" s="90"/>
    </row>
    <row r="15" spans="1:19">
      <c r="A15" s="90" t="s">
        <v>270</v>
      </c>
      <c r="B15" s="90">
        <v>3.4121416300000001E-3</v>
      </c>
      <c r="C15" s="90" t="s">
        <v>271</v>
      </c>
      <c r="D15" s="90"/>
      <c r="E15" s="90">
        <v>3.4121416299999998</v>
      </c>
      <c r="F15" s="90" t="s">
        <v>292</v>
      </c>
    </row>
    <row r="17" spans="1:5">
      <c r="B17">
        <f>C3</f>
        <v>2017</v>
      </c>
      <c r="C17" s="90">
        <v>2018</v>
      </c>
    </row>
    <row r="18" spans="1:5">
      <c r="A18" s="90" t="s">
        <v>272</v>
      </c>
      <c r="B18">
        <f>C4</f>
        <v>18.309999999999999</v>
      </c>
      <c r="C18" s="90">
        <v>18.899999999999999</v>
      </c>
      <c r="E18">
        <f>C18*B15</f>
        <v>6.4489476806999999E-2</v>
      </c>
    </row>
    <row r="19" spans="1:5">
      <c r="A19" s="90" t="s">
        <v>273</v>
      </c>
      <c r="B19">
        <f>C5</f>
        <v>15.76</v>
      </c>
      <c r="C19" s="90">
        <v>16.46</v>
      </c>
    </row>
    <row r="20" spans="1:5">
      <c r="A20" s="90" t="s">
        <v>274</v>
      </c>
      <c r="B20">
        <f>C6</f>
        <v>12.73</v>
      </c>
      <c r="C20" s="90">
        <v>13.35</v>
      </c>
    </row>
    <row r="21" spans="1:5">
      <c r="A21" s="90" t="s">
        <v>275</v>
      </c>
      <c r="B21">
        <f>C7</f>
        <v>8.68</v>
      </c>
      <c r="C21" s="90">
        <v>9.19</v>
      </c>
    </row>
    <row r="23" spans="1:5">
      <c r="B23" t="s">
        <v>290</v>
      </c>
    </row>
    <row r="24" spans="1:5">
      <c r="A24" s="90" t="s">
        <v>286</v>
      </c>
      <c r="B24">
        <f t="shared" ref="B24:C27" si="0">B18*100*$B$15/100000</f>
        <v>6.2476313245299995E-5</v>
      </c>
      <c r="C24" s="90">
        <f t="shared" si="0"/>
        <v>6.4489476806999996E-5</v>
      </c>
    </row>
    <row r="25" spans="1:5">
      <c r="A25" s="90" t="s">
        <v>287</v>
      </c>
      <c r="B25" s="90">
        <f t="shared" si="0"/>
        <v>5.3775352088800002E-5</v>
      </c>
      <c r="C25" s="90">
        <f t="shared" si="0"/>
        <v>5.6163851229800003E-5</v>
      </c>
    </row>
    <row r="26" spans="1:5">
      <c r="A26" s="90" t="s">
        <v>288</v>
      </c>
      <c r="B26" s="90">
        <f t="shared" si="0"/>
        <v>4.3436562949899996E-5</v>
      </c>
      <c r="C26" s="90">
        <f t="shared" si="0"/>
        <v>4.5552090760500007E-5</v>
      </c>
    </row>
    <row r="27" spans="1:5">
      <c r="A27" s="90" t="s">
        <v>289</v>
      </c>
      <c r="B27" s="90">
        <f t="shared" si="0"/>
        <v>2.9617389348400001E-5</v>
      </c>
      <c r="C27" s="90">
        <f t="shared" si="0"/>
        <v>3.1357581579700005E-5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2"/>
  <sheetViews>
    <sheetView workbookViewId="0">
      <selection activeCell="A36" sqref="A36:XFD37"/>
    </sheetView>
  </sheetViews>
  <sheetFormatPr defaultRowHeight="15"/>
  <cols>
    <col min="1" max="1" width="33.140625" customWidth="1"/>
  </cols>
  <sheetData>
    <row r="1" spans="1:37">
      <c r="A1" t="s">
        <v>55</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30</v>
      </c>
      <c r="B2">
        <v>30.8367260296898</v>
      </c>
      <c r="C2">
        <v>33.8729293834336</v>
      </c>
      <c r="D2">
        <v>36.682683709276098</v>
      </c>
      <c r="E2">
        <v>36.901313724718499</v>
      </c>
      <c r="F2">
        <v>36.791571906564201</v>
      </c>
      <c r="G2">
        <v>36.959500809161298</v>
      </c>
      <c r="H2">
        <v>37.140568977148</v>
      </c>
      <c r="I2">
        <v>37.201341596238301</v>
      </c>
      <c r="J2">
        <v>36.728316129251802</v>
      </c>
      <c r="K2">
        <v>36.677828784820498</v>
      </c>
      <c r="L2">
        <v>36.626599818380598</v>
      </c>
      <c r="M2">
        <v>36.572461411753103</v>
      </c>
      <c r="N2">
        <v>36.514272608001797</v>
      </c>
      <c r="O2">
        <v>36.448877970331999</v>
      </c>
      <c r="P2">
        <v>36.3769621627359</v>
      </c>
      <c r="Q2">
        <v>36.290113496790497</v>
      </c>
      <c r="R2">
        <v>39.485801824193203</v>
      </c>
      <c r="S2">
        <v>39.360335765631802</v>
      </c>
      <c r="T2">
        <v>39.227440118650399</v>
      </c>
      <c r="U2">
        <v>39.065413308941302</v>
      </c>
      <c r="V2">
        <v>42.199321756490697</v>
      </c>
      <c r="W2">
        <v>41.794950809280301</v>
      </c>
      <c r="X2">
        <v>41.583448345097203</v>
      </c>
      <c r="Y2">
        <v>40.963428663038599</v>
      </c>
      <c r="Z2">
        <v>40.145703626660698</v>
      </c>
      <c r="AA2">
        <v>38.195291008552203</v>
      </c>
      <c r="AB2">
        <v>35.931080556081596</v>
      </c>
      <c r="AC2">
        <v>32.806003427901203</v>
      </c>
      <c r="AD2">
        <v>33.516125921839198</v>
      </c>
      <c r="AE2">
        <v>34.240401085662803</v>
      </c>
      <c r="AF2">
        <v>34.9791109833658</v>
      </c>
      <c r="AG2">
        <v>35.732543302089297</v>
      </c>
      <c r="AH2">
        <v>36.500991448572698</v>
      </c>
      <c r="AI2">
        <v>37.284754693832603</v>
      </c>
      <c r="AJ2">
        <v>38.084138269613902</v>
      </c>
      <c r="AK2">
        <v>38.8994534841326</v>
      </c>
    </row>
    <row r="3" spans="1:37">
      <c r="A3" t="s">
        <v>31</v>
      </c>
      <c r="B3">
        <v>30.978814519130498</v>
      </c>
      <c r="C3">
        <v>34.031218109850101</v>
      </c>
      <c r="D3">
        <v>36.8796163198502</v>
      </c>
      <c r="E3">
        <v>37.075760968291704</v>
      </c>
      <c r="F3">
        <v>37.256735950208999</v>
      </c>
      <c r="G3">
        <v>37.420275852264801</v>
      </c>
      <c r="H3">
        <v>37.546766209614901</v>
      </c>
      <c r="I3">
        <v>37.654387681194002</v>
      </c>
      <c r="J3">
        <v>36.901840311449902</v>
      </c>
      <c r="K3">
        <v>36.851083582248002</v>
      </c>
      <c r="L3">
        <v>36.799581273972997</v>
      </c>
      <c r="M3">
        <v>36.745154001642298</v>
      </c>
      <c r="N3">
        <v>36.686654720528203</v>
      </c>
      <c r="O3">
        <v>36.624656952994499</v>
      </c>
      <c r="P3">
        <v>36.555260746967001</v>
      </c>
      <c r="Q3">
        <v>36.479154329282203</v>
      </c>
      <c r="R3">
        <v>39.732315947579302</v>
      </c>
      <c r="S3">
        <v>39.647692722791199</v>
      </c>
      <c r="T3">
        <v>39.553434322290101</v>
      </c>
      <c r="U3">
        <v>39.446443725311298</v>
      </c>
      <c r="V3">
        <v>42.643600884777101</v>
      </c>
      <c r="W3">
        <v>42.525742039002999</v>
      </c>
      <c r="X3">
        <v>42.392770878941199</v>
      </c>
      <c r="Y3">
        <v>42.241590383826598</v>
      </c>
      <c r="Z3">
        <v>42.068931476185398</v>
      </c>
      <c r="AA3">
        <v>41.870521414406703</v>
      </c>
      <c r="AB3">
        <v>41.653902017575298</v>
      </c>
      <c r="AC3">
        <v>47.526138928681398</v>
      </c>
      <c r="AD3">
        <v>47.526138928681398</v>
      </c>
      <c r="AE3">
        <v>47.526138928681398</v>
      </c>
      <c r="AF3">
        <v>47.526138928681398</v>
      </c>
      <c r="AG3">
        <v>47.526138928681398</v>
      </c>
      <c r="AH3">
        <v>47.526138928681398</v>
      </c>
      <c r="AI3">
        <v>47.526138928681398</v>
      </c>
      <c r="AJ3">
        <v>47.526138928681398</v>
      </c>
      <c r="AK3">
        <v>47.526138928681398</v>
      </c>
    </row>
    <row r="4" spans="1:37">
      <c r="A4" t="s">
        <v>32</v>
      </c>
      <c r="B4" t="s">
        <v>33</v>
      </c>
      <c r="C4" t="s">
        <v>33</v>
      </c>
      <c r="D4">
        <v>20.2922337992403</v>
      </c>
      <c r="E4">
        <v>23.1165145241578</v>
      </c>
      <c r="F4">
        <v>22.6367452336548</v>
      </c>
      <c r="G4">
        <v>20.614531247606099</v>
      </c>
      <c r="H4">
        <v>24.4123828477519</v>
      </c>
      <c r="I4">
        <v>22.145680536501199</v>
      </c>
      <c r="J4" t="s">
        <v>33</v>
      </c>
      <c r="K4" t="s">
        <v>33</v>
      </c>
      <c r="L4" t="s">
        <v>33</v>
      </c>
      <c r="M4">
        <v>21.3964771206401</v>
      </c>
      <c r="N4">
        <v>21.7729145628895</v>
      </c>
      <c r="O4">
        <v>22.2436609271344</v>
      </c>
      <c r="P4">
        <v>22.683597538932801</v>
      </c>
      <c r="Q4">
        <v>23.1218659183283</v>
      </c>
      <c r="R4">
        <v>23.566176653619902</v>
      </c>
      <c r="S4">
        <v>24.1310698620544</v>
      </c>
      <c r="T4">
        <v>24.704385300341599</v>
      </c>
      <c r="U4">
        <v>25.255915857274299</v>
      </c>
      <c r="V4">
        <v>25.8263996697486</v>
      </c>
      <c r="W4">
        <v>26.402122914468301</v>
      </c>
      <c r="X4">
        <v>26.909595633042802</v>
      </c>
      <c r="Y4">
        <v>27.5349971141585</v>
      </c>
      <c r="Z4">
        <v>28.245733891082601</v>
      </c>
      <c r="AA4">
        <v>28.879223203245399</v>
      </c>
      <c r="AB4">
        <v>29.531293688379201</v>
      </c>
      <c r="AC4">
        <v>30.1966448119476</v>
      </c>
      <c r="AD4">
        <v>30.875547063714201</v>
      </c>
      <c r="AE4">
        <v>31.568276440847001</v>
      </c>
      <c r="AF4">
        <v>32.275114544370702</v>
      </c>
      <c r="AG4">
        <v>32.996348733489803</v>
      </c>
      <c r="AH4">
        <v>33.732272202749598</v>
      </c>
      <c r="AI4">
        <v>34.483184146005001</v>
      </c>
      <c r="AJ4">
        <v>35.249389814291398</v>
      </c>
      <c r="AK4">
        <v>36.031200708728697</v>
      </c>
    </row>
    <row r="5" spans="1:37">
      <c r="A5" t="s">
        <v>34</v>
      </c>
      <c r="B5" t="s">
        <v>33</v>
      </c>
      <c r="C5" t="s">
        <v>33</v>
      </c>
      <c r="D5">
        <v>32.527466640073698</v>
      </c>
      <c r="E5">
        <v>33.1069196756671</v>
      </c>
      <c r="F5">
        <v>33.1003833630879</v>
      </c>
      <c r="G5">
        <v>33.485690785432297</v>
      </c>
      <c r="H5">
        <v>33.612289874019702</v>
      </c>
      <c r="I5">
        <v>35.599415538046003</v>
      </c>
      <c r="J5">
        <v>32.242666969309099</v>
      </c>
      <c r="K5">
        <v>33.6065564910934</v>
      </c>
      <c r="L5">
        <v>33.686471702587497</v>
      </c>
      <c r="M5">
        <v>32.5361535347255</v>
      </c>
      <c r="N5">
        <v>32.601073994382801</v>
      </c>
      <c r="O5">
        <v>32.578972963509798</v>
      </c>
      <c r="P5">
        <v>33.997588461072702</v>
      </c>
      <c r="Q5" t="s">
        <v>33</v>
      </c>
      <c r="R5" t="s">
        <v>33</v>
      </c>
      <c r="S5" t="s">
        <v>33</v>
      </c>
      <c r="T5" t="s">
        <v>33</v>
      </c>
      <c r="U5" t="s">
        <v>33</v>
      </c>
      <c r="V5" t="s">
        <v>33</v>
      </c>
      <c r="W5" t="s">
        <v>33</v>
      </c>
      <c r="X5" t="s">
        <v>33</v>
      </c>
      <c r="Y5" t="s">
        <v>33</v>
      </c>
      <c r="Z5" t="s">
        <v>33</v>
      </c>
      <c r="AA5" t="s">
        <v>33</v>
      </c>
      <c r="AB5" t="s">
        <v>33</v>
      </c>
      <c r="AC5" t="s">
        <v>33</v>
      </c>
      <c r="AD5" t="s">
        <v>33</v>
      </c>
      <c r="AE5" t="s">
        <v>33</v>
      </c>
      <c r="AF5" t="s">
        <v>33</v>
      </c>
      <c r="AG5" t="s">
        <v>33</v>
      </c>
      <c r="AH5" t="s">
        <v>33</v>
      </c>
      <c r="AI5" t="s">
        <v>33</v>
      </c>
      <c r="AJ5" t="s">
        <v>33</v>
      </c>
      <c r="AK5">
        <v>41.934834775512002</v>
      </c>
    </row>
    <row r="6" spans="1:37" s="37" customFormat="1"/>
    <row r="8" spans="1:37">
      <c r="A8" t="s">
        <v>363</v>
      </c>
    </row>
    <row r="9" spans="1:37">
      <c r="A9" t="s">
        <v>76</v>
      </c>
      <c r="B9">
        <v>3.9595122747689602</v>
      </c>
      <c r="C9">
        <v>3.9595122747689602</v>
      </c>
      <c r="D9">
        <v>3.9595122747689602</v>
      </c>
      <c r="E9">
        <v>3.9595122747689602</v>
      </c>
      <c r="F9">
        <v>3.9595122747689602</v>
      </c>
      <c r="G9">
        <v>3.9595122747689602</v>
      </c>
      <c r="H9">
        <v>3.9595122747689602</v>
      </c>
      <c r="I9">
        <v>3.9595122747689602</v>
      </c>
      <c r="J9">
        <v>3.9595122747689602</v>
      </c>
      <c r="K9">
        <v>3.9595122747689602</v>
      </c>
      <c r="L9">
        <v>3.9595122747689602</v>
      </c>
      <c r="M9">
        <v>3.9595122747689602</v>
      </c>
      <c r="N9">
        <v>3.9595122747689602</v>
      </c>
      <c r="O9">
        <v>3.9595122747689602</v>
      </c>
      <c r="P9">
        <v>3.9595122747689602</v>
      </c>
      <c r="Q9">
        <v>3.9595122747689602</v>
      </c>
      <c r="R9">
        <v>3.9595122747689602</v>
      </c>
      <c r="S9">
        <v>3.9595122747689602</v>
      </c>
      <c r="T9">
        <v>3.9595122747689602</v>
      </c>
      <c r="U9">
        <v>4.2354438104446803</v>
      </c>
      <c r="V9">
        <v>4.6661579647664402</v>
      </c>
      <c r="W9">
        <v>5.1434780255375498</v>
      </c>
      <c r="X9">
        <v>5.5637834781417501</v>
      </c>
      <c r="Y9">
        <v>5.96788731638435</v>
      </c>
      <c r="Z9">
        <v>6.3572194362389096</v>
      </c>
      <c r="AA9">
        <v>6.7154714399906901</v>
      </c>
      <c r="AB9">
        <v>7.0125850512768597</v>
      </c>
      <c r="AC9">
        <v>7.2880847819809702</v>
      </c>
      <c r="AD9">
        <v>7.8930872038728497</v>
      </c>
      <c r="AE9">
        <v>8.1755548229478006</v>
      </c>
      <c r="AF9">
        <v>8.6517559151790504</v>
      </c>
      <c r="AG9">
        <v>8.9162708594092592</v>
      </c>
      <c r="AH9">
        <v>9.1678323003791409</v>
      </c>
      <c r="AI9">
        <v>9.4004964756104101</v>
      </c>
      <c r="AJ9">
        <v>9.4037470856211591</v>
      </c>
      <c r="AK9">
        <v>9.4106456383312391</v>
      </c>
    </row>
    <row r="10" spans="1:37">
      <c r="A10" t="s">
        <v>77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t="s">
        <v>78</v>
      </c>
      <c r="B11">
        <v>0</v>
      </c>
      <c r="C11">
        <v>0</v>
      </c>
      <c r="D11">
        <v>18.315499592710999</v>
      </c>
      <c r="E11">
        <v>19.599940486248499</v>
      </c>
      <c r="F11">
        <v>20.006270033423998</v>
      </c>
      <c r="G11">
        <v>20.147250790827599</v>
      </c>
      <c r="H11">
        <v>20.5609095666921</v>
      </c>
      <c r="I11">
        <v>20.561699085520502</v>
      </c>
      <c r="J11">
        <v>0</v>
      </c>
      <c r="K11">
        <v>0</v>
      </c>
      <c r="L11">
        <v>0</v>
      </c>
      <c r="M11">
        <v>18.028535019283201</v>
      </c>
      <c r="N11">
        <v>18.128630047592701</v>
      </c>
      <c r="O11">
        <v>19.357326842231402</v>
      </c>
      <c r="P11">
        <v>18.563812228457198</v>
      </c>
      <c r="Q11">
        <v>19.653002616673302</v>
      </c>
      <c r="R11">
        <v>19.803851983553301</v>
      </c>
      <c r="S11">
        <v>19.806643684135299</v>
      </c>
      <c r="T11">
        <v>20.9946328443508</v>
      </c>
      <c r="U11">
        <v>20.926991668813901</v>
      </c>
      <c r="V11">
        <v>21.105080692340501</v>
      </c>
      <c r="W11">
        <v>21.891946974236301</v>
      </c>
      <c r="X11">
        <v>21.916831295017801</v>
      </c>
      <c r="Y11">
        <v>21.9065749552806</v>
      </c>
      <c r="Z11">
        <v>21.9300334436683</v>
      </c>
      <c r="AA11">
        <v>21.941651136890702</v>
      </c>
      <c r="AB11">
        <v>21.887898802943301</v>
      </c>
      <c r="AC11">
        <v>21.831999363389201</v>
      </c>
      <c r="AD11">
        <v>23.228508645614099</v>
      </c>
      <c r="AE11">
        <v>23.191159217640401</v>
      </c>
      <c r="AF11">
        <v>23.896490304470198</v>
      </c>
      <c r="AG11">
        <v>23.877608036990399</v>
      </c>
      <c r="AH11">
        <v>23.859477235728001</v>
      </c>
      <c r="AI11">
        <v>23.853818530179101</v>
      </c>
      <c r="AJ11">
        <v>23.859849937678799</v>
      </c>
      <c r="AK11">
        <v>23.8734778497778</v>
      </c>
    </row>
    <row r="12" spans="1:37">
      <c r="A12" t="s">
        <v>79</v>
      </c>
      <c r="B12">
        <v>0</v>
      </c>
      <c r="C12">
        <v>0</v>
      </c>
      <c r="D12">
        <v>21.0495279273809</v>
      </c>
      <c r="E12">
        <v>0</v>
      </c>
      <c r="F12">
        <v>22.892073599755101</v>
      </c>
      <c r="G12">
        <v>23.001871146047701</v>
      </c>
      <c r="H12">
        <v>22.8283488610703</v>
      </c>
      <c r="I12">
        <v>23.257277054910698</v>
      </c>
      <c r="J12">
        <v>0</v>
      </c>
      <c r="K12">
        <v>0</v>
      </c>
      <c r="L12">
        <v>0</v>
      </c>
      <c r="M12">
        <v>0</v>
      </c>
      <c r="N12">
        <v>0</v>
      </c>
      <c r="O12">
        <v>22.0914256703688</v>
      </c>
      <c r="P12">
        <v>21.301312875936599</v>
      </c>
      <c r="Q12">
        <v>22.436988835639099</v>
      </c>
      <c r="R12">
        <v>22.533859045440401</v>
      </c>
      <c r="S12">
        <v>22.546761271707201</v>
      </c>
      <c r="T12">
        <v>23.772932471952998</v>
      </c>
      <c r="U12">
        <v>23.701873100099601</v>
      </c>
      <c r="V12">
        <v>23.8491482548527</v>
      </c>
      <c r="W12">
        <v>24.629618647763898</v>
      </c>
      <c r="X12">
        <v>24.655211264831902</v>
      </c>
      <c r="Y12">
        <v>24.645919357591399</v>
      </c>
      <c r="Z12">
        <v>24.6644134735972</v>
      </c>
      <c r="AA12">
        <v>24.671159731672599</v>
      </c>
      <c r="AB12">
        <v>24.6142211285113</v>
      </c>
      <c r="AC12">
        <v>24.555233440598101</v>
      </c>
      <c r="AD12">
        <v>26.0705025205922</v>
      </c>
      <c r="AE12">
        <v>26.022817931168799</v>
      </c>
      <c r="AF12">
        <v>26.7735281044644</v>
      </c>
      <c r="AG12">
        <v>26.737991775389499</v>
      </c>
      <c r="AH12">
        <v>26.7070524644821</v>
      </c>
      <c r="AI12">
        <v>26.690919208307101</v>
      </c>
      <c r="AJ12">
        <v>26.694988722104998</v>
      </c>
      <c r="AK12">
        <v>26.7041732944062</v>
      </c>
    </row>
    <row r="13" spans="1:37">
      <c r="A13" t="s">
        <v>80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t="s">
        <v>75</v>
      </c>
      <c r="B14">
        <v>0</v>
      </c>
      <c r="C14">
        <v>0</v>
      </c>
      <c r="D14">
        <v>30.6972233407853</v>
      </c>
      <c r="E14">
        <v>32.644575438816702</v>
      </c>
      <c r="F14">
        <v>32.767437581391803</v>
      </c>
      <c r="G14">
        <v>33.224833752395597</v>
      </c>
      <c r="H14">
        <v>33.2518436487861</v>
      </c>
      <c r="I14">
        <v>33.862969216493497</v>
      </c>
      <c r="J14">
        <v>32.055282072391101</v>
      </c>
      <c r="K14">
        <v>32.363445133541603</v>
      </c>
      <c r="L14">
        <v>33.276000653064003</v>
      </c>
      <c r="M14">
        <v>30.847927188865501</v>
      </c>
      <c r="N14">
        <v>31.031283492409301</v>
      </c>
      <c r="O14">
        <v>33.199334366707902</v>
      </c>
      <c r="P14">
        <v>31.802938165925699</v>
      </c>
      <c r="Q14">
        <v>33.671765588544197</v>
      </c>
      <c r="R14">
        <v>33.954736283317303</v>
      </c>
      <c r="S14">
        <v>33.969485607799399</v>
      </c>
      <c r="T14">
        <v>36.100619259536998</v>
      </c>
      <c r="U14">
        <v>35.936187900730197</v>
      </c>
      <c r="V14">
        <v>36.280773422938303</v>
      </c>
      <c r="W14">
        <v>37.558941409209702</v>
      </c>
      <c r="X14">
        <v>37.552543193954001</v>
      </c>
      <c r="Y14">
        <v>37.073428175658698</v>
      </c>
      <c r="Z14">
        <v>37.117854028162803</v>
      </c>
      <c r="AA14">
        <v>37.029738100418697</v>
      </c>
      <c r="AB14">
        <v>36.950609644542098</v>
      </c>
      <c r="AC14">
        <v>36.894441633159801</v>
      </c>
      <c r="AD14">
        <v>38.517591078662903</v>
      </c>
      <c r="AE14">
        <v>38.548119904517399</v>
      </c>
      <c r="AF14">
        <v>39.4982832180537</v>
      </c>
      <c r="AG14">
        <v>39.572501670542003</v>
      </c>
      <c r="AH14">
        <v>39.713077441950396</v>
      </c>
      <c r="AI14">
        <v>39.745137575372297</v>
      </c>
      <c r="AJ14">
        <v>39.683775835072304</v>
      </c>
      <c r="AK14">
        <v>39.761806026379702</v>
      </c>
    </row>
    <row r="15" spans="1:37">
      <c r="A15" t="s">
        <v>81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c r="A16" t="s">
        <v>82</v>
      </c>
      <c r="B16">
        <v>21.9540663189632</v>
      </c>
      <c r="C16">
        <v>24.099993491183799</v>
      </c>
      <c r="D16">
        <v>27.590833449101499</v>
      </c>
      <c r="E16">
        <v>29.090495588858399</v>
      </c>
      <c r="F16">
        <v>30.522955332952598</v>
      </c>
      <c r="G16">
        <v>31.431851763654699</v>
      </c>
      <c r="H16">
        <v>32.095349798961301</v>
      </c>
      <c r="I16">
        <v>32.652911567152799</v>
      </c>
      <c r="J16">
        <v>32.2776183003404</v>
      </c>
      <c r="K16">
        <v>33.176844001925502</v>
      </c>
      <c r="L16">
        <v>33.148941623746701</v>
      </c>
      <c r="M16">
        <v>33.119112086318403</v>
      </c>
      <c r="N16">
        <v>33.0848944519661</v>
      </c>
      <c r="O16">
        <v>33.046492191965498</v>
      </c>
      <c r="P16">
        <v>33.698608955781403</v>
      </c>
      <c r="Q16">
        <v>33.655633293996701</v>
      </c>
      <c r="R16">
        <v>34.451776566881001</v>
      </c>
      <c r="S16">
        <v>34.396757233514798</v>
      </c>
      <c r="T16">
        <v>34.335583029035803</v>
      </c>
      <c r="U16">
        <v>34.267149440970499</v>
      </c>
      <c r="V16">
        <v>34.612354427447301</v>
      </c>
      <c r="W16">
        <v>34.524748686940498</v>
      </c>
      <c r="X16">
        <v>34.4252121635649</v>
      </c>
      <c r="Y16">
        <v>34.3121469582644</v>
      </c>
      <c r="Z16">
        <v>35.370752902038802</v>
      </c>
      <c r="AA16">
        <v>35.239474776574703</v>
      </c>
      <c r="AB16">
        <v>35.095838452702601</v>
      </c>
      <c r="AC16">
        <v>35.656205872204097</v>
      </c>
      <c r="AD16">
        <v>35.458411913182204</v>
      </c>
      <c r="AE16">
        <v>35.222504178087902</v>
      </c>
      <c r="AF16">
        <v>34.9360764075359</v>
      </c>
      <c r="AG16">
        <v>0</v>
      </c>
      <c r="AH16">
        <v>0</v>
      </c>
      <c r="AI16">
        <v>0</v>
      </c>
      <c r="AJ16">
        <v>0</v>
      </c>
      <c r="AK16">
        <v>0</v>
      </c>
    </row>
    <row r="17" spans="1:37">
      <c r="A17" t="s">
        <v>31</v>
      </c>
      <c r="B17">
        <v>23.404737407968799</v>
      </c>
      <c r="C17">
        <v>24.2061185727813</v>
      </c>
      <c r="D17">
        <v>27.715465458937999</v>
      </c>
      <c r="E17">
        <v>29.223388768614502</v>
      </c>
      <c r="F17">
        <v>30.6634710911299</v>
      </c>
      <c r="G17">
        <v>31.577020840898999</v>
      </c>
      <c r="H17">
        <v>32.2441751182674</v>
      </c>
      <c r="I17">
        <v>32.804777175609601</v>
      </c>
      <c r="J17">
        <v>32.427366702956299</v>
      </c>
      <c r="K17">
        <v>33.331366243760897</v>
      </c>
      <c r="L17">
        <v>33.303328981340599</v>
      </c>
      <c r="M17">
        <v>33.273321412366599</v>
      </c>
      <c r="N17">
        <v>33.238968354053398</v>
      </c>
      <c r="O17">
        <v>33.200316727264699</v>
      </c>
      <c r="P17">
        <v>33.856021255748097</v>
      </c>
      <c r="Q17">
        <v>33.812790432239098</v>
      </c>
      <c r="R17">
        <v>34.613163300552301</v>
      </c>
      <c r="S17">
        <v>34.557787658124099</v>
      </c>
      <c r="T17">
        <v>34.496324361436798</v>
      </c>
      <c r="U17">
        <v>34.427595586815201</v>
      </c>
      <c r="V17">
        <v>34.7747371972454</v>
      </c>
      <c r="W17">
        <v>34.686515431108603</v>
      </c>
      <c r="X17">
        <v>34.586536305930203</v>
      </c>
      <c r="Y17">
        <v>34.472753466238601</v>
      </c>
      <c r="Z17">
        <v>35.537021762565402</v>
      </c>
      <c r="AA17">
        <v>35.405156335866003</v>
      </c>
      <c r="AB17">
        <v>35.260685401149203</v>
      </c>
      <c r="AC17">
        <v>35.824129037731304</v>
      </c>
      <c r="AD17">
        <v>35.625280152678201</v>
      </c>
      <c r="AE17">
        <v>35.388429591752903</v>
      </c>
      <c r="AF17">
        <v>35.100582132204501</v>
      </c>
      <c r="AG17">
        <v>35.056381904965001</v>
      </c>
      <c r="AH17">
        <v>35.056374003522599</v>
      </c>
      <c r="AI17">
        <v>35.056379484854702</v>
      </c>
      <c r="AJ17">
        <v>35.056385190140702</v>
      </c>
      <c r="AK17">
        <v>35.0563534534162</v>
      </c>
    </row>
    <row r="18" spans="1:37" s="37" customFormat="1"/>
    <row r="19" spans="1:37">
      <c r="A19" t="s">
        <v>364</v>
      </c>
    </row>
    <row r="20" spans="1:37">
      <c r="A20" s="37" t="s">
        <v>55</v>
      </c>
      <c r="B20" s="37">
        <v>2015</v>
      </c>
      <c r="C20" s="37">
        <v>2016</v>
      </c>
      <c r="D20" s="37">
        <v>2017</v>
      </c>
      <c r="E20" s="37">
        <v>2018</v>
      </c>
      <c r="F20" s="37">
        <v>2019</v>
      </c>
      <c r="G20" s="37">
        <v>2020</v>
      </c>
      <c r="H20" s="37">
        <v>2021</v>
      </c>
      <c r="I20" s="37">
        <v>2022</v>
      </c>
      <c r="J20" s="37">
        <v>2023</v>
      </c>
      <c r="K20" s="37">
        <v>2024</v>
      </c>
      <c r="L20" s="37">
        <v>2025</v>
      </c>
      <c r="M20" s="37">
        <v>2026</v>
      </c>
      <c r="N20" s="37">
        <v>2027</v>
      </c>
      <c r="O20" s="37">
        <v>2028</v>
      </c>
      <c r="P20" s="37">
        <v>2029</v>
      </c>
      <c r="Q20" s="37">
        <v>2030</v>
      </c>
      <c r="R20" s="37">
        <v>2031</v>
      </c>
      <c r="S20" s="37">
        <v>2032</v>
      </c>
      <c r="T20" s="37">
        <v>2033</v>
      </c>
      <c r="U20" s="37">
        <v>2034</v>
      </c>
      <c r="V20" s="37">
        <v>2035</v>
      </c>
      <c r="W20" s="37">
        <v>2036</v>
      </c>
      <c r="X20" s="37">
        <v>2037</v>
      </c>
      <c r="Y20" s="37">
        <v>2038</v>
      </c>
      <c r="Z20" s="37">
        <v>2039</v>
      </c>
      <c r="AA20" s="37">
        <v>2040</v>
      </c>
      <c r="AB20" s="37">
        <v>2041</v>
      </c>
      <c r="AC20" s="37">
        <v>2042</v>
      </c>
      <c r="AD20" s="37">
        <v>2043</v>
      </c>
      <c r="AE20" s="37">
        <v>2044</v>
      </c>
      <c r="AF20" s="37">
        <v>2045</v>
      </c>
      <c r="AG20" s="37">
        <v>2046</v>
      </c>
      <c r="AH20" s="37">
        <v>2047</v>
      </c>
      <c r="AI20" s="37">
        <v>2048</v>
      </c>
      <c r="AJ20" s="37">
        <v>2049</v>
      </c>
      <c r="AK20" s="37">
        <v>2050</v>
      </c>
    </row>
    <row r="21" spans="1:37">
      <c r="A21" s="37" t="s">
        <v>76</v>
      </c>
      <c r="B21" s="37">
        <v>3.9595122747689602</v>
      </c>
      <c r="C21" s="37">
        <v>3.9595122747689602</v>
      </c>
      <c r="D21" s="37">
        <v>3.9595122747689602</v>
      </c>
      <c r="E21" s="37">
        <v>3.9595122747689602</v>
      </c>
      <c r="F21" s="37">
        <v>3.9595122747689602</v>
      </c>
      <c r="G21" s="37">
        <v>3.9595122747689602</v>
      </c>
      <c r="H21" s="37">
        <v>3.9595122747689602</v>
      </c>
      <c r="I21" s="37">
        <v>3.9595122747689602</v>
      </c>
      <c r="J21" s="37">
        <v>3.9595122747689602</v>
      </c>
      <c r="K21" s="37">
        <v>3.9595122747689602</v>
      </c>
      <c r="L21" s="37">
        <v>3.9595122747689602</v>
      </c>
      <c r="M21" s="37">
        <v>3.9595122747689602</v>
      </c>
      <c r="N21" s="37">
        <v>3.9595122747689602</v>
      </c>
      <c r="O21" s="37">
        <v>3.9595122747689602</v>
      </c>
      <c r="P21" s="37">
        <v>3.9595122747689602</v>
      </c>
      <c r="Q21" s="37">
        <v>3.9595122747689602</v>
      </c>
      <c r="R21" s="37">
        <v>3.9595122747689602</v>
      </c>
      <c r="S21" s="37">
        <v>3.9595122747689602</v>
      </c>
      <c r="T21" s="37">
        <v>3.9595122747689602</v>
      </c>
      <c r="U21" s="37">
        <v>9.1802561490486401</v>
      </c>
      <c r="V21" s="37">
        <v>9.2513925333213596</v>
      </c>
      <c r="W21" s="37">
        <v>9.8158431632798706</v>
      </c>
      <c r="X21" s="37">
        <v>9.8111045963806696</v>
      </c>
      <c r="Y21" s="37">
        <v>9.7757493533531896</v>
      </c>
      <c r="Z21" s="37">
        <v>10.0788703646886</v>
      </c>
      <c r="AA21" s="37">
        <v>31.4190776900655</v>
      </c>
      <c r="AB21" s="37">
        <v>31.417425859701002</v>
      </c>
      <c r="AC21" s="37">
        <v>31.415546481275999</v>
      </c>
      <c r="AD21" s="37">
        <v>31.415546481275999</v>
      </c>
      <c r="AE21" s="37">
        <v>31.415546481275999</v>
      </c>
      <c r="AF21" s="37">
        <v>31.372042663204901</v>
      </c>
      <c r="AG21" s="37">
        <v>31.257139320395801</v>
      </c>
      <c r="AH21" s="37">
        <v>28.069823071775399</v>
      </c>
      <c r="AI21" s="37">
        <v>24.2862044892501</v>
      </c>
      <c r="AJ21" s="37">
        <v>24.2862044892501</v>
      </c>
      <c r="AK21" s="37">
        <v>24.2862044892501</v>
      </c>
    </row>
    <row r="22" spans="1:37">
      <c r="A22" s="37" t="s">
        <v>77</v>
      </c>
      <c r="B22" s="37">
        <v>0</v>
      </c>
      <c r="C22" s="37">
        <v>0</v>
      </c>
      <c r="D22" s="37">
        <v>0</v>
      </c>
      <c r="E22" s="37">
        <v>0</v>
      </c>
      <c r="F22" s="37">
        <v>0</v>
      </c>
      <c r="G22" s="37">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0</v>
      </c>
      <c r="AA22" s="37">
        <v>0</v>
      </c>
      <c r="AB22" s="37">
        <v>0</v>
      </c>
      <c r="AC22" s="37">
        <v>0</v>
      </c>
      <c r="AD22" s="37">
        <v>0</v>
      </c>
      <c r="AE22" s="37">
        <v>0</v>
      </c>
      <c r="AF22" s="37">
        <v>0</v>
      </c>
      <c r="AG22" s="37">
        <v>0</v>
      </c>
      <c r="AH22" s="37">
        <v>0</v>
      </c>
      <c r="AI22" s="37">
        <v>0</v>
      </c>
      <c r="AJ22" s="37">
        <v>0</v>
      </c>
      <c r="AK22" s="37">
        <v>0</v>
      </c>
    </row>
    <row r="23" spans="1:37">
      <c r="A23" s="37" t="s">
        <v>32</v>
      </c>
      <c r="B23" s="37">
        <v>0</v>
      </c>
      <c r="C23" s="37">
        <v>0</v>
      </c>
      <c r="D23" s="37">
        <v>20.2922337992403</v>
      </c>
      <c r="E23" s="37">
        <v>23.1165145241578</v>
      </c>
      <c r="F23" s="37">
        <v>22.6367452336548</v>
      </c>
      <c r="G23" s="37">
        <v>20.614531247606099</v>
      </c>
      <c r="H23" s="37">
        <v>24.4123828477519</v>
      </c>
      <c r="I23" s="37">
        <v>22.1427034862485</v>
      </c>
      <c r="J23" s="37">
        <v>0</v>
      </c>
      <c r="K23" s="37">
        <v>0</v>
      </c>
      <c r="L23" s="37">
        <v>0</v>
      </c>
      <c r="M23" s="37">
        <v>18.048604086018901</v>
      </c>
      <c r="N23" s="37">
        <v>18.148766213999998</v>
      </c>
      <c r="O23" s="37">
        <v>19.483420351732601</v>
      </c>
      <c r="P23" s="37">
        <v>18.5736871995367</v>
      </c>
      <c r="Q23" s="37">
        <v>19.7447897051022</v>
      </c>
      <c r="R23" s="37">
        <v>19.8524961779856</v>
      </c>
      <c r="S23" s="37">
        <v>19.852644303530901</v>
      </c>
      <c r="T23" s="37">
        <v>21.074108580138802</v>
      </c>
      <c r="U23" s="37">
        <v>21.0176160573609</v>
      </c>
      <c r="V23" s="37">
        <v>21.169065283864899</v>
      </c>
      <c r="W23" s="37">
        <v>22.373539673281201</v>
      </c>
      <c r="X23" s="37">
        <v>22.3634499409693</v>
      </c>
      <c r="Y23" s="37">
        <v>22.288168754577001</v>
      </c>
      <c r="Z23" s="37">
        <v>22.931486400478601</v>
      </c>
      <c r="AA23" s="37">
        <v>23.222472327769399</v>
      </c>
      <c r="AB23" s="37">
        <v>23.154925176889002</v>
      </c>
      <c r="AC23" s="37">
        <v>23.085416079602101</v>
      </c>
      <c r="AD23" s="37">
        <v>23.985543090840199</v>
      </c>
      <c r="AE23" s="37">
        <v>23.912080934044699</v>
      </c>
      <c r="AF23" s="37">
        <v>24.810074887594201</v>
      </c>
      <c r="AG23" s="37">
        <v>24.735651202059401</v>
      </c>
      <c r="AH23" s="37">
        <v>24.674389474131001</v>
      </c>
      <c r="AI23" s="37">
        <v>24.634226933968499</v>
      </c>
      <c r="AJ23" s="37">
        <v>25.388317682891302</v>
      </c>
      <c r="AK23" s="37">
        <v>25.388317682891302</v>
      </c>
    </row>
    <row r="24" spans="1:37">
      <c r="A24" s="37" t="s">
        <v>79</v>
      </c>
      <c r="B24" s="37">
        <v>0</v>
      </c>
      <c r="C24" s="37">
        <v>0</v>
      </c>
      <c r="D24" s="37">
        <v>23.026262133910201</v>
      </c>
      <c r="E24" s="37">
        <v>0</v>
      </c>
      <c r="F24" s="37">
        <v>23.3658720728791</v>
      </c>
      <c r="G24" s="37">
        <v>23.599279453722399</v>
      </c>
      <c r="H24" s="37">
        <v>23.4159958997123</v>
      </c>
      <c r="I24" s="37">
        <v>24.203760440060801</v>
      </c>
      <c r="J24" s="37">
        <v>0</v>
      </c>
      <c r="K24" s="37">
        <v>0</v>
      </c>
      <c r="L24" s="37">
        <v>0</v>
      </c>
      <c r="M24" s="37">
        <v>0</v>
      </c>
      <c r="N24" s="37">
        <v>0</v>
      </c>
      <c r="O24" s="37">
        <v>22.217448686402498</v>
      </c>
      <c r="P24" s="37">
        <v>21.307715534206601</v>
      </c>
      <c r="Q24" s="37">
        <v>22.478818039772101</v>
      </c>
      <c r="R24" s="37">
        <v>22.586524512655402</v>
      </c>
      <c r="S24" s="37">
        <v>22.586672638200699</v>
      </c>
      <c r="T24" s="37">
        <v>23.808136914808699</v>
      </c>
      <c r="U24" s="37">
        <v>23.751644392030801</v>
      </c>
      <c r="V24" s="37">
        <v>23.903093618534701</v>
      </c>
      <c r="W24" s="37">
        <v>25.107568007951102</v>
      </c>
      <c r="X24" s="37">
        <v>25.097478275639201</v>
      </c>
      <c r="Y24" s="37">
        <v>25.022197089246902</v>
      </c>
      <c r="Z24" s="37">
        <v>25.665514735148498</v>
      </c>
      <c r="AA24" s="37">
        <v>25.9565006624393</v>
      </c>
      <c r="AB24" s="37">
        <v>25.8889535115588</v>
      </c>
      <c r="AC24" s="37">
        <v>25.819444414271999</v>
      </c>
      <c r="AD24" s="37">
        <v>26.7195714255101</v>
      </c>
      <c r="AE24" s="37">
        <v>26.6461092687146</v>
      </c>
      <c r="AF24" s="37">
        <v>27.544103222264098</v>
      </c>
      <c r="AG24" s="37">
        <v>27.469679536729299</v>
      </c>
      <c r="AH24" s="37">
        <v>27.408417808800898</v>
      </c>
      <c r="AI24" s="37">
        <v>27.3682552686384</v>
      </c>
      <c r="AJ24" s="37">
        <v>28.122346017561199</v>
      </c>
      <c r="AK24" s="37">
        <v>28.122346017561199</v>
      </c>
    </row>
    <row r="25" spans="1:37">
      <c r="A25" s="37" t="s">
        <v>80</v>
      </c>
      <c r="B25" s="37">
        <v>0</v>
      </c>
      <c r="C25" s="37">
        <v>0</v>
      </c>
      <c r="D25" s="37">
        <v>0</v>
      </c>
      <c r="E25" s="37">
        <v>0</v>
      </c>
      <c r="F25" s="37">
        <v>0</v>
      </c>
      <c r="G25" s="37">
        <v>0</v>
      </c>
      <c r="H25" s="37">
        <v>0</v>
      </c>
      <c r="I25" s="37">
        <v>0</v>
      </c>
      <c r="J25" s="37">
        <v>0</v>
      </c>
      <c r="K25" s="37">
        <v>0</v>
      </c>
      <c r="L25" s="37">
        <v>0</v>
      </c>
      <c r="M25" s="37">
        <v>0</v>
      </c>
      <c r="N25" s="37">
        <v>0</v>
      </c>
      <c r="O25" s="37">
        <v>0</v>
      </c>
      <c r="P25" s="37">
        <v>0</v>
      </c>
      <c r="Q25" s="37">
        <v>0</v>
      </c>
      <c r="R25" s="37">
        <v>0</v>
      </c>
      <c r="S25" s="37">
        <v>0</v>
      </c>
      <c r="T25" s="37">
        <v>0</v>
      </c>
      <c r="U25" s="37">
        <v>0</v>
      </c>
      <c r="V25" s="37">
        <v>0</v>
      </c>
      <c r="W25" s="37">
        <v>0</v>
      </c>
      <c r="X25" s="37">
        <v>0</v>
      </c>
      <c r="Y25" s="37">
        <v>0</v>
      </c>
      <c r="Z25" s="37">
        <v>0</v>
      </c>
      <c r="AA25" s="37">
        <v>0</v>
      </c>
      <c r="AB25" s="37">
        <v>0</v>
      </c>
      <c r="AC25" s="37">
        <v>0</v>
      </c>
      <c r="AD25" s="37">
        <v>0</v>
      </c>
      <c r="AE25" s="37">
        <v>0</v>
      </c>
      <c r="AF25" s="37">
        <v>0</v>
      </c>
      <c r="AG25" s="37">
        <v>0</v>
      </c>
      <c r="AH25" s="37">
        <v>0</v>
      </c>
      <c r="AI25" s="37">
        <v>0</v>
      </c>
      <c r="AJ25" s="37">
        <v>0</v>
      </c>
      <c r="AK25" s="37">
        <v>0</v>
      </c>
    </row>
    <row r="26" spans="1:37">
      <c r="A26" s="37" t="s">
        <v>34</v>
      </c>
      <c r="B26" s="37">
        <v>0</v>
      </c>
      <c r="C26" s="37">
        <v>0</v>
      </c>
      <c r="D26" s="37">
        <v>32.527466640073698</v>
      </c>
      <c r="E26" s="37">
        <v>33.1069196756671</v>
      </c>
      <c r="F26" s="37">
        <v>33.1003833630879</v>
      </c>
      <c r="G26" s="37">
        <v>33.485690785432297</v>
      </c>
      <c r="H26" s="37">
        <v>33.536176903169903</v>
      </c>
      <c r="I26" s="37">
        <v>35.594501042390803</v>
      </c>
      <c r="J26" s="37">
        <v>32.361903735719402</v>
      </c>
      <c r="K26" s="37">
        <v>32.6483772434404</v>
      </c>
      <c r="L26" s="37">
        <v>34.102356986893902</v>
      </c>
      <c r="M26" s="37">
        <v>30.891683644641599</v>
      </c>
      <c r="N26" s="37">
        <v>31.069452594340301</v>
      </c>
      <c r="O26" s="37">
        <v>33.438212813977799</v>
      </c>
      <c r="P26" s="37">
        <v>31.8236074713022</v>
      </c>
      <c r="Q26" s="37">
        <v>33.902094286631197</v>
      </c>
      <c r="R26" s="37">
        <v>34.093253030421501</v>
      </c>
      <c r="S26" s="37">
        <v>34.093515925421201</v>
      </c>
      <c r="T26" s="37">
        <v>36.261385417852097</v>
      </c>
      <c r="U26" s="37">
        <v>36.161121808816603</v>
      </c>
      <c r="V26" s="37">
        <v>36.4299157179614</v>
      </c>
      <c r="W26" s="37">
        <v>37.982511919680398</v>
      </c>
      <c r="X26" s="37">
        <v>37.965670411610802</v>
      </c>
      <c r="Y26" s="37">
        <v>37.840013092970999</v>
      </c>
      <c r="Z26" s="37">
        <v>38.088764323691102</v>
      </c>
      <c r="AA26" s="37">
        <v>38.080634593339099</v>
      </c>
      <c r="AB26" s="37">
        <v>37.961622946549703</v>
      </c>
      <c r="AC26" s="37">
        <v>37.839154537044202</v>
      </c>
      <c r="AD26" s="37">
        <v>40.6732243910946</v>
      </c>
      <c r="AE26" s="37">
        <v>40.550603347420903</v>
      </c>
      <c r="AF26" s="37">
        <v>42.049510548082502</v>
      </c>
      <c r="AG26" s="37">
        <v>41.925284546663498</v>
      </c>
      <c r="AH26" s="37">
        <v>41.823028128617601</v>
      </c>
      <c r="AI26" s="37">
        <v>41.7559899036847</v>
      </c>
      <c r="AJ26" s="37">
        <v>42.280976432569801</v>
      </c>
      <c r="AK26" s="37">
        <v>42.280976432569801</v>
      </c>
    </row>
    <row r="27" spans="1:37">
      <c r="A27" s="37" t="s">
        <v>81</v>
      </c>
      <c r="B27" s="37">
        <v>0</v>
      </c>
      <c r="C27" s="37">
        <v>0</v>
      </c>
      <c r="D27" s="37">
        <v>0</v>
      </c>
      <c r="E27" s="37">
        <v>0</v>
      </c>
      <c r="F27" s="37">
        <v>0</v>
      </c>
      <c r="G27" s="37">
        <v>0</v>
      </c>
      <c r="H27" s="37">
        <v>0</v>
      </c>
      <c r="I27" s="37">
        <v>0</v>
      </c>
      <c r="J27" s="37">
        <v>0</v>
      </c>
      <c r="K27" s="37">
        <v>0</v>
      </c>
      <c r="L27" s="37">
        <v>0</v>
      </c>
      <c r="M27" s="37">
        <v>0</v>
      </c>
      <c r="N27" s="37">
        <v>0</v>
      </c>
      <c r="O27" s="37">
        <v>0</v>
      </c>
      <c r="P27" s="37">
        <v>0</v>
      </c>
      <c r="Q27" s="37">
        <v>0</v>
      </c>
      <c r="R27" s="37">
        <v>0</v>
      </c>
      <c r="S27" s="37">
        <v>0</v>
      </c>
      <c r="T27" s="37">
        <v>0</v>
      </c>
      <c r="U27" s="37">
        <v>0</v>
      </c>
      <c r="V27" s="37">
        <v>0</v>
      </c>
      <c r="W27" s="37">
        <v>0</v>
      </c>
      <c r="X27" s="37">
        <v>0</v>
      </c>
      <c r="Y27" s="37">
        <v>0</v>
      </c>
      <c r="Z27" s="37">
        <v>0</v>
      </c>
      <c r="AA27" s="37">
        <v>0</v>
      </c>
      <c r="AB27" s="37">
        <v>0</v>
      </c>
      <c r="AC27" s="37">
        <v>0</v>
      </c>
      <c r="AD27" s="37">
        <v>0</v>
      </c>
      <c r="AE27" s="37">
        <v>0</v>
      </c>
      <c r="AF27" s="37">
        <v>0</v>
      </c>
      <c r="AG27" s="37">
        <v>0</v>
      </c>
      <c r="AH27" s="37">
        <v>0</v>
      </c>
      <c r="AI27" s="37">
        <v>0</v>
      </c>
      <c r="AJ27" s="37">
        <v>0</v>
      </c>
      <c r="AK27" s="37">
        <v>0</v>
      </c>
    </row>
    <row r="28" spans="1:37">
      <c r="A28" s="37" t="s">
        <v>132</v>
      </c>
      <c r="B28" s="37">
        <v>30.8367260296898</v>
      </c>
      <c r="C28" s="37">
        <v>33.8729293834336</v>
      </c>
      <c r="D28" s="37">
        <v>36.706809091002597</v>
      </c>
      <c r="E28" s="37">
        <v>36.902112394573898</v>
      </c>
      <c r="F28" s="37">
        <v>37.082697353666902</v>
      </c>
      <c r="G28" s="37">
        <v>37.245683052017498</v>
      </c>
      <c r="H28" s="37">
        <v>37.370731932236097</v>
      </c>
      <c r="I28" s="37">
        <v>37.480121178504</v>
      </c>
      <c r="J28" s="37">
        <v>36.744945576598397</v>
      </c>
      <c r="K28" s="37">
        <v>36.922278808423002</v>
      </c>
      <c r="L28" s="37">
        <v>36.894382411330398</v>
      </c>
      <c r="M28" s="37">
        <v>36.864546387446197</v>
      </c>
      <c r="N28" s="37">
        <v>36.830346203280499</v>
      </c>
      <c r="O28" s="37">
        <v>36.791924478450603</v>
      </c>
      <c r="P28" s="37">
        <v>36.923048954354996</v>
      </c>
      <c r="Q28" s="37">
        <v>36.8800634017799</v>
      </c>
      <c r="R28" s="37">
        <v>39.866403479962102</v>
      </c>
      <c r="S28" s="37">
        <v>39.811352307785498</v>
      </c>
      <c r="T28" s="37">
        <v>39.750197015999802</v>
      </c>
      <c r="U28" s="37">
        <v>39.681796647668598</v>
      </c>
      <c r="V28" s="37">
        <v>42.639384611056002</v>
      </c>
      <c r="W28" s="37">
        <v>42.5517020705012</v>
      </c>
      <c r="X28" s="37">
        <v>42.452210625655802</v>
      </c>
      <c r="Y28" s="37">
        <v>42.339084745421502</v>
      </c>
      <c r="Z28" s="37">
        <v>42.434012362521798</v>
      </c>
      <c r="AA28" s="37">
        <v>42.302802314847199</v>
      </c>
      <c r="AB28" s="37">
        <v>42.159127312643498</v>
      </c>
      <c r="AC28" s="37">
        <v>48.059870134174098</v>
      </c>
      <c r="AD28" s="37">
        <v>47.8620852492663</v>
      </c>
      <c r="AE28" s="37">
        <v>47.626449117996799</v>
      </c>
      <c r="AF28" s="37">
        <v>47.340183022678801</v>
      </c>
      <c r="AG28" s="37">
        <v>0</v>
      </c>
      <c r="AH28" s="37">
        <v>0</v>
      </c>
      <c r="AI28" s="37">
        <v>0</v>
      </c>
      <c r="AJ28" s="37">
        <v>0</v>
      </c>
      <c r="AK28" s="37">
        <v>0</v>
      </c>
    </row>
    <row r="29" spans="1:37">
      <c r="A29" s="37" t="s">
        <v>31</v>
      </c>
      <c r="B29" s="37">
        <v>30.978814519130498</v>
      </c>
      <c r="C29" s="37">
        <v>34.031218109850101</v>
      </c>
      <c r="D29" s="37">
        <v>36.880218518332299</v>
      </c>
      <c r="E29" s="37">
        <v>37.076563899601098</v>
      </c>
      <c r="F29" s="37">
        <v>37.258112403882201</v>
      </c>
      <c r="G29" s="37">
        <v>37.421967743238199</v>
      </c>
      <c r="H29" s="37">
        <v>37.547683845397103</v>
      </c>
      <c r="I29" s="37">
        <v>37.657656758667997</v>
      </c>
      <c r="J29" s="37">
        <v>36.918558488356602</v>
      </c>
      <c r="K29" s="37">
        <v>37.096837915163697</v>
      </c>
      <c r="L29" s="37">
        <v>37.068792671570698</v>
      </c>
      <c r="M29" s="37">
        <v>37.038797451940702</v>
      </c>
      <c r="N29" s="37">
        <v>37.004414786227002</v>
      </c>
      <c r="O29" s="37">
        <v>36.965788055020802</v>
      </c>
      <c r="P29" s="37">
        <v>37.0976121703549</v>
      </c>
      <c r="Q29" s="37">
        <v>37.054397260237799</v>
      </c>
      <c r="R29" s="37">
        <v>40.056671520462501</v>
      </c>
      <c r="S29" s="37">
        <v>40.0013266123497</v>
      </c>
      <c r="T29" s="37">
        <v>39.939845014943501</v>
      </c>
      <c r="U29" s="37">
        <v>39.8710796835162</v>
      </c>
      <c r="V29" s="37">
        <v>42.844448416602198</v>
      </c>
      <c r="W29" s="37">
        <v>42.756298029276302</v>
      </c>
      <c r="X29" s="37">
        <v>42.656275729018503</v>
      </c>
      <c r="Y29" s="37">
        <v>42.542546244264202</v>
      </c>
      <c r="Z29" s="37">
        <v>42.637980365611199</v>
      </c>
      <c r="AA29" s="37">
        <v>42.506070221922499</v>
      </c>
      <c r="AB29" s="37">
        <v>42.361628614583402</v>
      </c>
      <c r="AC29" s="37">
        <v>48.293855964949699</v>
      </c>
      <c r="AD29" s="37">
        <v>48.095015761398102</v>
      </c>
      <c r="AE29" s="37">
        <v>47.858122349004098</v>
      </c>
      <c r="AF29" s="37">
        <v>47.570328826817097</v>
      </c>
      <c r="AG29" s="37">
        <v>47.526138928681398</v>
      </c>
      <c r="AH29" s="37">
        <v>47.526138928681398</v>
      </c>
      <c r="AI29" s="37">
        <v>47.526138928681398</v>
      </c>
      <c r="AJ29" s="37">
        <v>47.526138928681398</v>
      </c>
      <c r="AK29" s="37">
        <v>47.526138928681398</v>
      </c>
    </row>
    <row r="32" spans="1:37" s="37" customFormat="1">
      <c r="A32" s="37" t="s">
        <v>156</v>
      </c>
    </row>
    <row r="33" spans="1:1">
      <c r="A33" t="s">
        <v>157</v>
      </c>
    </row>
    <row r="34" spans="1:1" s="37" customFormat="1">
      <c r="A34" s="37" t="s">
        <v>158</v>
      </c>
    </row>
    <row r="65" spans="1:4">
      <c r="B65" t="s">
        <v>65</v>
      </c>
      <c r="C65" t="s">
        <v>69</v>
      </c>
    </row>
    <row r="66" spans="1:4">
      <c r="A66" s="29" t="s">
        <v>64</v>
      </c>
      <c r="B66" s="28">
        <v>119550</v>
      </c>
    </row>
    <row r="69" spans="1:4">
      <c r="A69" s="30" t="s">
        <v>66</v>
      </c>
      <c r="B69" s="31">
        <v>117059</v>
      </c>
    </row>
    <row r="70" spans="1:4">
      <c r="A70" s="32" t="s">
        <v>67</v>
      </c>
      <c r="B70" s="33">
        <v>122887</v>
      </c>
    </row>
    <row r="71" spans="1:4">
      <c r="A71" s="32" t="s">
        <v>68</v>
      </c>
      <c r="B71" s="33">
        <v>123542.426446789</v>
      </c>
      <c r="D71" t="s">
        <v>71</v>
      </c>
    </row>
    <row r="72" spans="1:4">
      <c r="C72" t="s">
        <v>70</v>
      </c>
      <c r="D72">
        <f>(B69+B70+B71)/3</f>
        <v>121162.80881559633</v>
      </c>
    </row>
  </sheetData>
  <pageMargins left="0.7" right="0.7" top="0.75" bottom="0.75" header="0.3" footer="0.3"/>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workbookViewId="0">
      <selection activeCell="G33" sqref="G33"/>
    </sheetView>
  </sheetViews>
  <sheetFormatPr defaultRowHeight="15"/>
  <cols>
    <col min="1" max="1" width="30" customWidth="1"/>
  </cols>
  <sheetData>
    <row r="1" spans="1:37" s="37" customFormat="1">
      <c r="A1" s="12" t="s">
        <v>153</v>
      </c>
    </row>
    <row r="2" spans="1:37" s="37" customFormat="1"/>
    <row r="3" spans="1:37">
      <c r="B3">
        <v>2015</v>
      </c>
      <c r="C3">
        <f>B3+1</f>
        <v>2016</v>
      </c>
      <c r="D3" s="37">
        <f t="shared" ref="D3:AK3" si="0">C3+1</f>
        <v>2017</v>
      </c>
      <c r="E3" s="37">
        <f t="shared" si="0"/>
        <v>2018</v>
      </c>
      <c r="F3" s="37">
        <f t="shared" si="0"/>
        <v>2019</v>
      </c>
      <c r="G3" s="37">
        <f t="shared" si="0"/>
        <v>2020</v>
      </c>
      <c r="H3" s="37">
        <f t="shared" si="0"/>
        <v>2021</v>
      </c>
      <c r="I3" s="37">
        <f t="shared" si="0"/>
        <v>2022</v>
      </c>
      <c r="J3" s="37">
        <f t="shared" si="0"/>
        <v>2023</v>
      </c>
      <c r="K3" s="37">
        <f t="shared" si="0"/>
        <v>2024</v>
      </c>
      <c r="L3" s="37">
        <f t="shared" si="0"/>
        <v>2025</v>
      </c>
      <c r="M3" s="37">
        <f t="shared" si="0"/>
        <v>2026</v>
      </c>
      <c r="N3" s="37">
        <f t="shared" si="0"/>
        <v>2027</v>
      </c>
      <c r="O3" s="37">
        <f t="shared" si="0"/>
        <v>2028</v>
      </c>
      <c r="P3" s="37">
        <f t="shared" si="0"/>
        <v>2029</v>
      </c>
      <c r="Q3" s="37">
        <f t="shared" si="0"/>
        <v>2030</v>
      </c>
      <c r="R3" s="37">
        <f t="shared" si="0"/>
        <v>2031</v>
      </c>
      <c r="S3" s="37">
        <f t="shared" si="0"/>
        <v>2032</v>
      </c>
      <c r="T3" s="37">
        <f t="shared" si="0"/>
        <v>2033</v>
      </c>
      <c r="U3" s="37">
        <f t="shared" si="0"/>
        <v>2034</v>
      </c>
      <c r="V3" s="37">
        <f t="shared" si="0"/>
        <v>2035</v>
      </c>
      <c r="W3" s="37">
        <f t="shared" si="0"/>
        <v>2036</v>
      </c>
      <c r="X3" s="37">
        <f t="shared" si="0"/>
        <v>2037</v>
      </c>
      <c r="Y3" s="37">
        <f t="shared" si="0"/>
        <v>2038</v>
      </c>
      <c r="Z3" s="37">
        <f t="shared" si="0"/>
        <v>2039</v>
      </c>
      <c r="AA3" s="37">
        <f t="shared" si="0"/>
        <v>2040</v>
      </c>
      <c r="AB3" s="37">
        <f t="shared" si="0"/>
        <v>2041</v>
      </c>
      <c r="AC3" s="37">
        <f t="shared" si="0"/>
        <v>2042</v>
      </c>
      <c r="AD3" s="37">
        <f t="shared" si="0"/>
        <v>2043</v>
      </c>
      <c r="AE3" s="37">
        <f t="shared" si="0"/>
        <v>2044</v>
      </c>
      <c r="AF3" s="37">
        <f t="shared" si="0"/>
        <v>2045</v>
      </c>
      <c r="AG3" s="37">
        <f t="shared" si="0"/>
        <v>2046</v>
      </c>
      <c r="AH3" s="37">
        <f t="shared" si="0"/>
        <v>2047</v>
      </c>
      <c r="AI3" s="37">
        <f t="shared" si="0"/>
        <v>2048</v>
      </c>
      <c r="AJ3" s="37">
        <f t="shared" si="0"/>
        <v>2049</v>
      </c>
      <c r="AK3" s="37">
        <f t="shared" si="0"/>
        <v>2050</v>
      </c>
    </row>
    <row r="4" spans="1:37">
      <c r="A4" t="s">
        <v>35</v>
      </c>
    </row>
    <row r="5" spans="1:37">
      <c r="A5" t="s">
        <v>30</v>
      </c>
      <c r="B5">
        <f t="shared" ref="B5:AK5" si="1">B37</f>
        <v>2.141244963E-2</v>
      </c>
      <c r="C5">
        <f t="shared" si="1"/>
        <v>2.8139624370000001E-2</v>
      </c>
      <c r="D5">
        <f t="shared" si="1"/>
        <v>3.704382396E-2</v>
      </c>
      <c r="E5">
        <f t="shared" si="1"/>
        <v>4.8598098120000002E-2</v>
      </c>
      <c r="F5">
        <f t="shared" si="1"/>
        <v>6.5244838229999894E-2</v>
      </c>
      <c r="G5">
        <f t="shared" si="1"/>
        <v>8.5718138220000004E-2</v>
      </c>
      <c r="H5">
        <f t="shared" si="1"/>
        <v>0.10889861697</v>
      </c>
      <c r="I5">
        <f t="shared" si="1"/>
        <v>0.13935588381</v>
      </c>
      <c r="J5">
        <f t="shared" si="1"/>
        <v>0.11277544707000001</v>
      </c>
      <c r="K5">
        <f t="shared" si="1"/>
        <v>0.14474533787999999</v>
      </c>
      <c r="L5">
        <f t="shared" si="1"/>
        <v>0.13773090473999999</v>
      </c>
      <c r="M5">
        <f t="shared" si="1"/>
        <v>0.13072017816000001</v>
      </c>
      <c r="N5">
        <f t="shared" si="1"/>
        <v>0.12354856371</v>
      </c>
      <c r="O5">
        <f t="shared" si="1"/>
        <v>0.11639096469</v>
      </c>
      <c r="P5">
        <f t="shared" si="1"/>
        <v>0.140523218549999</v>
      </c>
      <c r="Q5">
        <f t="shared" si="1"/>
        <v>0.13251044664</v>
      </c>
      <c r="R5">
        <f t="shared" si="1"/>
        <v>0.12486786741</v>
      </c>
      <c r="S5">
        <f t="shared" si="1"/>
        <v>0.11576420856</v>
      </c>
      <c r="T5">
        <f t="shared" si="1"/>
        <v>0.10758915882</v>
      </c>
      <c r="U5">
        <f t="shared" si="1"/>
        <v>9.9345653549999996E-2</v>
      </c>
      <c r="V5">
        <f t="shared" si="1"/>
        <v>9.3292030259999895E-2</v>
      </c>
      <c r="W5">
        <f t="shared" si="1"/>
        <v>8.5601613239999999E-2</v>
      </c>
      <c r="X5">
        <f t="shared" si="1"/>
        <v>7.8846407640000005E-2</v>
      </c>
      <c r="Y5">
        <f t="shared" si="1"/>
        <v>7.2673479449999995E-2</v>
      </c>
      <c r="Z5">
        <f t="shared" si="1"/>
        <v>8.3497561289999994E-2</v>
      </c>
      <c r="AA5">
        <f t="shared" si="1"/>
        <v>7.666834032E-2</v>
      </c>
      <c r="AB5">
        <f t="shared" si="1"/>
        <v>6.4462174920000004E-2</v>
      </c>
      <c r="AC5" s="9">
        <f t="shared" si="1"/>
        <v>5.2218596429999903E-2</v>
      </c>
      <c r="AD5" s="9">
        <f t="shared" si="1"/>
        <v>3.9997488960000001E-2</v>
      </c>
      <c r="AE5" s="9">
        <f t="shared" si="1"/>
        <v>2.7817153649999999E-2</v>
      </c>
      <c r="AF5" s="9">
        <f t="shared" si="1"/>
        <v>1.5666354989999999E-2</v>
      </c>
      <c r="AG5" s="9">
        <f t="shared" si="1"/>
        <v>1.266705297E-2</v>
      </c>
      <c r="AH5" s="9">
        <f t="shared" si="1"/>
        <v>1.1112614369999999E-2</v>
      </c>
      <c r="AI5" s="9">
        <f t="shared" si="1"/>
        <v>9.5581757699999999E-3</v>
      </c>
      <c r="AJ5" s="9">
        <f t="shared" si="1"/>
        <v>8.0038529999999896E-3</v>
      </c>
      <c r="AK5" s="9">
        <f t="shared" si="1"/>
        <v>6.4494143999999903E-3</v>
      </c>
    </row>
    <row r="6" spans="1:37">
      <c r="A6" t="s">
        <v>31</v>
      </c>
      <c r="B6">
        <f t="shared" ref="B6:AK6" si="2">B38</f>
        <v>1.5883188749999999E-2</v>
      </c>
      <c r="C6">
        <f t="shared" si="2"/>
        <v>1.7658167669999999E-2</v>
      </c>
      <c r="D6">
        <f t="shared" si="2"/>
        <v>3.097630107E-2</v>
      </c>
      <c r="E6">
        <f t="shared" si="2"/>
        <v>3.0735374669999999E-2</v>
      </c>
      <c r="F6">
        <f t="shared" si="2"/>
        <v>3.0639235769999999E-2</v>
      </c>
      <c r="G6">
        <f t="shared" si="2"/>
        <v>3.060101187E-2</v>
      </c>
      <c r="H6">
        <f t="shared" si="2"/>
        <v>3.0811706639999999E-2</v>
      </c>
      <c r="I6">
        <f t="shared" si="2"/>
        <v>3.1025065500000001E-2</v>
      </c>
      <c r="J6">
        <f t="shared" si="2"/>
        <v>8.9499756059999894E-2</v>
      </c>
      <c r="K6">
        <f t="shared" si="2"/>
        <v>8.8847401500000006E-2</v>
      </c>
      <c r="L6">
        <f t="shared" si="2"/>
        <v>8.8102151279999999E-2</v>
      </c>
      <c r="M6">
        <f t="shared" si="2"/>
        <v>8.7353194499999995E-2</v>
      </c>
      <c r="N6">
        <f t="shared" si="2"/>
        <v>8.6764430609999998E-2</v>
      </c>
      <c r="O6">
        <f t="shared" si="2"/>
        <v>8.6288021820000005E-2</v>
      </c>
      <c r="P6">
        <f t="shared" si="2"/>
        <v>8.6029373429999903E-2</v>
      </c>
      <c r="Q6">
        <f t="shared" si="2"/>
        <v>8.5872771269999898E-2</v>
      </c>
      <c r="R6">
        <f t="shared" si="2"/>
        <v>8.5819605300000004E-2</v>
      </c>
      <c r="S6">
        <f t="shared" si="2"/>
        <v>8.5946439149999998E-2</v>
      </c>
      <c r="T6">
        <f t="shared" si="2"/>
        <v>8.6133852089999893E-2</v>
      </c>
      <c r="U6">
        <f t="shared" si="2"/>
        <v>8.6395975380000004E-2</v>
      </c>
      <c r="V6">
        <f t="shared" si="2"/>
        <v>8.6737789709999902E-2</v>
      </c>
      <c r="W6">
        <f t="shared" si="2"/>
        <v>8.7211997730000004E-2</v>
      </c>
      <c r="X6">
        <f t="shared" si="2"/>
        <v>8.7772846589999995E-2</v>
      </c>
      <c r="Y6">
        <f t="shared" si="2"/>
        <v>8.8399371059999995E-2</v>
      </c>
      <c r="Z6">
        <f t="shared" si="2"/>
        <v>8.9100026730000004E-2</v>
      </c>
      <c r="AA6">
        <f t="shared" si="2"/>
        <v>8.9853964199999997E-2</v>
      </c>
      <c r="AB6">
        <f t="shared" si="2"/>
        <v>9.0254967659999893E-2</v>
      </c>
      <c r="AC6">
        <f t="shared" si="2"/>
        <v>9.0693384210000005E-2</v>
      </c>
      <c r="AD6">
        <f t="shared" si="2"/>
        <v>9.110921391E-2</v>
      </c>
      <c r="AE6">
        <f t="shared" si="2"/>
        <v>9.1484618939999998E-2</v>
      </c>
      <c r="AF6">
        <f t="shared" si="2"/>
        <v>9.1830603149999995E-2</v>
      </c>
      <c r="AG6">
        <f t="shared" si="2"/>
        <v>8.3073623489999998E-2</v>
      </c>
      <c r="AH6">
        <f t="shared" si="2"/>
        <v>7.287942519E-2</v>
      </c>
      <c r="AI6">
        <f t="shared" si="2"/>
        <v>6.2685226890000001E-2</v>
      </c>
      <c r="AJ6">
        <f t="shared" si="2"/>
        <v>5.2491028590000002E-2</v>
      </c>
      <c r="AK6">
        <f t="shared" si="2"/>
        <v>4.22968302899999E-2</v>
      </c>
    </row>
    <row r="7" spans="1:37">
      <c r="A7" t="s">
        <v>32</v>
      </c>
      <c r="B7">
        <f t="shared" ref="B7:AK7" si="3">B40</f>
        <v>0</v>
      </c>
      <c r="C7">
        <f t="shared" si="3"/>
        <v>0</v>
      </c>
      <c r="D7" s="9">
        <f t="shared" si="3"/>
        <v>6.3706499999999997E-5</v>
      </c>
      <c r="E7" s="9">
        <f t="shared" si="3"/>
        <v>1.00679436E-3</v>
      </c>
      <c r="F7" s="9">
        <f t="shared" si="3"/>
        <v>1.3246318799999999E-3</v>
      </c>
      <c r="G7" s="9">
        <f t="shared" si="3"/>
        <v>1.76536503E-3</v>
      </c>
      <c r="H7" s="9">
        <f t="shared" si="3"/>
        <v>2.2497660899999999E-3</v>
      </c>
      <c r="I7" s="9">
        <f t="shared" si="3"/>
        <v>2.8828928700000002E-3</v>
      </c>
      <c r="J7">
        <f t="shared" si="3"/>
        <v>0</v>
      </c>
      <c r="K7">
        <f t="shared" si="3"/>
        <v>0</v>
      </c>
      <c r="L7">
        <f t="shared" si="3"/>
        <v>0</v>
      </c>
      <c r="M7" s="9">
        <f t="shared" si="3"/>
        <v>2.3166E-7</v>
      </c>
      <c r="N7" s="9">
        <f t="shared" si="3"/>
        <v>1.4351336999999999E-4</v>
      </c>
      <c r="O7" s="9">
        <f t="shared" si="3"/>
        <v>1.6016972399999999E-3</v>
      </c>
      <c r="P7" s="9">
        <f t="shared" si="3"/>
        <v>1.7028168299999999E-3</v>
      </c>
      <c r="Q7" s="9">
        <f t="shared" si="3"/>
        <v>2.4254801999999999E-3</v>
      </c>
      <c r="R7" s="9">
        <f t="shared" si="3"/>
        <v>2.8048234500000001E-3</v>
      </c>
      <c r="S7" s="9">
        <f t="shared" si="3"/>
        <v>3.3196877999999998E-3</v>
      </c>
      <c r="T7" s="9">
        <f t="shared" si="3"/>
        <v>8.0179842599999909E-3</v>
      </c>
      <c r="U7" s="9">
        <f t="shared" si="3"/>
        <v>9.3379829399999892E-3</v>
      </c>
      <c r="V7" s="9">
        <f t="shared" si="3"/>
        <v>1.181975652E-2</v>
      </c>
      <c r="W7" s="9">
        <f t="shared" si="3"/>
        <v>1.3913036280000001E-2</v>
      </c>
      <c r="X7" s="9">
        <f t="shared" si="3"/>
        <v>1.444573845E-2</v>
      </c>
      <c r="Y7" s="9">
        <f t="shared" si="3"/>
        <v>1.7506546200000001E-2</v>
      </c>
      <c r="Z7" s="9">
        <f t="shared" si="3"/>
        <v>1.9981833300000001E-2</v>
      </c>
      <c r="AA7" s="9">
        <f t="shared" si="3"/>
        <v>2.5944761699999899E-2</v>
      </c>
      <c r="AB7" s="9">
        <f t="shared" si="3"/>
        <v>2.4111056969999999E-2</v>
      </c>
      <c r="AC7" s="9">
        <f t="shared" si="3"/>
        <v>2.2277468070000001E-2</v>
      </c>
      <c r="AD7" s="9">
        <f t="shared" si="3"/>
        <v>2.04437633399999E-2</v>
      </c>
      <c r="AE7" s="9">
        <f t="shared" si="3"/>
        <v>1.8610058610000001E-2</v>
      </c>
      <c r="AF7" s="9">
        <f t="shared" si="3"/>
        <v>1.6776469709999998E-2</v>
      </c>
      <c r="AG7" s="9">
        <f t="shared" si="3"/>
        <v>1.494276498E-2</v>
      </c>
      <c r="AH7" s="9">
        <f t="shared" si="3"/>
        <v>1.310906025E-2</v>
      </c>
      <c r="AI7" s="9">
        <f t="shared" si="3"/>
        <v>1.127547135E-2</v>
      </c>
      <c r="AJ7" s="9">
        <f t="shared" si="3"/>
        <v>9.4417666199999896E-3</v>
      </c>
      <c r="AK7" s="9">
        <f t="shared" si="3"/>
        <v>7.6080618900000001E-3</v>
      </c>
    </row>
    <row r="8" spans="1:37">
      <c r="A8" t="s">
        <v>34</v>
      </c>
      <c r="B8">
        <f t="shared" ref="B8:AK8" si="4">B41</f>
        <v>0</v>
      </c>
      <c r="C8">
        <f t="shared" si="4"/>
        <v>0</v>
      </c>
      <c r="D8" s="9">
        <f t="shared" si="4"/>
        <v>1.2227014799999999E-3</v>
      </c>
      <c r="E8" s="9">
        <f t="shared" si="4"/>
        <v>4.0754785499999904E-3</v>
      </c>
      <c r="F8" s="9">
        <f t="shared" si="4"/>
        <v>6.5207656799999899E-3</v>
      </c>
      <c r="G8" s="9">
        <f t="shared" si="4"/>
        <v>8.5694508900000001E-3</v>
      </c>
      <c r="H8">
        <f t="shared" si="4"/>
        <v>1.093191957E-2</v>
      </c>
      <c r="I8">
        <f t="shared" si="4"/>
        <v>1.393295904E-2</v>
      </c>
      <c r="J8">
        <f t="shared" si="4"/>
        <v>1.200554784E-2</v>
      </c>
      <c r="K8" s="9">
        <f t="shared" si="4"/>
        <v>1.065080016E-2</v>
      </c>
      <c r="L8" s="9">
        <f t="shared" si="4"/>
        <v>6.2976771000000003E-4</v>
      </c>
      <c r="M8" s="9">
        <f t="shared" si="4"/>
        <v>6.0776000999999903E-4</v>
      </c>
      <c r="N8" s="9">
        <f t="shared" si="4"/>
        <v>4.3505748000000001E-4</v>
      </c>
      <c r="O8" s="9">
        <f t="shared" si="4"/>
        <v>4.1907294000000003E-4</v>
      </c>
      <c r="P8" s="9">
        <f t="shared" si="4"/>
        <v>4.0158260999999902E-4</v>
      </c>
      <c r="Q8">
        <f t="shared" si="4"/>
        <v>3.9613859999999899E-5</v>
      </c>
      <c r="R8">
        <f t="shared" si="4"/>
        <v>3.79922399999999E-5</v>
      </c>
      <c r="S8">
        <f t="shared" si="4"/>
        <v>1.6447859999999999E-5</v>
      </c>
      <c r="T8">
        <f t="shared" si="4"/>
        <v>1.5752880000000002E-5</v>
      </c>
      <c r="U8">
        <f t="shared" si="4"/>
        <v>1.494207E-5</v>
      </c>
      <c r="V8">
        <f t="shared" si="4"/>
        <v>1.4247090000000001E-5</v>
      </c>
      <c r="W8">
        <f t="shared" si="4"/>
        <v>1.3552109999999999E-5</v>
      </c>
      <c r="X8">
        <f t="shared" si="4"/>
        <v>1.2741299999999999E-5</v>
      </c>
      <c r="Y8">
        <f t="shared" si="4"/>
        <v>1.193049E-5</v>
      </c>
      <c r="Z8">
        <f t="shared" si="4"/>
        <v>1.123551E-5</v>
      </c>
      <c r="AA8">
        <f t="shared" si="4"/>
        <v>1.030887E-5</v>
      </c>
      <c r="AB8">
        <f t="shared" si="4"/>
        <v>9.6138900000000005E-6</v>
      </c>
      <c r="AC8">
        <f t="shared" si="4"/>
        <v>8.9189099999999993E-6</v>
      </c>
      <c r="AD8">
        <f t="shared" si="4"/>
        <v>8.1080999999999893E-6</v>
      </c>
      <c r="AE8">
        <f t="shared" si="4"/>
        <v>7.4131199999999999E-6</v>
      </c>
      <c r="AF8">
        <f t="shared" si="4"/>
        <v>6.7181400000000004E-6</v>
      </c>
      <c r="AG8">
        <f t="shared" si="4"/>
        <v>5.9073299999999997E-6</v>
      </c>
      <c r="AH8">
        <f t="shared" si="4"/>
        <v>5.2123500000000002E-6</v>
      </c>
      <c r="AI8">
        <f t="shared" si="4"/>
        <v>4.5173699999999997E-6</v>
      </c>
      <c r="AJ8">
        <f t="shared" si="4"/>
        <v>3.70656E-6</v>
      </c>
      <c r="AK8" s="9">
        <f t="shared" si="4"/>
        <v>3.01158E-6</v>
      </c>
    </row>
    <row r="9" spans="1:37" s="37" customFormat="1">
      <c r="A9" s="37" t="s">
        <v>152</v>
      </c>
      <c r="B9" s="37">
        <f t="shared" ref="B9:AK9" si="5">B51</f>
        <v>0.20710917095807801</v>
      </c>
      <c r="C9" s="37">
        <f t="shared" si="5"/>
        <v>0.20765728653922699</v>
      </c>
      <c r="D9" s="9">
        <f t="shared" si="5"/>
        <v>0.20612533833176802</v>
      </c>
      <c r="E9" s="9">
        <f t="shared" si="5"/>
        <v>0.20044756444744102</v>
      </c>
      <c r="F9" s="9">
        <f t="shared" si="5"/>
        <v>0.193792367766255</v>
      </c>
      <c r="G9" s="9">
        <f t="shared" si="5"/>
        <v>0.18737639636086201</v>
      </c>
      <c r="H9" s="37">
        <f t="shared" si="5"/>
        <v>0.18041000732636403</v>
      </c>
      <c r="I9" s="37">
        <f t="shared" si="5"/>
        <v>0.17233963770687499</v>
      </c>
      <c r="J9" s="37">
        <f t="shared" si="5"/>
        <v>0.16533405352994401</v>
      </c>
      <c r="K9" s="9">
        <f t="shared" si="5"/>
        <v>0.15834391873493503</v>
      </c>
      <c r="L9" s="9">
        <f t="shared" si="5"/>
        <v>0.15221664992422201</v>
      </c>
      <c r="M9" s="9">
        <f t="shared" si="5"/>
        <v>0.14480509460381502</v>
      </c>
      <c r="N9" s="9">
        <f t="shared" si="5"/>
        <v>0.138437518570214</v>
      </c>
      <c r="O9" s="9">
        <f t="shared" si="5"/>
        <v>0.132150632096008</v>
      </c>
      <c r="P9" s="9">
        <f t="shared" si="5"/>
        <v>0.12625980660101199</v>
      </c>
      <c r="Q9" s="37">
        <f t="shared" si="5"/>
        <v>0.12057337595731901</v>
      </c>
      <c r="R9" s="37">
        <f t="shared" si="5"/>
        <v>0.11511019334897701</v>
      </c>
      <c r="S9" s="37">
        <f t="shared" si="5"/>
        <v>0.10993313546044602</v>
      </c>
      <c r="T9" s="37">
        <f t="shared" si="5"/>
        <v>0.104444541770673</v>
      </c>
      <c r="U9" s="37">
        <f t="shared" si="5"/>
        <v>9.9357576414537407E-2</v>
      </c>
      <c r="V9" s="37">
        <f t="shared" si="5"/>
        <v>9.4126931141414905E-2</v>
      </c>
      <c r="W9" s="37">
        <f t="shared" si="5"/>
        <v>8.901227070971561E-2</v>
      </c>
      <c r="X9" s="37">
        <f t="shared" si="5"/>
        <v>8.4080553662779112E-2</v>
      </c>
      <c r="Y9" s="37">
        <f t="shared" si="5"/>
        <v>7.8936846108728101E-2</v>
      </c>
      <c r="Z9" s="37">
        <f t="shared" si="5"/>
        <v>7.3897228093524905E-2</v>
      </c>
      <c r="AA9" s="37">
        <f t="shared" si="5"/>
        <v>6.8599101351329614E-2</v>
      </c>
      <c r="AB9" s="37">
        <f t="shared" si="5"/>
        <v>6.4362842263023801E-2</v>
      </c>
      <c r="AC9" s="37">
        <f t="shared" si="5"/>
        <v>6.0311066927393402E-2</v>
      </c>
      <c r="AD9" s="37">
        <f t="shared" si="5"/>
        <v>5.6462366409507705E-2</v>
      </c>
      <c r="AE9" s="37">
        <f t="shared" si="5"/>
        <v>5.2824022831245099E-2</v>
      </c>
      <c r="AF9" s="37">
        <f t="shared" si="5"/>
        <v>4.9653953150962798E-2</v>
      </c>
      <c r="AG9" s="37">
        <f t="shared" si="5"/>
        <v>4.6678451246348507E-2</v>
      </c>
      <c r="AH9" s="37">
        <f t="shared" si="5"/>
        <v>4.3929030034083501E-2</v>
      </c>
      <c r="AI9" s="37">
        <f t="shared" si="5"/>
        <v>4.1398744589333507E-2</v>
      </c>
      <c r="AJ9" s="37">
        <f t="shared" si="5"/>
        <v>3.9064981046622503E-2</v>
      </c>
      <c r="AK9" s="9">
        <f t="shared" si="5"/>
        <v>3.6910222074394899E-2</v>
      </c>
    </row>
    <row r="10" spans="1:37" s="37" customFormat="1">
      <c r="D10" s="9"/>
      <c r="E10" s="9"/>
      <c r="F10" s="9"/>
      <c r="G10" s="9"/>
      <c r="K10" s="9"/>
      <c r="L10" s="9"/>
      <c r="M10" s="9"/>
      <c r="N10" s="9"/>
      <c r="O10" s="9"/>
      <c r="P10" s="9"/>
      <c r="AK10" s="9"/>
    </row>
    <row r="12" spans="1:37">
      <c r="A12" t="s">
        <v>39</v>
      </c>
      <c r="B12">
        <f t="shared" ref="B12:AK12" si="6">B6+B5</f>
        <v>3.7295638379999996E-2</v>
      </c>
      <c r="C12" s="11">
        <f t="shared" si="6"/>
        <v>4.579779204E-2</v>
      </c>
      <c r="D12" s="11">
        <f t="shared" si="6"/>
        <v>6.8020125030000003E-2</v>
      </c>
      <c r="E12" s="11">
        <f t="shared" si="6"/>
        <v>7.9333472789999998E-2</v>
      </c>
      <c r="F12" s="11">
        <f t="shared" si="6"/>
        <v>9.5884073999999889E-2</v>
      </c>
      <c r="G12" s="11">
        <f t="shared" si="6"/>
        <v>0.11631915009</v>
      </c>
      <c r="H12" s="11">
        <f t="shared" si="6"/>
        <v>0.13971032360999999</v>
      </c>
      <c r="I12" s="11">
        <f t="shared" si="6"/>
        <v>0.17038094931</v>
      </c>
      <c r="J12" s="11">
        <f t="shared" si="6"/>
        <v>0.20227520312999991</v>
      </c>
      <c r="K12" s="11">
        <f t="shared" si="6"/>
        <v>0.23359273938</v>
      </c>
      <c r="L12" s="11">
        <f t="shared" si="6"/>
        <v>0.22583305601999998</v>
      </c>
      <c r="M12" s="11">
        <f t="shared" si="6"/>
        <v>0.21807337265999999</v>
      </c>
      <c r="N12" s="11">
        <f t="shared" si="6"/>
        <v>0.21031299432</v>
      </c>
      <c r="O12" s="11">
        <f t="shared" si="6"/>
        <v>0.20267898650999999</v>
      </c>
      <c r="P12" s="11">
        <f t="shared" si="6"/>
        <v>0.22655259197999889</v>
      </c>
      <c r="Q12" s="11">
        <f t="shared" si="6"/>
        <v>0.2183832179099999</v>
      </c>
      <c r="R12" s="11">
        <f t="shared" si="6"/>
        <v>0.21068747270999999</v>
      </c>
      <c r="S12" s="11">
        <f t="shared" si="6"/>
        <v>0.20171064771</v>
      </c>
      <c r="T12" s="11">
        <f t="shared" si="6"/>
        <v>0.19372301090999988</v>
      </c>
      <c r="U12" s="11">
        <f t="shared" si="6"/>
        <v>0.18574162893000001</v>
      </c>
      <c r="V12" s="11">
        <f t="shared" si="6"/>
        <v>0.18002981996999978</v>
      </c>
      <c r="W12" s="11">
        <f t="shared" si="6"/>
        <v>0.17281361097</v>
      </c>
      <c r="X12" s="11">
        <f t="shared" si="6"/>
        <v>0.16661925423000001</v>
      </c>
      <c r="Y12" s="11">
        <f t="shared" si="6"/>
        <v>0.16107285050999998</v>
      </c>
      <c r="Z12" s="11">
        <f t="shared" si="6"/>
        <v>0.17259758802</v>
      </c>
      <c r="AA12" s="11">
        <f t="shared" si="6"/>
        <v>0.16652230452</v>
      </c>
      <c r="AB12" s="11">
        <f t="shared" si="6"/>
        <v>0.15471714257999991</v>
      </c>
      <c r="AC12" s="11">
        <f t="shared" si="6"/>
        <v>0.14291198063999991</v>
      </c>
      <c r="AD12" s="11">
        <f t="shared" si="6"/>
        <v>0.13110670287000001</v>
      </c>
      <c r="AE12" s="11">
        <f t="shared" si="6"/>
        <v>0.11930177258999999</v>
      </c>
      <c r="AF12" s="11">
        <f t="shared" si="6"/>
        <v>0.10749695813999999</v>
      </c>
      <c r="AG12" s="11">
        <f t="shared" si="6"/>
        <v>9.5740676459999993E-2</v>
      </c>
      <c r="AH12" s="11">
        <f t="shared" si="6"/>
        <v>8.3992039559999995E-2</v>
      </c>
      <c r="AI12" s="11">
        <f t="shared" si="6"/>
        <v>7.2243402659999997E-2</v>
      </c>
      <c r="AJ12" s="11">
        <f t="shared" si="6"/>
        <v>6.0494881589999994E-2</v>
      </c>
      <c r="AK12" s="11">
        <f t="shared" si="6"/>
        <v>4.8746244689999892E-2</v>
      </c>
    </row>
    <row r="13" spans="1:37">
      <c r="A13" t="s">
        <v>37</v>
      </c>
      <c r="B13">
        <f t="shared" ref="B13:AK13" si="7">B6/B12</f>
        <v>0.42587255346505754</v>
      </c>
      <c r="C13" s="11">
        <f t="shared" si="7"/>
        <v>0.38556810019525123</v>
      </c>
      <c r="D13" s="11">
        <f t="shared" si="7"/>
        <v>0.45539906103286382</v>
      </c>
      <c r="E13" s="11">
        <f t="shared" si="7"/>
        <v>0.38742000808861854</v>
      </c>
      <c r="F13" s="11">
        <f t="shared" si="7"/>
        <v>0.31954457598453767</v>
      </c>
      <c r="G13" s="11">
        <f t="shared" si="7"/>
        <v>0.26307802151514154</v>
      </c>
      <c r="H13" s="11">
        <f t="shared" si="7"/>
        <v>0.22053994181568556</v>
      </c>
      <c r="I13" s="11">
        <f t="shared" si="7"/>
        <v>0.18209233852519144</v>
      </c>
      <c r="J13" s="11">
        <f t="shared" si="7"/>
        <v>0.44246528825621517</v>
      </c>
      <c r="K13" s="11">
        <f t="shared" si="7"/>
        <v>0.38035172555370544</v>
      </c>
      <c r="L13" s="11">
        <f t="shared" si="7"/>
        <v>0.39012070612106314</v>
      </c>
      <c r="M13" s="11">
        <f t="shared" si="7"/>
        <v>0.40056790718871071</v>
      </c>
      <c r="N13" s="11">
        <f t="shared" si="7"/>
        <v>0.41254907187515144</v>
      </c>
      <c r="O13" s="11">
        <f t="shared" si="7"/>
        <v>0.4257373855367223</v>
      </c>
      <c r="P13" s="11">
        <f t="shared" si="7"/>
        <v>0.37973246158046592</v>
      </c>
      <c r="Q13" s="11">
        <f t="shared" si="7"/>
        <v>0.39322056013200513</v>
      </c>
      <c r="R13" s="11">
        <f t="shared" si="7"/>
        <v>0.40733131493834041</v>
      </c>
      <c r="S13" s="11">
        <f t="shared" si="7"/>
        <v>0.42608776544887927</v>
      </c>
      <c r="T13" s="11">
        <f t="shared" si="7"/>
        <v>0.44462375267342963</v>
      </c>
      <c r="U13" s="11">
        <f t="shared" si="7"/>
        <v>0.46514061429147818</v>
      </c>
      <c r="V13" s="11">
        <f t="shared" si="7"/>
        <v>0.48179679191177277</v>
      </c>
      <c r="W13" s="11">
        <f t="shared" si="7"/>
        <v>0.50465931034297862</v>
      </c>
      <c r="X13" s="11">
        <f t="shared" si="7"/>
        <v>0.52678693705373925</v>
      </c>
      <c r="Y13" s="11">
        <f t="shared" si="7"/>
        <v>0.54881608402722004</v>
      </c>
      <c r="Z13" s="11">
        <f t="shared" si="7"/>
        <v>0.51622984858673349</v>
      </c>
      <c r="AA13" s="11">
        <f t="shared" si="7"/>
        <v>0.53959116443291943</v>
      </c>
      <c r="AB13" s="11">
        <f t="shared" si="7"/>
        <v>0.58335467004460462</v>
      </c>
      <c r="AC13" s="11">
        <f t="shared" si="7"/>
        <v>0.63461008519964257</v>
      </c>
      <c r="AD13" s="11">
        <f t="shared" si="7"/>
        <v>0.69492414892273002</v>
      </c>
      <c r="AE13" s="11">
        <f t="shared" si="7"/>
        <v>0.76683369369876686</v>
      </c>
      <c r="AF13" s="11">
        <f t="shared" si="7"/>
        <v>0.85426234136228563</v>
      </c>
      <c r="AG13" s="11">
        <f t="shared" si="7"/>
        <v>0.86769413546715191</v>
      </c>
      <c r="AH13" s="11">
        <f t="shared" si="7"/>
        <v>0.86769443356519915</v>
      </c>
      <c r="AI13" s="11">
        <f t="shared" si="7"/>
        <v>0.86769482862007818</v>
      </c>
      <c r="AJ13" s="11">
        <f t="shared" si="7"/>
        <v>0.8676937157387038</v>
      </c>
      <c r="AK13" s="11">
        <f t="shared" si="7"/>
        <v>0.86769412821408443</v>
      </c>
    </row>
    <row r="14" spans="1:37">
      <c r="A14" t="s">
        <v>36</v>
      </c>
      <c r="B14">
        <f t="shared" ref="B14:AK14" si="8">B5/B12</f>
        <v>0.57412744653494263</v>
      </c>
      <c r="C14" s="11">
        <f t="shared" si="8"/>
        <v>0.61443189980474877</v>
      </c>
      <c r="D14" s="11">
        <f t="shared" si="8"/>
        <v>0.54460093896713613</v>
      </c>
      <c r="E14" s="11">
        <f t="shared" si="8"/>
        <v>0.61257999191138146</v>
      </c>
      <c r="F14" s="11">
        <f t="shared" si="8"/>
        <v>0.68045542401546233</v>
      </c>
      <c r="G14" s="11">
        <f t="shared" si="8"/>
        <v>0.73692197848485841</v>
      </c>
      <c r="H14" s="11">
        <f t="shared" si="8"/>
        <v>0.77946005818431452</v>
      </c>
      <c r="I14" s="11">
        <f t="shared" si="8"/>
        <v>0.81790766147480853</v>
      </c>
      <c r="J14" s="11">
        <f t="shared" si="8"/>
        <v>0.55753471174378477</v>
      </c>
      <c r="K14" s="11">
        <f t="shared" si="8"/>
        <v>0.61964827444629456</v>
      </c>
      <c r="L14" s="11">
        <f t="shared" si="8"/>
        <v>0.60987929387893691</v>
      </c>
      <c r="M14" s="11">
        <f t="shared" si="8"/>
        <v>0.5994320928112894</v>
      </c>
      <c r="N14" s="11">
        <f t="shared" si="8"/>
        <v>0.58745092812484856</v>
      </c>
      <c r="O14" s="11">
        <f t="shared" si="8"/>
        <v>0.57426261446327775</v>
      </c>
      <c r="P14" s="11">
        <f t="shared" si="8"/>
        <v>0.62026753841953408</v>
      </c>
      <c r="Q14" s="11">
        <f t="shared" si="8"/>
        <v>0.60677943986799487</v>
      </c>
      <c r="R14" s="11">
        <f t="shared" si="8"/>
        <v>0.59266868506165971</v>
      </c>
      <c r="S14" s="11">
        <f t="shared" si="8"/>
        <v>0.57391223455112073</v>
      </c>
      <c r="T14" s="11">
        <f t="shared" si="8"/>
        <v>0.55537624732657043</v>
      </c>
      <c r="U14" s="11">
        <f t="shared" si="8"/>
        <v>0.53485938570852176</v>
      </c>
      <c r="V14" s="11">
        <f t="shared" si="8"/>
        <v>0.51820320808822729</v>
      </c>
      <c r="W14" s="11">
        <f t="shared" si="8"/>
        <v>0.49534068965702138</v>
      </c>
      <c r="X14" s="11">
        <f t="shared" si="8"/>
        <v>0.47321306294626064</v>
      </c>
      <c r="Y14" s="11">
        <f t="shared" si="8"/>
        <v>0.45118391597278007</v>
      </c>
      <c r="Z14" s="11">
        <f t="shared" si="8"/>
        <v>0.48377015141326651</v>
      </c>
      <c r="AA14" s="11">
        <f t="shared" si="8"/>
        <v>0.46040883556708057</v>
      </c>
      <c r="AB14" s="11">
        <f t="shared" si="8"/>
        <v>0.41664532995539533</v>
      </c>
      <c r="AC14" s="11">
        <f t="shared" si="8"/>
        <v>0.36538991480035748</v>
      </c>
      <c r="AD14" s="11">
        <f t="shared" si="8"/>
        <v>0.30507585107726992</v>
      </c>
      <c r="AE14" s="11">
        <f t="shared" si="8"/>
        <v>0.23316630630123314</v>
      </c>
      <c r="AF14" s="11">
        <f t="shared" si="8"/>
        <v>0.14573765863771446</v>
      </c>
      <c r="AG14" s="11">
        <f t="shared" si="8"/>
        <v>0.13230586453284812</v>
      </c>
      <c r="AH14" s="11">
        <f t="shared" si="8"/>
        <v>0.13230556643480085</v>
      </c>
      <c r="AI14" s="11">
        <f t="shared" si="8"/>
        <v>0.13230517137992182</v>
      </c>
      <c r="AJ14" s="11">
        <f t="shared" si="8"/>
        <v>0.13230628426129615</v>
      </c>
      <c r="AK14" s="11">
        <f t="shared" si="8"/>
        <v>0.13230587178591552</v>
      </c>
    </row>
    <row r="15" spans="1:37">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c r="A16" t="s">
        <v>40</v>
      </c>
      <c r="B16">
        <f>B7+B8+B9</f>
        <v>0.20710917095807801</v>
      </c>
      <c r="C16" s="37">
        <f t="shared" ref="C16:AK16" si="9">C7+C8+C9</f>
        <v>0.20765728653922699</v>
      </c>
      <c r="D16" s="37">
        <f t="shared" si="9"/>
        <v>0.20741174631176801</v>
      </c>
      <c r="E16" s="37">
        <f t="shared" si="9"/>
        <v>0.20552983735744101</v>
      </c>
      <c r="F16" s="37">
        <f t="shared" si="9"/>
        <v>0.20163776532625499</v>
      </c>
      <c r="G16" s="37">
        <f t="shared" si="9"/>
        <v>0.197711212280862</v>
      </c>
      <c r="H16" s="37">
        <f t="shared" si="9"/>
        <v>0.19359169298636403</v>
      </c>
      <c r="I16" s="37">
        <f t="shared" si="9"/>
        <v>0.18915548961687501</v>
      </c>
      <c r="J16" s="37">
        <f t="shared" si="9"/>
        <v>0.17733960136994401</v>
      </c>
      <c r="K16" s="37">
        <f t="shared" si="9"/>
        <v>0.16899471889493503</v>
      </c>
      <c r="L16" s="37">
        <f t="shared" si="9"/>
        <v>0.15284641763422202</v>
      </c>
      <c r="M16" s="37">
        <f t="shared" si="9"/>
        <v>0.14541308627381502</v>
      </c>
      <c r="N16" s="37">
        <f t="shared" si="9"/>
        <v>0.13901608942021398</v>
      </c>
      <c r="O16" s="37">
        <f t="shared" si="9"/>
        <v>0.13417140227600799</v>
      </c>
      <c r="P16" s="37">
        <f t="shared" si="9"/>
        <v>0.12836420604101198</v>
      </c>
      <c r="Q16" s="37">
        <f t="shared" si="9"/>
        <v>0.12303847001731902</v>
      </c>
      <c r="R16" s="37">
        <f t="shared" si="9"/>
        <v>0.11795300903897701</v>
      </c>
      <c r="S16" s="37">
        <f t="shared" si="9"/>
        <v>0.11326927112044602</v>
      </c>
      <c r="T16" s="37">
        <f t="shared" si="9"/>
        <v>0.112478278910673</v>
      </c>
      <c r="U16" s="37">
        <f t="shared" si="9"/>
        <v>0.10871050142453739</v>
      </c>
      <c r="V16" s="37">
        <f t="shared" si="9"/>
        <v>0.10596093475141491</v>
      </c>
      <c r="W16" s="37">
        <f t="shared" si="9"/>
        <v>0.10293885909971562</v>
      </c>
      <c r="X16" s="37">
        <f t="shared" si="9"/>
        <v>9.8539033412779115E-2</v>
      </c>
      <c r="Y16" s="37">
        <f t="shared" si="9"/>
        <v>9.6455322798728094E-2</v>
      </c>
      <c r="Z16" s="37">
        <f t="shared" si="9"/>
        <v>9.3890296903524906E-2</v>
      </c>
      <c r="AA16" s="37">
        <f t="shared" si="9"/>
        <v>9.4554171921329505E-2</v>
      </c>
      <c r="AB16" s="37">
        <f t="shared" si="9"/>
        <v>8.8483513123023799E-2</v>
      </c>
      <c r="AC16" s="37">
        <f t="shared" si="9"/>
        <v>8.2597453907393398E-2</v>
      </c>
      <c r="AD16" s="37">
        <f t="shared" si="9"/>
        <v>7.69142378495076E-2</v>
      </c>
      <c r="AE16" s="37">
        <f t="shared" si="9"/>
        <v>7.14414945612451E-2</v>
      </c>
      <c r="AF16" s="37">
        <f t="shared" si="9"/>
        <v>6.6437141000962791E-2</v>
      </c>
      <c r="AG16" s="37">
        <f t="shared" si="9"/>
        <v>6.1627123556348508E-2</v>
      </c>
      <c r="AH16" s="37">
        <f t="shared" si="9"/>
        <v>5.7043302634083498E-2</v>
      </c>
      <c r="AI16" s="37">
        <f t="shared" si="9"/>
        <v>5.2678733309333509E-2</v>
      </c>
      <c r="AJ16" s="37">
        <f t="shared" si="9"/>
        <v>4.8510454226622493E-2</v>
      </c>
      <c r="AK16" s="37">
        <f t="shared" si="9"/>
        <v>4.45212955443949E-2</v>
      </c>
    </row>
    <row r="17" spans="1:37">
      <c r="A17" t="s">
        <v>38</v>
      </c>
      <c r="B17" t="s">
        <v>41</v>
      </c>
      <c r="C17" s="11" t="s">
        <v>41</v>
      </c>
      <c r="D17" s="11">
        <f t="shared" ref="D17:AK17" si="10">D7/D16</f>
        <v>3.0714991379630197E-4</v>
      </c>
      <c r="E17" s="11">
        <f t="shared" si="10"/>
        <v>4.8985313905983586E-3</v>
      </c>
      <c r="F17" s="11">
        <f t="shared" si="10"/>
        <v>6.5693640169871559E-3</v>
      </c>
      <c r="G17" s="11">
        <f t="shared" si="10"/>
        <v>8.9290081712319926E-3</v>
      </c>
      <c r="H17" s="11">
        <f t="shared" si="10"/>
        <v>1.1621191257201652E-2</v>
      </c>
      <c r="I17" s="11">
        <f t="shared" si="10"/>
        <v>1.5240862825811483E-2</v>
      </c>
      <c r="J17" s="11">
        <f t="shared" si="10"/>
        <v>0</v>
      </c>
      <c r="K17" s="11">
        <f t="shared" si="10"/>
        <v>0</v>
      </c>
      <c r="L17" s="11">
        <f t="shared" si="10"/>
        <v>0</v>
      </c>
      <c r="M17" s="11">
        <f t="shared" si="10"/>
        <v>1.5931165889965415E-6</v>
      </c>
      <c r="N17" s="11">
        <f t="shared" si="10"/>
        <v>1.032350791901445E-3</v>
      </c>
      <c r="O17" s="11">
        <f t="shared" si="10"/>
        <v>1.1937694716084885E-2</v>
      </c>
      <c r="P17" s="11">
        <f t="shared" si="10"/>
        <v>1.3265511333088875E-2</v>
      </c>
      <c r="Q17" s="11">
        <f t="shared" si="10"/>
        <v>1.971318563745621E-2</v>
      </c>
      <c r="R17" s="11">
        <f t="shared" si="10"/>
        <v>2.37791597929745E-2</v>
      </c>
      <c r="S17" s="11">
        <f t="shared" si="10"/>
        <v>2.9307929389516211E-2</v>
      </c>
      <c r="T17" s="11">
        <f t="shared" si="10"/>
        <v>7.128473459633608E-2</v>
      </c>
      <c r="U17" s="11">
        <f t="shared" si="10"/>
        <v>8.589770829529339E-2</v>
      </c>
      <c r="V17" s="11">
        <f t="shared" si="10"/>
        <v>0.11154824698110895</v>
      </c>
      <c r="W17" s="11">
        <f t="shared" si="10"/>
        <v>0.13515825220602662</v>
      </c>
      <c r="X17" s="11">
        <f t="shared" si="10"/>
        <v>0.14659914908528618</v>
      </c>
      <c r="Y17" s="11">
        <f t="shared" si="10"/>
        <v>0.18149901624952988</v>
      </c>
      <c r="Z17" s="11">
        <f t="shared" si="10"/>
        <v>0.21282106840637574</v>
      </c>
      <c r="AA17" s="11">
        <f t="shared" si="10"/>
        <v>0.27439044912355987</v>
      </c>
      <c r="AB17" s="11">
        <f t="shared" si="10"/>
        <v>0.27249208489808702</v>
      </c>
      <c r="AC17" s="11">
        <f t="shared" si="10"/>
        <v>0.2697113169490315</v>
      </c>
      <c r="AD17" s="11">
        <f t="shared" si="10"/>
        <v>0.26579946589343706</v>
      </c>
      <c r="AE17" s="11">
        <f t="shared" si="10"/>
        <v>0.26049369101658476</v>
      </c>
      <c r="AF17" s="11">
        <f t="shared" si="10"/>
        <v>0.25251643067778728</v>
      </c>
      <c r="AG17" s="11">
        <f t="shared" si="10"/>
        <v>0.24247058953412201</v>
      </c>
      <c r="AH17" s="11">
        <f t="shared" si="10"/>
        <v>0.22980892838710409</v>
      </c>
      <c r="AI17" s="11">
        <f t="shared" si="10"/>
        <v>0.2140421882164398</v>
      </c>
      <c r="AJ17" s="11">
        <f t="shared" si="10"/>
        <v>0.19463364692261234</v>
      </c>
      <c r="AK17" s="11">
        <f t="shared" si="10"/>
        <v>0.17088590520492689</v>
      </c>
    </row>
    <row r="18" spans="1:37">
      <c r="A18" t="s">
        <v>150</v>
      </c>
      <c r="B18" t="s">
        <v>41</v>
      </c>
      <c r="C18" s="11" t="s">
        <v>41</v>
      </c>
      <c r="D18" s="11">
        <f t="shared" ref="D18:AK18" si="11">D8/D16</f>
        <v>5.8950445273341151E-3</v>
      </c>
      <c r="E18" s="11">
        <f t="shared" si="11"/>
        <v>1.9829133338495494E-2</v>
      </c>
      <c r="F18" s="11">
        <f t="shared" si="11"/>
        <v>3.2339009854871315E-2</v>
      </c>
      <c r="G18" s="11">
        <f t="shared" si="11"/>
        <v>4.3343272195542064E-2</v>
      </c>
      <c r="H18" s="11">
        <f t="shared" si="11"/>
        <v>5.6468949681482507E-2</v>
      </c>
      <c r="I18" s="11">
        <f t="shared" si="11"/>
        <v>7.3658761203391515E-2</v>
      </c>
      <c r="J18" s="11">
        <f t="shared" si="11"/>
        <v>6.7698064883745329E-2</v>
      </c>
      <c r="K18" s="11">
        <f t="shared" si="11"/>
        <v>6.3024455614034081E-2</v>
      </c>
      <c r="L18" s="11">
        <f t="shared" si="11"/>
        <v>4.1202647713150997E-3</v>
      </c>
      <c r="M18" s="11">
        <f t="shared" si="11"/>
        <v>4.17954137123242E-3</v>
      </c>
      <c r="N18" s="11">
        <f t="shared" si="11"/>
        <v>3.1295476790813783E-3</v>
      </c>
      <c r="O18" s="11">
        <f t="shared" si="11"/>
        <v>3.1234147731266353E-3</v>
      </c>
      <c r="P18" s="11">
        <f t="shared" si="11"/>
        <v>3.1284625394067764E-3</v>
      </c>
      <c r="Q18" s="11">
        <f t="shared" si="11"/>
        <v>3.2196320382091726E-4</v>
      </c>
      <c r="R18" s="11">
        <f t="shared" si="11"/>
        <v>3.2209640355546624E-4</v>
      </c>
      <c r="S18" s="11">
        <f t="shared" si="11"/>
        <v>1.4521025726836365E-4</v>
      </c>
      <c r="T18" s="11">
        <f t="shared" si="11"/>
        <v>1.4005264085264395E-4</v>
      </c>
      <c r="U18" s="11">
        <f t="shared" si="11"/>
        <v>1.3744826676539805E-4</v>
      </c>
      <c r="V18" s="11">
        <f t="shared" si="11"/>
        <v>1.3445606188189802E-4</v>
      </c>
      <c r="W18" s="11">
        <f t="shared" si="11"/>
        <v>1.3165203226968191E-4</v>
      </c>
      <c r="X18" s="11">
        <f t="shared" si="11"/>
        <v>1.2930205989160467E-4</v>
      </c>
      <c r="Y18" s="11">
        <f t="shared" si="11"/>
        <v>1.2368928591836428E-4</v>
      </c>
      <c r="Z18" s="11">
        <f t="shared" si="11"/>
        <v>1.196663592569616E-4</v>
      </c>
      <c r="AA18" s="11">
        <f t="shared" si="11"/>
        <v>1.0902607246750714E-4</v>
      </c>
      <c r="AB18" s="11">
        <f t="shared" si="11"/>
        <v>1.0865176642153943E-4</v>
      </c>
      <c r="AC18" s="11">
        <f t="shared" si="11"/>
        <v>1.0798044707285652E-4</v>
      </c>
      <c r="AD18" s="11">
        <f t="shared" si="11"/>
        <v>1.0541741329953121E-4</v>
      </c>
      <c r="AE18" s="11">
        <f t="shared" si="11"/>
        <v>1.0376490645285854E-4</v>
      </c>
      <c r="AF18" s="11">
        <f t="shared" si="11"/>
        <v>1.0112024537453595E-4</v>
      </c>
      <c r="AG18" s="11">
        <f t="shared" si="11"/>
        <v>9.5856007210829127E-5</v>
      </c>
      <c r="AH18" s="11">
        <f t="shared" si="11"/>
        <v>9.1375319438212357E-5</v>
      </c>
      <c r="AI18" s="11">
        <f t="shared" si="11"/>
        <v>8.5753200887987591E-5</v>
      </c>
      <c r="AJ18" s="11">
        <f t="shared" si="11"/>
        <v>7.6407447819069142E-5</v>
      </c>
      <c r="AK18" s="11">
        <f t="shared" si="11"/>
        <v>6.7643584113516415E-5</v>
      </c>
    </row>
    <row r="19" spans="1:37" s="37" customFormat="1">
      <c r="A19" s="37" t="s">
        <v>151</v>
      </c>
      <c r="B19" s="37">
        <v>1</v>
      </c>
      <c r="C19" s="37">
        <v>1</v>
      </c>
      <c r="D19" s="37">
        <f>1-D17-D18</f>
        <v>0.99379780555886954</v>
      </c>
      <c r="E19" s="37">
        <f t="shared" ref="E19:AK19" si="12">1-E17-E18</f>
        <v>0.97527233527090618</v>
      </c>
      <c r="F19" s="37">
        <f t="shared" si="12"/>
        <v>0.96109162612814147</v>
      </c>
      <c r="G19" s="37">
        <f t="shared" si="12"/>
        <v>0.947727719633226</v>
      </c>
      <c r="H19" s="37">
        <f t="shared" si="12"/>
        <v>0.93190985906131585</v>
      </c>
      <c r="I19" s="37">
        <f t="shared" si="12"/>
        <v>0.91110037597079696</v>
      </c>
      <c r="J19" s="37">
        <f t="shared" si="12"/>
        <v>0.9323019351162547</v>
      </c>
      <c r="K19" s="37">
        <f t="shared" si="12"/>
        <v>0.93697554438596597</v>
      </c>
      <c r="L19" s="37">
        <f t="shared" si="12"/>
        <v>0.99587973522868489</v>
      </c>
      <c r="M19" s="37">
        <f t="shared" si="12"/>
        <v>0.99581886551217857</v>
      </c>
      <c r="N19" s="37">
        <f t="shared" si="12"/>
        <v>0.99583810152901719</v>
      </c>
      <c r="O19" s="37">
        <f t="shared" si="12"/>
        <v>0.98493889051078853</v>
      </c>
      <c r="P19" s="37">
        <f t="shared" si="12"/>
        <v>0.98360602612750436</v>
      </c>
      <c r="Q19" s="37">
        <f t="shared" si="12"/>
        <v>0.97996485115872289</v>
      </c>
      <c r="R19" s="37">
        <f t="shared" si="12"/>
        <v>0.97589874380346997</v>
      </c>
      <c r="S19" s="37">
        <f t="shared" si="12"/>
        <v>0.97054686035321547</v>
      </c>
      <c r="T19" s="37">
        <f t="shared" si="12"/>
        <v>0.9285752127628113</v>
      </c>
      <c r="U19" s="37">
        <f t="shared" si="12"/>
        <v>0.91396484343794115</v>
      </c>
      <c r="V19" s="37">
        <f t="shared" si="12"/>
        <v>0.88831729695700912</v>
      </c>
      <c r="W19" s="37">
        <f t="shared" si="12"/>
        <v>0.86471009576170366</v>
      </c>
      <c r="X19" s="37">
        <f t="shared" si="12"/>
        <v>0.85327154885482226</v>
      </c>
      <c r="Y19" s="37">
        <f t="shared" si="12"/>
        <v>0.81837729446455176</v>
      </c>
      <c r="Z19" s="37">
        <f t="shared" si="12"/>
        <v>0.78705926523436731</v>
      </c>
      <c r="AA19" s="37">
        <f t="shared" si="12"/>
        <v>0.72550052480397265</v>
      </c>
      <c r="AB19" s="37">
        <f t="shared" si="12"/>
        <v>0.72739926333549154</v>
      </c>
      <c r="AC19" s="37">
        <f t="shared" si="12"/>
        <v>0.73018070260389567</v>
      </c>
      <c r="AD19" s="37">
        <f t="shared" si="12"/>
        <v>0.73409511669326344</v>
      </c>
      <c r="AE19" s="37">
        <f t="shared" si="12"/>
        <v>0.73940254407696249</v>
      </c>
      <c r="AF19" s="37">
        <f t="shared" si="12"/>
        <v>0.74738244907683815</v>
      </c>
      <c r="AG19" s="37">
        <f t="shared" si="12"/>
        <v>0.75743355445866711</v>
      </c>
      <c r="AH19" s="37">
        <f t="shared" si="12"/>
        <v>0.77009969629345765</v>
      </c>
      <c r="AI19" s="37">
        <f t="shared" si="12"/>
        <v>0.78587205858267217</v>
      </c>
      <c r="AJ19" s="37">
        <f t="shared" si="12"/>
        <v>0.80528994562956857</v>
      </c>
      <c r="AK19" s="37">
        <f t="shared" si="12"/>
        <v>0.82904645121095966</v>
      </c>
    </row>
    <row r="21" spans="1:37">
      <c r="A21" s="12" t="s">
        <v>149</v>
      </c>
    </row>
    <row r="23" spans="1:37">
      <c r="A23" s="37" t="s">
        <v>110</v>
      </c>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row>
    <row r="24" spans="1:37">
      <c r="A24" s="37" t="s">
        <v>111</v>
      </c>
      <c r="B24" s="37" t="s">
        <v>112</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row>
    <row r="25" spans="1:37">
      <c r="A25" s="37" t="s">
        <v>55</v>
      </c>
      <c r="B25" s="37">
        <v>2015</v>
      </c>
      <c r="C25" s="37">
        <v>2016</v>
      </c>
      <c r="D25" s="37">
        <v>2017</v>
      </c>
      <c r="E25" s="37">
        <v>2018</v>
      </c>
      <c r="F25" s="37">
        <v>2019</v>
      </c>
      <c r="G25" s="37">
        <v>2020</v>
      </c>
      <c r="H25" s="37">
        <v>2021</v>
      </c>
      <c r="I25" s="37">
        <v>2022</v>
      </c>
      <c r="J25" s="37">
        <v>2023</v>
      </c>
      <c r="K25" s="37">
        <v>2024</v>
      </c>
      <c r="L25" s="37">
        <v>2025</v>
      </c>
      <c r="M25" s="37">
        <v>2026</v>
      </c>
      <c r="N25" s="37">
        <v>2027</v>
      </c>
      <c r="O25" s="37">
        <v>2028</v>
      </c>
      <c r="P25" s="37">
        <v>2029</v>
      </c>
      <c r="Q25" s="37">
        <v>2030</v>
      </c>
      <c r="R25" s="37">
        <v>2031</v>
      </c>
      <c r="S25" s="37">
        <v>2032</v>
      </c>
      <c r="T25" s="37">
        <v>2033</v>
      </c>
      <c r="U25" s="37">
        <v>2034</v>
      </c>
      <c r="V25" s="37">
        <v>2035</v>
      </c>
      <c r="W25" s="37">
        <v>2036</v>
      </c>
      <c r="X25" s="37">
        <v>2037</v>
      </c>
      <c r="Y25" s="37">
        <v>2038</v>
      </c>
      <c r="Z25" s="37">
        <v>2039</v>
      </c>
      <c r="AA25" s="37">
        <v>2040</v>
      </c>
      <c r="AB25" s="37">
        <v>2041</v>
      </c>
      <c r="AC25" s="37">
        <v>2042</v>
      </c>
      <c r="AD25" s="37">
        <v>2043</v>
      </c>
      <c r="AE25" s="37">
        <v>2044</v>
      </c>
      <c r="AF25" s="37">
        <v>2045</v>
      </c>
      <c r="AG25" s="37">
        <v>2046</v>
      </c>
      <c r="AH25" s="37">
        <v>2047</v>
      </c>
      <c r="AI25" s="37">
        <v>2048</v>
      </c>
      <c r="AJ25" s="37">
        <v>2049</v>
      </c>
      <c r="AK25" s="37">
        <v>2050</v>
      </c>
    </row>
    <row r="26" spans="1:37">
      <c r="A26" s="37" t="s">
        <v>113</v>
      </c>
      <c r="B26" s="37">
        <v>5.8672027972027897E-2</v>
      </c>
      <c r="C26" s="37">
        <v>5.7761188811188802E-2</v>
      </c>
      <c r="D26" s="37">
        <v>5.6850349650349602E-2</v>
      </c>
      <c r="E26" s="37">
        <v>5.5939510489510402E-2</v>
      </c>
      <c r="F26" s="37">
        <v>5.50286713286713E-2</v>
      </c>
      <c r="G26" s="37">
        <v>5.41178321678321E-2</v>
      </c>
      <c r="H26" s="37">
        <v>5.3206993006992997E-2</v>
      </c>
      <c r="I26" s="37">
        <v>5.2296153846153798E-2</v>
      </c>
      <c r="J26" s="37">
        <v>5.1385314685314598E-2</v>
      </c>
      <c r="K26" s="37">
        <v>5.0474475524475503E-2</v>
      </c>
      <c r="L26" s="37">
        <v>4.9563636363636303E-2</v>
      </c>
      <c r="M26" s="37">
        <v>4.86527972027972E-2</v>
      </c>
      <c r="N26" s="37">
        <v>4.7741958041958001E-2</v>
      </c>
      <c r="O26" s="37">
        <v>4.6831118881118801E-2</v>
      </c>
      <c r="P26" s="37">
        <v>4.5920279720279698E-2</v>
      </c>
      <c r="Q26" s="37">
        <v>4.5009440559440499E-2</v>
      </c>
      <c r="R26" s="37">
        <v>4.4098601398601299E-2</v>
      </c>
      <c r="S26" s="37">
        <v>4.3187762237762203E-2</v>
      </c>
      <c r="T26" s="37">
        <v>4.2276923076922997E-2</v>
      </c>
      <c r="U26" s="37">
        <v>4.1366083916083901E-2</v>
      </c>
      <c r="V26" s="37">
        <v>4.0455244755244701E-2</v>
      </c>
      <c r="W26" s="37">
        <v>3.9544405594405502E-2</v>
      </c>
      <c r="X26" s="37">
        <v>3.8633566433566399E-2</v>
      </c>
      <c r="Y26" s="37">
        <v>3.7722727272727199E-2</v>
      </c>
      <c r="Z26" s="37">
        <v>3.6811888111888097E-2</v>
      </c>
      <c r="AA26" s="37">
        <v>3.5901048951048897E-2</v>
      </c>
      <c r="AB26" s="37">
        <v>3.4990209790209698E-2</v>
      </c>
      <c r="AC26" s="37">
        <v>3.4079370629370602E-2</v>
      </c>
      <c r="AD26" s="37">
        <v>3.3168531468531402E-2</v>
      </c>
      <c r="AE26" s="37">
        <v>3.2257692307692203E-2</v>
      </c>
      <c r="AF26" s="37">
        <v>3.13468531468531E-2</v>
      </c>
      <c r="AG26" s="37">
        <v>3.04360139860139E-2</v>
      </c>
      <c r="AH26" s="37">
        <v>2.9525174825174801E-2</v>
      </c>
      <c r="AI26" s="37">
        <v>2.8614335664335602E-2</v>
      </c>
      <c r="AJ26" s="37">
        <v>2.7703496503496398E-2</v>
      </c>
      <c r="AK26" s="37">
        <v>2.6792657342657299E-2</v>
      </c>
    </row>
    <row r="27" spans="1:37">
      <c r="A27" s="37" t="s">
        <v>92</v>
      </c>
      <c r="B27" s="37">
        <v>1.0251277540270201</v>
      </c>
      <c r="C27" s="37">
        <v>1.0309981876515899</v>
      </c>
      <c r="D27" s="37">
        <v>1.0373065338083001</v>
      </c>
      <c r="E27" s="37">
        <v>1.04329098739649</v>
      </c>
      <c r="F27" s="37">
        <v>1.0496544293907299</v>
      </c>
      <c r="G27" s="37">
        <v>1.0532488952140699</v>
      </c>
      <c r="H27" s="37">
        <v>1.0524646573346601</v>
      </c>
      <c r="I27" s="37">
        <v>1.05142061578076</v>
      </c>
      <c r="J27" s="37">
        <v>1.0499402556901001</v>
      </c>
      <c r="K27" s="37">
        <v>1.0480120142415801</v>
      </c>
      <c r="L27" s="37">
        <v>1.0480309199053901</v>
      </c>
      <c r="M27" s="37">
        <v>1.0472885012317099</v>
      </c>
      <c r="N27" s="37">
        <v>1.0461250203948</v>
      </c>
      <c r="O27" s="37">
        <v>1.0448910901736701</v>
      </c>
      <c r="P27" s="37">
        <v>1.0437239927850399</v>
      </c>
      <c r="Q27" s="37">
        <v>1.0429961496017699</v>
      </c>
      <c r="R27" s="37">
        <v>1.04339214584963</v>
      </c>
      <c r="S27" s="37">
        <v>1.04466558006055</v>
      </c>
      <c r="T27" s="37">
        <v>1.04705168497302</v>
      </c>
      <c r="U27" s="37">
        <v>1.0503441339951101</v>
      </c>
      <c r="V27" s="37">
        <v>1.05464633776049</v>
      </c>
      <c r="W27" s="37">
        <v>1.06006651879722</v>
      </c>
      <c r="X27" s="37">
        <v>1.06635624048858</v>
      </c>
      <c r="Y27" s="37">
        <v>1.0734094188847301</v>
      </c>
      <c r="Z27" s="37">
        <v>1.0810353495453799</v>
      </c>
      <c r="AA27" s="37">
        <v>1.0891190795335</v>
      </c>
      <c r="AB27" s="37">
        <v>1.0981384113155801</v>
      </c>
      <c r="AC27" s="37">
        <v>1.1073877035715101</v>
      </c>
      <c r="AD27" s="37">
        <v>1.1167820504691699</v>
      </c>
      <c r="AE27" s="37">
        <v>1.1262353097747799</v>
      </c>
      <c r="AF27" s="37">
        <v>1.1348886896266901</v>
      </c>
      <c r="AG27" s="37">
        <v>1.14358542105445</v>
      </c>
      <c r="AH27" s="37">
        <v>1.1522616110056301</v>
      </c>
      <c r="AI27" s="37">
        <v>1.1608847967165301</v>
      </c>
      <c r="AJ27" s="37">
        <v>1.1694166843602301</v>
      </c>
      <c r="AK27" s="37">
        <v>1.17778809603616</v>
      </c>
    </row>
    <row r="28" spans="1:37">
      <c r="A28" s="37" t="s">
        <v>114</v>
      </c>
      <c r="B28" s="9">
        <v>7.9329970107479904E-4</v>
      </c>
      <c r="C28" s="9">
        <v>7.6495114141080401E-4</v>
      </c>
      <c r="D28" s="9">
        <v>7.3598131527834404E-4</v>
      </c>
      <c r="E28" s="9">
        <v>7.0633610758761905E-4</v>
      </c>
      <c r="F28" s="9">
        <v>6.7602178944629996E-4</v>
      </c>
      <c r="G28" s="9">
        <v>6.4510032376230702E-4</v>
      </c>
      <c r="H28" s="9">
        <v>6.5054993787031401E-4</v>
      </c>
      <c r="I28" s="9">
        <v>6.5605147877087304E-4</v>
      </c>
      <c r="J28" s="9">
        <v>6.6158007418067695E-4</v>
      </c>
      <c r="K28" s="9">
        <v>6.6713816805834996E-4</v>
      </c>
      <c r="L28" s="9">
        <v>6.7266864523404498E-4</v>
      </c>
      <c r="M28" s="9">
        <v>6.78153935444343E-4</v>
      </c>
      <c r="N28" s="9">
        <v>6.8369145412783402E-4</v>
      </c>
      <c r="O28" s="9">
        <v>6.8916005284278404E-4</v>
      </c>
      <c r="P28" s="9">
        <v>6.9435760930011301E-4</v>
      </c>
      <c r="Q28" s="9">
        <v>6.9950644537636396E-4</v>
      </c>
      <c r="R28" s="9">
        <v>7.04515964046649E-4</v>
      </c>
      <c r="S28" s="9">
        <v>7.0982565336149802E-4</v>
      </c>
      <c r="T28" s="9">
        <v>7.1532954727092303E-4</v>
      </c>
      <c r="U28" s="9">
        <v>7.2050109533659497E-4</v>
      </c>
      <c r="V28" s="9">
        <v>7.2555681327404796E-4</v>
      </c>
      <c r="W28" s="9">
        <v>7.3033610503053E-4</v>
      </c>
      <c r="X28" s="9">
        <v>7.3507129459922805E-4</v>
      </c>
      <c r="Y28" s="9">
        <v>7.3981899160094496E-4</v>
      </c>
      <c r="Z28" s="9">
        <v>7.4442817030133997E-4</v>
      </c>
      <c r="AA28" s="9">
        <v>7.48851590158912E-4</v>
      </c>
      <c r="AB28" s="9">
        <v>7.5322766351736603E-4</v>
      </c>
      <c r="AC28" s="9">
        <v>7.5751852415779702E-4</v>
      </c>
      <c r="AD28" s="9">
        <v>7.6172836316293899E-4</v>
      </c>
      <c r="AE28" s="9">
        <v>7.6586183532314296E-4</v>
      </c>
      <c r="AF28" s="9">
        <v>7.6990494950085605E-4</v>
      </c>
      <c r="AG28" s="9">
        <v>7.7384200540542996E-4</v>
      </c>
      <c r="AH28" s="9">
        <v>7.7769555268189701E-4</v>
      </c>
      <c r="AI28" s="9">
        <v>7.8148825173605702E-4</v>
      </c>
      <c r="AJ28" s="9">
        <v>7.8521704393484898E-4</v>
      </c>
      <c r="AK28" s="9">
        <v>7.8881827877116701E-4</v>
      </c>
    </row>
    <row r="29" spans="1:37">
      <c r="A29" s="37" t="s">
        <v>115</v>
      </c>
      <c r="B29" s="9">
        <v>1.25404238236541E-4</v>
      </c>
      <c r="C29" s="9">
        <v>1.94067918193232E-4</v>
      </c>
      <c r="D29" s="9">
        <v>2.86285392276624E-4</v>
      </c>
      <c r="E29" s="9">
        <v>4.7109950405273097E-4</v>
      </c>
      <c r="F29" s="9">
        <v>7.2624181471471602E-4</v>
      </c>
      <c r="G29" s="9">
        <v>9.8497867215693608E-4</v>
      </c>
      <c r="H29" s="9">
        <v>1.27026185791477E-3</v>
      </c>
      <c r="I29" s="9">
        <v>1.8827746308544E-3</v>
      </c>
      <c r="J29" s="9">
        <v>2.7521892239196501E-3</v>
      </c>
      <c r="K29" s="9">
        <v>3.77404511293519E-3</v>
      </c>
      <c r="L29" s="9">
        <v>4.95858294333328E-3</v>
      </c>
      <c r="M29" s="9">
        <v>6.1598547420146799E-3</v>
      </c>
      <c r="N29" s="9">
        <v>7.5753036044898204E-3</v>
      </c>
      <c r="O29" s="9">
        <v>9.2766585302765502E-3</v>
      </c>
      <c r="P29" s="37">
        <v>1.1208538011466899E-2</v>
      </c>
      <c r="Q29" s="37">
        <v>1.3336562948153901E-2</v>
      </c>
      <c r="R29" s="37">
        <v>1.5932226606445801E-2</v>
      </c>
      <c r="S29" s="37">
        <v>1.8837327301434802E-2</v>
      </c>
      <c r="T29" s="37">
        <v>2.2109027629932301E-2</v>
      </c>
      <c r="U29" s="37">
        <v>2.5730377172289199E-2</v>
      </c>
      <c r="V29" s="37">
        <v>2.9715240164859501E-2</v>
      </c>
      <c r="W29" s="37">
        <v>3.3982254269371702E-2</v>
      </c>
      <c r="X29" s="37">
        <v>3.8330113356645802E-2</v>
      </c>
      <c r="Y29" s="37">
        <v>4.2731361822577703E-2</v>
      </c>
      <c r="Z29" s="37">
        <v>4.7140621606420699E-2</v>
      </c>
      <c r="AA29" s="37">
        <v>5.1550818572681102E-2</v>
      </c>
      <c r="AB29" s="37">
        <v>5.6186171531180003E-2</v>
      </c>
      <c r="AC29" s="37">
        <v>6.0765052912534499E-2</v>
      </c>
      <c r="AD29" s="37">
        <v>6.5280713985693503E-2</v>
      </c>
      <c r="AE29" s="37">
        <v>6.9704836268758397E-2</v>
      </c>
      <c r="AF29" s="37">
        <v>7.4006984192039396E-2</v>
      </c>
      <c r="AG29" s="37">
        <v>7.8160864073753403E-2</v>
      </c>
      <c r="AH29" s="37">
        <v>8.1900910292769497E-2</v>
      </c>
      <c r="AI29" s="37">
        <v>8.5264579628767101E-2</v>
      </c>
      <c r="AJ29" s="37">
        <v>8.8267781691224803E-2</v>
      </c>
      <c r="AK29" s="37">
        <v>9.0930092340882798E-2</v>
      </c>
    </row>
    <row r="30" spans="1:37">
      <c r="A30" s="37" t="s">
        <v>116</v>
      </c>
      <c r="B30" s="9">
        <v>1.29888892904955E-3</v>
      </c>
      <c r="C30" s="9">
        <v>1.32611730746909E-3</v>
      </c>
      <c r="D30" s="9">
        <v>1.3536441463667E-3</v>
      </c>
      <c r="E30" s="9">
        <v>1.38136787662691E-3</v>
      </c>
      <c r="F30" s="9">
        <v>1.4092913742444299E-3</v>
      </c>
      <c r="G30" s="9">
        <v>1.43753488981679E-3</v>
      </c>
      <c r="H30" s="9">
        <v>1.44979390655489E-3</v>
      </c>
      <c r="I30" s="9">
        <v>1.46217289289379E-3</v>
      </c>
      <c r="J30" s="9">
        <v>1.4746122667467899E-3</v>
      </c>
      <c r="K30" s="9">
        <v>1.4871169522609E-3</v>
      </c>
      <c r="L30" s="9">
        <v>1.49956593825163E-3</v>
      </c>
      <c r="M30" s="9">
        <v>1.5119209926355999E-3</v>
      </c>
      <c r="N30" s="9">
        <v>1.52439734918353E-3</v>
      </c>
      <c r="O30" s="9">
        <v>1.5367272646785899E-3</v>
      </c>
      <c r="P30" s="9">
        <v>1.5484564672243401E-3</v>
      </c>
      <c r="Q30" s="9">
        <v>1.56007883494499E-3</v>
      </c>
      <c r="R30" s="9">
        <v>1.57139534585175E-3</v>
      </c>
      <c r="S30" s="9">
        <v>1.58337818131473E-3</v>
      </c>
      <c r="T30" s="9">
        <v>1.5957963822257901E-3</v>
      </c>
      <c r="U30" s="9">
        <v>1.6074680622563699E-3</v>
      </c>
      <c r="V30" s="9">
        <v>1.61887919867817E-3</v>
      </c>
      <c r="W30" s="9">
        <v>1.62967437688832E-3</v>
      </c>
      <c r="X30" s="9">
        <v>1.6403662473819399E-3</v>
      </c>
      <c r="Y30" s="9">
        <v>1.65108566883029E-3</v>
      </c>
      <c r="Z30" s="9">
        <v>1.6614924731802099E-3</v>
      </c>
      <c r="AA30" s="9">
        <v>1.6714811475735101E-3</v>
      </c>
      <c r="AB30" s="9">
        <v>1.6813635300574001E-3</v>
      </c>
      <c r="AC30" s="9">
        <v>1.69105670826179E-3</v>
      </c>
      <c r="AD30" s="9">
        <v>1.70056797546331E-3</v>
      </c>
      <c r="AE30" s="9">
        <v>1.70990365074508E-3</v>
      </c>
      <c r="AF30" s="9">
        <v>1.7190358554791301E-3</v>
      </c>
      <c r="AG30" s="9">
        <v>1.7279295537839399E-3</v>
      </c>
      <c r="AH30" s="9">
        <v>1.73663765828642E-3</v>
      </c>
      <c r="AI30" s="9">
        <v>1.7452110506062601E-3</v>
      </c>
      <c r="AJ30" s="9">
        <v>1.7536419915590001E-3</v>
      </c>
      <c r="AK30" s="9">
        <v>1.7617881371275099E-3</v>
      </c>
    </row>
    <row r="31" spans="1:37">
      <c r="A31" s="37" t="s">
        <v>80</v>
      </c>
      <c r="B31" s="37">
        <v>7.8496714189414896E-2</v>
      </c>
      <c r="C31" s="37">
        <v>8.0047962202082407E-2</v>
      </c>
      <c r="D31" s="37">
        <v>8.1669534541086802E-2</v>
      </c>
      <c r="E31" s="37">
        <v>8.3358774458780496E-2</v>
      </c>
      <c r="F31" s="37">
        <v>8.51130792600992E-2</v>
      </c>
      <c r="G31" s="37">
        <v>8.4969376768964905E-2</v>
      </c>
      <c r="H31" s="37">
        <v>8.4805356399487497E-2</v>
      </c>
      <c r="I31" s="37">
        <v>8.4616431849182799E-2</v>
      </c>
      <c r="J31" s="37">
        <v>8.4395593478830397E-2</v>
      </c>
      <c r="K31" s="37">
        <v>8.4137341902909196E-2</v>
      </c>
      <c r="L31" s="37">
        <v>8.3831402429381502E-2</v>
      </c>
      <c r="M31" s="37">
        <v>8.3469544513163699E-2</v>
      </c>
      <c r="N31" s="37">
        <v>8.3054352338290893E-2</v>
      </c>
      <c r="O31" s="37">
        <v>8.2568641389245301E-2</v>
      </c>
      <c r="P31" s="37">
        <v>8.1983100806180806E-2</v>
      </c>
      <c r="Q31" s="37">
        <v>8.1313064364105597E-2</v>
      </c>
      <c r="R31" s="37">
        <v>8.0437738884854906E-2</v>
      </c>
      <c r="S31" s="37">
        <v>7.9511173716598604E-2</v>
      </c>
      <c r="T31" s="37">
        <v>7.8519850405023295E-2</v>
      </c>
      <c r="U31" s="37">
        <v>7.7404589008316302E-2</v>
      </c>
      <c r="V31" s="37">
        <v>7.6188297648817502E-2</v>
      </c>
      <c r="W31" s="37">
        <v>7.4855475143534897E-2</v>
      </c>
      <c r="X31" s="37">
        <v>7.3428667065995906E-2</v>
      </c>
      <c r="Y31" s="37">
        <v>7.1913388784340004E-2</v>
      </c>
      <c r="Z31" s="37">
        <v>7.0293482312067501E-2</v>
      </c>
      <c r="AA31" s="37">
        <v>6.8564248192739999E-2</v>
      </c>
      <c r="AB31" s="37">
        <v>6.6739430244956197E-2</v>
      </c>
      <c r="AC31" s="37">
        <v>6.4814774358577701E-2</v>
      </c>
      <c r="AD31" s="37">
        <v>6.2790241045229594E-2</v>
      </c>
      <c r="AE31" s="37">
        <v>6.0665945443697702E-2</v>
      </c>
      <c r="AF31" s="37">
        <v>5.8440480273369601E-2</v>
      </c>
      <c r="AG31" s="37">
        <v>5.6112546104426397E-2</v>
      </c>
      <c r="AH31" s="37">
        <v>5.3683927345172001E-2</v>
      </c>
      <c r="AI31" s="37">
        <v>5.1155894029455001E-2</v>
      </c>
      <c r="AJ31" s="37">
        <v>4.8527986941541597E-2</v>
      </c>
      <c r="AK31" s="37">
        <v>4.5796305953014503E-2</v>
      </c>
    </row>
    <row r="32" spans="1:37">
      <c r="A32" s="37" t="s">
        <v>117</v>
      </c>
      <c r="B32" s="37">
        <v>1.9316672862801702E-2</v>
      </c>
      <c r="C32" s="37">
        <v>1.9075533539569402E-2</v>
      </c>
      <c r="D32" s="37">
        <v>1.8825871229302901E-2</v>
      </c>
      <c r="E32" s="37">
        <v>1.85362296357259E-2</v>
      </c>
      <c r="F32" s="37">
        <v>1.8277975500992499E-2</v>
      </c>
      <c r="G32" s="37">
        <v>1.8008669236312998E-2</v>
      </c>
      <c r="H32" s="37">
        <v>1.7910597876502399E-2</v>
      </c>
      <c r="I32" s="37">
        <v>1.7798586030945002E-2</v>
      </c>
      <c r="J32" s="37">
        <v>1.7695987534803601E-2</v>
      </c>
      <c r="K32" s="37">
        <v>1.75978455123851E-2</v>
      </c>
      <c r="L32" s="37">
        <v>1.75293770338854E-2</v>
      </c>
      <c r="M32" s="37">
        <v>1.7468360080638699E-2</v>
      </c>
      <c r="N32" s="37">
        <v>1.74179246851386E-2</v>
      </c>
      <c r="O32" s="37">
        <v>1.7375145651710701E-2</v>
      </c>
      <c r="P32" s="37">
        <v>1.7335326808894502E-2</v>
      </c>
      <c r="Q32" s="37">
        <v>1.7304450083650402E-2</v>
      </c>
      <c r="R32" s="37">
        <v>1.7280503183146501E-2</v>
      </c>
      <c r="S32" s="37">
        <v>1.7275161662508001E-2</v>
      </c>
      <c r="T32" s="37">
        <v>1.7285227722021401E-2</v>
      </c>
      <c r="U32" s="37">
        <v>1.7298275803913798E-2</v>
      </c>
      <c r="V32" s="37">
        <v>1.7320326740611E-2</v>
      </c>
      <c r="W32" s="37">
        <v>1.73463669017828E-2</v>
      </c>
      <c r="X32" s="37">
        <v>1.7382379751937599E-2</v>
      </c>
      <c r="Y32" s="37">
        <v>1.7428222548470599E-2</v>
      </c>
      <c r="Z32" s="37">
        <v>1.7479691493985001E-2</v>
      </c>
      <c r="AA32" s="37">
        <v>1.7534575182080101E-2</v>
      </c>
      <c r="AB32" s="37">
        <v>1.75939183140233E-2</v>
      </c>
      <c r="AC32" s="37">
        <v>1.7655715926816199E-2</v>
      </c>
      <c r="AD32" s="37">
        <v>1.7718705448931098E-2</v>
      </c>
      <c r="AE32" s="37">
        <v>1.7781615306632199E-2</v>
      </c>
      <c r="AF32" s="37">
        <v>1.78433486930945E-2</v>
      </c>
      <c r="AG32" s="37">
        <v>1.7902833808546501E-2</v>
      </c>
      <c r="AH32" s="37">
        <v>1.7959987070746801E-2</v>
      </c>
      <c r="AI32" s="37">
        <v>1.8015089283008601E-2</v>
      </c>
      <c r="AJ32" s="37">
        <v>1.8067716725291099E-2</v>
      </c>
      <c r="AK32" s="37">
        <v>1.8116180156118999E-2</v>
      </c>
    </row>
    <row r="33" spans="1:37">
      <c r="A33" s="37" t="s">
        <v>118</v>
      </c>
      <c r="B33" s="37">
        <v>0.25435198328660202</v>
      </c>
      <c r="C33" s="37">
        <v>0.25529292524702502</v>
      </c>
      <c r="D33" s="37">
        <v>0.25623386720744801</v>
      </c>
      <c r="E33" s="37">
        <v>0.257174809167871</v>
      </c>
      <c r="F33" s="37">
        <v>0.25811575112829399</v>
      </c>
      <c r="G33" s="37">
        <v>0.25905669308871798</v>
      </c>
      <c r="H33" s="37">
        <v>0.25999763504914097</v>
      </c>
      <c r="I33" s="37">
        <v>0.26093857700956402</v>
      </c>
      <c r="J33" s="37">
        <v>0.26187951896998701</v>
      </c>
      <c r="K33" s="37">
        <v>0.26282046093041</v>
      </c>
      <c r="L33" s="37">
        <v>0.263761402890833</v>
      </c>
      <c r="M33" s="37">
        <v>0.26470234485125599</v>
      </c>
      <c r="N33" s="37">
        <v>0.26564328681167898</v>
      </c>
      <c r="O33" s="37">
        <v>0.26658422877210203</v>
      </c>
      <c r="P33" s="37">
        <v>0.26752517073252502</v>
      </c>
      <c r="Q33" s="37">
        <v>0.26846611269294801</v>
      </c>
      <c r="R33" s="37">
        <v>0.269407054653371</v>
      </c>
      <c r="S33" s="37">
        <v>0.27034799661379399</v>
      </c>
      <c r="T33" s="37">
        <v>0.27128893857421799</v>
      </c>
      <c r="U33" s="37">
        <v>0.27222988053464098</v>
      </c>
      <c r="V33" s="37">
        <v>0.27317082249506403</v>
      </c>
      <c r="W33" s="37">
        <v>0.27411176445548702</v>
      </c>
      <c r="X33" s="37">
        <v>0.27505270641591001</v>
      </c>
      <c r="Y33" s="37">
        <v>0.275993648376333</v>
      </c>
      <c r="Z33" s="37">
        <v>0.27693459033675599</v>
      </c>
      <c r="AA33" s="37">
        <v>0.27787553229717898</v>
      </c>
      <c r="AB33" s="37">
        <v>0.27881647425760198</v>
      </c>
      <c r="AC33" s="37">
        <v>0.27975741621802502</v>
      </c>
      <c r="AD33" s="37">
        <v>0.28069835817844802</v>
      </c>
      <c r="AE33" s="37">
        <v>0.28163930013887101</v>
      </c>
      <c r="AF33" s="37">
        <v>0.282580242099294</v>
      </c>
      <c r="AG33" s="37">
        <v>0.28352118405971699</v>
      </c>
      <c r="AH33" s="37">
        <v>0.28446212602014098</v>
      </c>
      <c r="AI33" s="37">
        <v>0.28540306798056397</v>
      </c>
      <c r="AJ33" s="37">
        <v>0.28634400994098702</v>
      </c>
      <c r="AK33" s="37">
        <v>0.28728495190141001</v>
      </c>
    </row>
    <row r="34" spans="1:37">
      <c r="A34" s="37" t="s">
        <v>119</v>
      </c>
      <c r="B34" s="37">
        <v>0.15124584174048</v>
      </c>
      <c r="C34" s="37">
        <v>0.152188484392762</v>
      </c>
      <c r="D34" s="37">
        <v>0.15314673466148501</v>
      </c>
      <c r="E34" s="37">
        <v>0.15408397529371001</v>
      </c>
      <c r="F34" s="37">
        <v>0.15500520525900099</v>
      </c>
      <c r="G34" s="37">
        <v>0.15560816142214301</v>
      </c>
      <c r="H34" s="37">
        <v>0.15621118400425499</v>
      </c>
      <c r="I34" s="37">
        <v>0.15681636329054199</v>
      </c>
      <c r="J34" s="37">
        <v>0.15742685574768001</v>
      </c>
      <c r="K34" s="37">
        <v>0.15804015712824901</v>
      </c>
      <c r="L34" s="37">
        <v>0.15870809835889699</v>
      </c>
      <c r="M34" s="37">
        <v>0.15938748654614901</v>
      </c>
      <c r="N34" s="37">
        <v>0.16007674245399001</v>
      </c>
      <c r="O34" s="37">
        <v>0.160773587817957</v>
      </c>
      <c r="P34" s="37">
        <v>0.16147644649544099</v>
      </c>
      <c r="Q34" s="37">
        <v>0.16218265028988099</v>
      </c>
      <c r="R34" s="37">
        <v>0.15638261264793801</v>
      </c>
      <c r="S34" s="37">
        <v>0.150589012071496</v>
      </c>
      <c r="T34" s="37">
        <v>0.14479108922109901</v>
      </c>
      <c r="U34" s="37">
        <v>0.138997277165502</v>
      </c>
      <c r="V34" s="37">
        <v>0.13319723952356</v>
      </c>
      <c r="W34" s="37">
        <v>0.12740152415557199</v>
      </c>
      <c r="X34" s="37">
        <v>0.12160571609672099</v>
      </c>
      <c r="Y34" s="37">
        <v>0.115807539471339</v>
      </c>
      <c r="Z34" s="37">
        <v>0.110013981190727</v>
      </c>
      <c r="AA34" s="37">
        <v>0.1042160160445</v>
      </c>
      <c r="AB34" s="37">
        <v>9.8418228180797596E-2</v>
      </c>
      <c r="AC34" s="37">
        <v>9.2620051555415195E-2</v>
      </c>
      <c r="AD34" s="37">
        <v>8.6828608066349594E-2</v>
      </c>
      <c r="AE34" s="37">
        <v>8.1029585524348996E-2</v>
      </c>
      <c r="AF34" s="37">
        <v>7.5228701965788305E-2</v>
      </c>
      <c r="AG34" s="37">
        <v>6.9434678431036997E-2</v>
      </c>
      <c r="AH34" s="37">
        <v>6.3636544101485601E-2</v>
      </c>
      <c r="AI34" s="37">
        <v>5.7840617254343203E-2</v>
      </c>
      <c r="AJ34" s="37">
        <v>5.2044386237182799E-2</v>
      </c>
      <c r="AK34" s="37">
        <v>4.6250362702431602E-2</v>
      </c>
    </row>
    <row r="35" spans="1:37">
      <c r="A35" s="37" t="s">
        <v>120</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s="37">
        <v>0</v>
      </c>
      <c r="AC35" s="37">
        <v>0</v>
      </c>
      <c r="AD35" s="37">
        <v>0</v>
      </c>
      <c r="AE35" s="37">
        <v>0</v>
      </c>
      <c r="AF35" s="37">
        <v>0</v>
      </c>
      <c r="AG35" s="37">
        <v>0</v>
      </c>
      <c r="AH35" s="37">
        <v>0</v>
      </c>
      <c r="AI35" s="37">
        <v>0</v>
      </c>
      <c r="AJ35" s="37">
        <v>0</v>
      </c>
      <c r="AK35" s="37">
        <v>0</v>
      </c>
    </row>
    <row r="36" spans="1:37">
      <c r="A36" s="37" t="s">
        <v>121</v>
      </c>
      <c r="B36" s="37">
        <v>0.53207600393482501</v>
      </c>
      <c r="C36" s="37">
        <v>0.52215514672105801</v>
      </c>
      <c r="D36" s="37">
        <v>0.49984978398636098</v>
      </c>
      <c r="E36" s="37">
        <v>0.48875632779021899</v>
      </c>
      <c r="F36" s="37">
        <v>0.474858844037439</v>
      </c>
      <c r="G36" s="37">
        <v>0.45599224862816201</v>
      </c>
      <c r="H36" s="37">
        <v>0.43848585904482101</v>
      </c>
      <c r="I36" s="37">
        <v>0.41353887730441402</v>
      </c>
      <c r="J36" s="37">
        <v>0.38866898998619698</v>
      </c>
      <c r="K36" s="37">
        <v>0.35644239488326201</v>
      </c>
      <c r="L36" s="37">
        <v>0.36271502551646301</v>
      </c>
      <c r="M36" s="37">
        <v>0.368899044305534</v>
      </c>
      <c r="N36" s="37">
        <v>0.37576561865840002</v>
      </c>
      <c r="O36" s="37">
        <v>0.38297000810161902</v>
      </c>
      <c r="P36" s="37">
        <v>0.35964533140168697</v>
      </c>
      <c r="Q36" s="37">
        <v>0.36874529116509902</v>
      </c>
      <c r="R36" s="37">
        <v>0.37832765627635601</v>
      </c>
      <c r="S36" s="37">
        <v>0.38990444432531202</v>
      </c>
      <c r="T36" s="37">
        <v>0.40057446952966003</v>
      </c>
      <c r="U36" s="37">
        <v>0.41137888366867198</v>
      </c>
      <c r="V36" s="37">
        <v>0.42008331259522502</v>
      </c>
      <c r="W36" s="37">
        <v>0.43113657912974901</v>
      </c>
      <c r="X36" s="37">
        <v>0.441396585747794</v>
      </c>
      <c r="Y36" s="37">
        <v>0.45112921498674402</v>
      </c>
      <c r="Z36" s="37">
        <v>0.443962350280453</v>
      </c>
      <c r="AA36" s="37">
        <v>0.45446003502717303</v>
      </c>
      <c r="AB36" s="37">
        <v>0.46893016731402598</v>
      </c>
      <c r="AC36" s="37">
        <v>0.48329609108703298</v>
      </c>
      <c r="AD36" s="37">
        <v>0.49724541128198402</v>
      </c>
      <c r="AE36" s="37">
        <v>0.51069192560601395</v>
      </c>
      <c r="AF36" s="37">
        <v>0.52370390037356196</v>
      </c>
      <c r="AG36" s="37">
        <v>0.53629948529037297</v>
      </c>
      <c r="AH36" s="37">
        <v>0.54867847021069804</v>
      </c>
      <c r="AI36" s="37">
        <v>0.56082286791690195</v>
      </c>
      <c r="AJ36" s="37">
        <v>0.57284308922143701</v>
      </c>
      <c r="AK36" s="37">
        <v>0.58475305847300196</v>
      </c>
    </row>
    <row r="37" spans="1:37">
      <c r="A37" s="37" t="s">
        <v>30</v>
      </c>
      <c r="B37" s="37">
        <v>2.141244963E-2</v>
      </c>
      <c r="C37" s="37">
        <v>2.8139624370000001E-2</v>
      </c>
      <c r="D37" s="37">
        <v>3.704382396E-2</v>
      </c>
      <c r="E37" s="37">
        <v>4.8598098120000002E-2</v>
      </c>
      <c r="F37" s="37">
        <v>6.5244838229999894E-2</v>
      </c>
      <c r="G37" s="37">
        <v>8.5718138220000004E-2</v>
      </c>
      <c r="H37" s="37">
        <v>0.10889861697</v>
      </c>
      <c r="I37" s="37">
        <v>0.13935588381</v>
      </c>
      <c r="J37" s="37">
        <v>0.11277544707000001</v>
      </c>
      <c r="K37" s="37">
        <v>0.14474533787999999</v>
      </c>
      <c r="L37" s="37">
        <v>0.13773090473999999</v>
      </c>
      <c r="M37" s="37">
        <v>0.13072017816000001</v>
      </c>
      <c r="N37" s="37">
        <v>0.12354856371</v>
      </c>
      <c r="O37" s="37">
        <v>0.11639096469</v>
      </c>
      <c r="P37" s="37">
        <v>0.140523218549999</v>
      </c>
      <c r="Q37" s="37">
        <v>0.13251044664</v>
      </c>
      <c r="R37" s="37">
        <v>0.12486786741</v>
      </c>
      <c r="S37" s="37">
        <v>0.11576420856</v>
      </c>
      <c r="T37" s="37">
        <v>0.10758915882</v>
      </c>
      <c r="U37" s="37">
        <v>9.9345653549999996E-2</v>
      </c>
      <c r="V37" s="37">
        <v>9.3292030259999895E-2</v>
      </c>
      <c r="W37" s="37">
        <v>8.5601613239999999E-2</v>
      </c>
      <c r="X37" s="37">
        <v>7.8846407640000005E-2</v>
      </c>
      <c r="Y37" s="37">
        <v>7.2673479449999995E-2</v>
      </c>
      <c r="Z37" s="37">
        <v>8.3497561289999994E-2</v>
      </c>
      <c r="AA37" s="37">
        <v>7.666834032E-2</v>
      </c>
      <c r="AB37" s="37">
        <v>6.4462174920000004E-2</v>
      </c>
      <c r="AC37" s="37">
        <v>5.2218596429999903E-2</v>
      </c>
      <c r="AD37" s="37">
        <v>3.9997488960000001E-2</v>
      </c>
      <c r="AE37" s="37">
        <v>2.7817153649999999E-2</v>
      </c>
      <c r="AF37" s="37">
        <v>1.5666354989999999E-2</v>
      </c>
      <c r="AG37" s="37">
        <v>1.266705297E-2</v>
      </c>
      <c r="AH37" s="37">
        <v>1.1112614369999999E-2</v>
      </c>
      <c r="AI37" s="9">
        <v>9.5581757699999999E-3</v>
      </c>
      <c r="AJ37" s="9">
        <v>8.0038529999999896E-3</v>
      </c>
      <c r="AK37" s="9">
        <v>6.4494143999999903E-3</v>
      </c>
    </row>
    <row r="38" spans="1:37">
      <c r="A38" s="37" t="s">
        <v>31</v>
      </c>
      <c r="B38" s="37">
        <v>1.5883188749999999E-2</v>
      </c>
      <c r="C38" s="37">
        <v>1.7658167669999999E-2</v>
      </c>
      <c r="D38" s="37">
        <v>3.097630107E-2</v>
      </c>
      <c r="E38" s="37">
        <v>3.0735374669999999E-2</v>
      </c>
      <c r="F38" s="37">
        <v>3.0639235769999999E-2</v>
      </c>
      <c r="G38" s="37">
        <v>3.060101187E-2</v>
      </c>
      <c r="H38" s="37">
        <v>3.0811706639999999E-2</v>
      </c>
      <c r="I38" s="37">
        <v>3.1025065500000001E-2</v>
      </c>
      <c r="J38" s="37">
        <v>8.9499756059999894E-2</v>
      </c>
      <c r="K38" s="37">
        <v>8.8847401500000006E-2</v>
      </c>
      <c r="L38" s="37">
        <v>8.8102151279999999E-2</v>
      </c>
      <c r="M38" s="37">
        <v>8.7353194499999995E-2</v>
      </c>
      <c r="N38" s="37">
        <v>8.6764430609999998E-2</v>
      </c>
      <c r="O38" s="37">
        <v>8.6288021820000005E-2</v>
      </c>
      <c r="P38" s="37">
        <v>8.6029373429999903E-2</v>
      </c>
      <c r="Q38" s="37">
        <v>8.5872771269999898E-2</v>
      </c>
      <c r="R38" s="37">
        <v>8.5819605300000004E-2</v>
      </c>
      <c r="S38" s="37">
        <v>8.5946439149999998E-2</v>
      </c>
      <c r="T38" s="37">
        <v>8.6133852089999893E-2</v>
      </c>
      <c r="U38" s="37">
        <v>8.6395975380000004E-2</v>
      </c>
      <c r="V38" s="37">
        <v>8.6737789709999902E-2</v>
      </c>
      <c r="W38" s="37">
        <v>8.7211997730000004E-2</v>
      </c>
      <c r="X38" s="37">
        <v>8.7772846589999995E-2</v>
      </c>
      <c r="Y38" s="37">
        <v>8.8399371059999995E-2</v>
      </c>
      <c r="Z38" s="37">
        <v>8.9100026730000004E-2</v>
      </c>
      <c r="AA38" s="37">
        <v>8.9853964199999997E-2</v>
      </c>
      <c r="AB38" s="37">
        <v>9.0254967659999893E-2</v>
      </c>
      <c r="AC38" s="37">
        <v>9.0693384210000005E-2</v>
      </c>
      <c r="AD38" s="37">
        <v>9.110921391E-2</v>
      </c>
      <c r="AE38" s="37">
        <v>9.1484618939999998E-2</v>
      </c>
      <c r="AF38" s="37">
        <v>9.1830603149999995E-2</v>
      </c>
      <c r="AG38" s="37">
        <v>8.3073623489999998E-2</v>
      </c>
      <c r="AH38" s="37">
        <v>7.287942519E-2</v>
      </c>
      <c r="AI38" s="37">
        <v>6.2685226890000001E-2</v>
      </c>
      <c r="AJ38" s="37">
        <v>5.2491028590000002E-2</v>
      </c>
      <c r="AK38" s="37">
        <v>4.22968302899999E-2</v>
      </c>
    </row>
    <row r="39" spans="1:37">
      <c r="A39" s="37" t="s">
        <v>122</v>
      </c>
      <c r="B39" s="37">
        <v>2.0710917095807799</v>
      </c>
      <c r="C39" s="37">
        <v>2.0765728653922699</v>
      </c>
      <c r="D39" s="37">
        <v>2.06125338331768</v>
      </c>
      <c r="E39" s="37">
        <v>2.0044756444744101</v>
      </c>
      <c r="F39" s="37">
        <v>1.9379236776625499</v>
      </c>
      <c r="G39" s="37">
        <v>1.8737639636086201</v>
      </c>
      <c r="H39" s="37">
        <v>1.8041000732636401</v>
      </c>
      <c r="I39" s="37">
        <v>1.7233963770687499</v>
      </c>
      <c r="J39" s="37">
        <v>1.6533405352994399</v>
      </c>
      <c r="K39" s="37">
        <v>1.5834391873493501</v>
      </c>
      <c r="L39" s="37">
        <v>1.5221664992422199</v>
      </c>
      <c r="M39" s="37">
        <v>1.4480509460381501</v>
      </c>
      <c r="N39" s="37">
        <v>1.38437518570214</v>
      </c>
      <c r="O39" s="37">
        <v>1.3215063209600799</v>
      </c>
      <c r="P39" s="37">
        <v>1.2625980660101199</v>
      </c>
      <c r="Q39" s="37">
        <v>1.2057337595731901</v>
      </c>
      <c r="R39" s="37">
        <v>1.1511019334897701</v>
      </c>
      <c r="S39" s="37">
        <v>1.0993313546044601</v>
      </c>
      <c r="T39" s="37">
        <v>1.0444454177067299</v>
      </c>
      <c r="U39" s="37">
        <v>0.99357576414537396</v>
      </c>
      <c r="V39" s="37">
        <v>0.94126931141414905</v>
      </c>
      <c r="W39" s="37">
        <v>0.89012270709715602</v>
      </c>
      <c r="X39" s="37">
        <v>0.84080553662779101</v>
      </c>
      <c r="Y39" s="37">
        <v>0.78936846108728098</v>
      </c>
      <c r="Z39" s="37">
        <v>0.73897228093524903</v>
      </c>
      <c r="AA39" s="37">
        <v>0.68599101351329606</v>
      </c>
      <c r="AB39" s="37">
        <v>0.64362842263023801</v>
      </c>
      <c r="AC39" s="37">
        <v>0.60311066927393397</v>
      </c>
      <c r="AD39" s="37">
        <v>0.56462366409507703</v>
      </c>
      <c r="AE39" s="37">
        <v>0.52824022831245099</v>
      </c>
      <c r="AF39" s="37">
        <v>0.49653953150962798</v>
      </c>
      <c r="AG39" s="37">
        <v>0.46678451246348501</v>
      </c>
      <c r="AH39" s="37">
        <v>0.43929030034083499</v>
      </c>
      <c r="AI39" s="37">
        <v>0.41398744589333503</v>
      </c>
      <c r="AJ39" s="37">
        <v>0.39064981046622499</v>
      </c>
      <c r="AK39" s="37">
        <v>0.36910222074394899</v>
      </c>
    </row>
    <row r="40" spans="1:37">
      <c r="A40" s="37" t="s">
        <v>32</v>
      </c>
      <c r="B40" s="37">
        <v>0</v>
      </c>
      <c r="C40" s="37">
        <v>0</v>
      </c>
      <c r="D40" s="9">
        <v>6.3706499999999997E-5</v>
      </c>
      <c r="E40" s="9">
        <v>1.00679436E-3</v>
      </c>
      <c r="F40" s="9">
        <v>1.3246318799999999E-3</v>
      </c>
      <c r="G40" s="9">
        <v>1.76536503E-3</v>
      </c>
      <c r="H40" s="9">
        <v>2.2497660899999999E-3</v>
      </c>
      <c r="I40" s="9">
        <v>2.8828928700000002E-3</v>
      </c>
      <c r="J40" s="37">
        <v>0</v>
      </c>
      <c r="K40" s="37">
        <v>0</v>
      </c>
      <c r="L40" s="37">
        <v>0</v>
      </c>
      <c r="M40" s="9">
        <v>2.3166E-7</v>
      </c>
      <c r="N40" s="9">
        <v>1.4351336999999999E-4</v>
      </c>
      <c r="O40" s="9">
        <v>1.6016972399999999E-3</v>
      </c>
      <c r="P40" s="9">
        <v>1.7028168299999999E-3</v>
      </c>
      <c r="Q40" s="9">
        <v>2.4254801999999999E-3</v>
      </c>
      <c r="R40" s="9">
        <v>2.8048234500000001E-3</v>
      </c>
      <c r="S40" s="9">
        <v>3.3196877999999998E-3</v>
      </c>
      <c r="T40" s="9">
        <v>8.0179842599999909E-3</v>
      </c>
      <c r="U40" s="9">
        <v>9.3379829399999892E-3</v>
      </c>
      <c r="V40" s="37">
        <v>1.181975652E-2</v>
      </c>
      <c r="W40" s="37">
        <v>1.3913036280000001E-2</v>
      </c>
      <c r="X40" s="37">
        <v>1.444573845E-2</v>
      </c>
      <c r="Y40" s="37">
        <v>1.7506546200000001E-2</v>
      </c>
      <c r="Z40" s="37">
        <v>1.9981833300000001E-2</v>
      </c>
      <c r="AA40" s="37">
        <v>2.5944761699999899E-2</v>
      </c>
      <c r="AB40" s="37">
        <v>2.4111056969999999E-2</v>
      </c>
      <c r="AC40" s="37">
        <v>2.2277468070000001E-2</v>
      </c>
      <c r="AD40" s="37">
        <v>2.04437633399999E-2</v>
      </c>
      <c r="AE40" s="37">
        <v>1.8610058610000001E-2</v>
      </c>
      <c r="AF40" s="37">
        <v>1.6776469709999998E-2</v>
      </c>
      <c r="AG40" s="37">
        <v>1.494276498E-2</v>
      </c>
      <c r="AH40" s="37">
        <v>1.310906025E-2</v>
      </c>
      <c r="AI40" s="37">
        <v>1.127547135E-2</v>
      </c>
      <c r="AJ40" s="9">
        <v>9.4417666199999896E-3</v>
      </c>
      <c r="AK40" s="9">
        <v>7.6080618900000001E-3</v>
      </c>
    </row>
    <row r="41" spans="1:37">
      <c r="A41" s="37" t="s">
        <v>34</v>
      </c>
      <c r="B41" s="37">
        <v>0</v>
      </c>
      <c r="C41" s="37">
        <v>0</v>
      </c>
      <c r="D41" s="9">
        <v>1.2227014799999999E-3</v>
      </c>
      <c r="E41" s="9">
        <v>4.0754785499999904E-3</v>
      </c>
      <c r="F41" s="9">
        <v>6.5207656799999899E-3</v>
      </c>
      <c r="G41" s="9">
        <v>8.5694508900000001E-3</v>
      </c>
      <c r="H41" s="37">
        <v>1.093191957E-2</v>
      </c>
      <c r="I41" s="37">
        <v>1.393295904E-2</v>
      </c>
      <c r="J41" s="37">
        <v>1.200554784E-2</v>
      </c>
      <c r="K41" s="37">
        <v>1.065080016E-2</v>
      </c>
      <c r="L41" s="9">
        <v>6.2976771000000003E-4</v>
      </c>
      <c r="M41" s="9">
        <v>6.0776000999999903E-4</v>
      </c>
      <c r="N41" s="9">
        <v>4.3505748000000001E-4</v>
      </c>
      <c r="O41" s="9">
        <v>4.1907294000000003E-4</v>
      </c>
      <c r="P41" s="9">
        <v>4.0158260999999902E-4</v>
      </c>
      <c r="Q41" s="9">
        <v>3.9613859999999899E-5</v>
      </c>
      <c r="R41" s="9">
        <v>3.79922399999999E-5</v>
      </c>
      <c r="S41" s="9">
        <v>1.6447859999999999E-5</v>
      </c>
      <c r="T41" s="9">
        <v>1.5752880000000002E-5</v>
      </c>
      <c r="U41" s="9">
        <v>1.494207E-5</v>
      </c>
      <c r="V41" s="9">
        <v>1.4247090000000001E-5</v>
      </c>
      <c r="W41" s="9">
        <v>1.3552109999999999E-5</v>
      </c>
      <c r="X41" s="9">
        <v>1.2741299999999999E-5</v>
      </c>
      <c r="Y41" s="9">
        <v>1.193049E-5</v>
      </c>
      <c r="Z41" s="9">
        <v>1.123551E-5</v>
      </c>
      <c r="AA41" s="9">
        <v>1.030887E-5</v>
      </c>
      <c r="AB41" s="9">
        <v>9.6138900000000005E-6</v>
      </c>
      <c r="AC41" s="9">
        <v>8.9189099999999993E-6</v>
      </c>
      <c r="AD41" s="9">
        <v>8.1080999999999893E-6</v>
      </c>
      <c r="AE41" s="9">
        <v>7.4131199999999999E-6</v>
      </c>
      <c r="AF41" s="9">
        <v>6.7181400000000004E-6</v>
      </c>
      <c r="AG41" s="9">
        <v>5.9073299999999997E-6</v>
      </c>
      <c r="AH41" s="9">
        <v>5.2123500000000002E-6</v>
      </c>
      <c r="AI41" s="9">
        <v>4.5173699999999997E-6</v>
      </c>
      <c r="AJ41" s="9">
        <v>3.70656E-6</v>
      </c>
      <c r="AK41" s="9">
        <v>3.01158E-6</v>
      </c>
    </row>
    <row r="42" spans="1:37">
      <c r="A42" s="37" t="s">
        <v>123</v>
      </c>
      <c r="B42" s="37">
        <v>1.63910034116974</v>
      </c>
      <c r="C42" s="37">
        <v>1.62786272410119</v>
      </c>
      <c r="D42" s="37">
        <v>1.60402514886241</v>
      </c>
      <c r="E42" s="37">
        <v>1.5930377274160501</v>
      </c>
      <c r="F42" s="37">
        <v>1.5796723369621699</v>
      </c>
      <c r="G42" s="37">
        <v>1.56421886297805</v>
      </c>
      <c r="H42" s="37">
        <v>1.5488535494098601</v>
      </c>
      <c r="I42" s="37">
        <v>1.5325640068752699</v>
      </c>
      <c r="J42" s="37">
        <v>1.5158014851332999</v>
      </c>
      <c r="K42" s="37">
        <v>1.4980485575429101</v>
      </c>
      <c r="L42" s="37">
        <v>1.49382274495484</v>
      </c>
      <c r="M42" s="37">
        <v>1.4884131549256401</v>
      </c>
      <c r="N42" s="37">
        <v>1.4830508465796399</v>
      </c>
      <c r="O42" s="37">
        <v>1.47799736269614</v>
      </c>
      <c r="P42" s="37">
        <v>1.4728718969685399</v>
      </c>
      <c r="Q42" s="37">
        <v>1.46798925431938</v>
      </c>
      <c r="R42" s="37">
        <v>1.4719247339104899</v>
      </c>
      <c r="S42" s="37">
        <v>1.4764299619051</v>
      </c>
      <c r="T42" s="37">
        <v>1.4813441867320301</v>
      </c>
      <c r="U42" s="37">
        <v>1.48662894475586</v>
      </c>
      <c r="V42" s="37">
        <v>1.4921682914541801</v>
      </c>
      <c r="W42" s="37">
        <v>1.4979267358613</v>
      </c>
      <c r="X42" s="37">
        <v>1.50410226995128</v>
      </c>
      <c r="Y42" s="37">
        <v>1.5107766257789601</v>
      </c>
      <c r="Z42" s="37">
        <v>1.51774113988506</v>
      </c>
      <c r="AA42" s="37">
        <v>1.52494913732601</v>
      </c>
      <c r="AB42" s="37">
        <v>1.5324285081903299</v>
      </c>
      <c r="AC42" s="37">
        <v>1.5401234164861699</v>
      </c>
      <c r="AD42" s="37">
        <v>1.5479885125997199</v>
      </c>
      <c r="AE42" s="37">
        <v>1.55599075115077</v>
      </c>
      <c r="AF42" s="37">
        <v>1.56398340169566</v>
      </c>
      <c r="AG42" s="37">
        <v>1.5722165308045499</v>
      </c>
      <c r="AH42" s="37">
        <v>1.5803815176459901</v>
      </c>
      <c r="AI42" s="37">
        <v>1.5891673552040799</v>
      </c>
      <c r="AJ42" s="37">
        <v>1.6141496816066601</v>
      </c>
      <c r="AK42" s="37">
        <v>1.6389719596304499</v>
      </c>
    </row>
    <row r="43" spans="1:37">
      <c r="A43" s="37" t="s">
        <v>124</v>
      </c>
      <c r="B43" s="9">
        <v>9.1009417252577406E-3</v>
      </c>
      <c r="C43" s="9">
        <v>9.4073805878654507E-3</v>
      </c>
      <c r="D43" s="37">
        <v>2.0481927246439699E-2</v>
      </c>
      <c r="E43" s="37">
        <v>2.10257355980366E-2</v>
      </c>
      <c r="F43" s="37">
        <v>2.3269834166679999E-2</v>
      </c>
      <c r="G43" s="37">
        <v>2.58937321812731E-2</v>
      </c>
      <c r="H43" s="37">
        <v>2.85947591011208E-2</v>
      </c>
      <c r="I43" s="37">
        <v>3.14894164601155E-2</v>
      </c>
      <c r="J43" s="37">
        <v>3.4285843208214602E-2</v>
      </c>
      <c r="K43" s="37">
        <v>3.8168619983204803E-2</v>
      </c>
      <c r="L43" s="37">
        <v>3.8730656340976097E-2</v>
      </c>
      <c r="M43" s="37">
        <v>3.9654500010766203E-2</v>
      </c>
      <c r="N43" s="37">
        <v>4.0648938175632802E-2</v>
      </c>
      <c r="O43" s="37">
        <v>4.1330260642188102E-2</v>
      </c>
      <c r="P43" s="37">
        <v>4.2091441965421902E-2</v>
      </c>
      <c r="Q43" s="37">
        <v>4.2915281002630402E-2</v>
      </c>
      <c r="R43" s="37">
        <v>4.4298706823810402E-2</v>
      </c>
      <c r="S43" s="37">
        <v>4.5755307192597003E-2</v>
      </c>
      <c r="T43" s="37">
        <v>4.7450444865869197E-2</v>
      </c>
      <c r="U43" s="37">
        <v>4.90569589478108E-2</v>
      </c>
      <c r="V43" s="37">
        <v>5.0927554437869303E-2</v>
      </c>
      <c r="W43" s="37">
        <v>5.3097903551954401E-2</v>
      </c>
      <c r="X43" s="37">
        <v>5.53110475135195E-2</v>
      </c>
      <c r="Y43" s="37">
        <v>5.7854468125328899E-2</v>
      </c>
      <c r="Z43" s="37">
        <v>6.0502227251736998E-2</v>
      </c>
      <c r="AA43" s="37">
        <v>6.3303147042450006E-2</v>
      </c>
      <c r="AB43" s="37">
        <v>6.5830835360929596E-2</v>
      </c>
      <c r="AC43" s="37">
        <v>6.8495546983416006E-2</v>
      </c>
      <c r="AD43" s="37">
        <v>7.1362068208539103E-2</v>
      </c>
      <c r="AE43" s="37">
        <v>7.4403796106012401E-2</v>
      </c>
      <c r="AF43" s="37">
        <v>7.7640247025179396E-2</v>
      </c>
      <c r="AG43" s="37">
        <v>8.0707050287558202E-2</v>
      </c>
      <c r="AH43" s="37">
        <v>8.3788295574824798E-2</v>
      </c>
      <c r="AI43" s="37">
        <v>8.6162606122767105E-2</v>
      </c>
      <c r="AJ43" s="37">
        <v>7.2191085946160999E-2</v>
      </c>
      <c r="AK43" s="37">
        <v>5.8194746205536399E-2</v>
      </c>
    </row>
    <row r="44" spans="1:37">
      <c r="A44" s="37" t="s">
        <v>125</v>
      </c>
      <c r="B44" s="37">
        <v>0</v>
      </c>
      <c r="C44" s="37">
        <v>0</v>
      </c>
      <c r="D44" s="37">
        <v>0</v>
      </c>
      <c r="E44" s="37">
        <v>0</v>
      </c>
      <c r="F44" s="37">
        <v>0</v>
      </c>
      <c r="G44" s="37">
        <v>0</v>
      </c>
      <c r="H44" s="37">
        <v>0</v>
      </c>
      <c r="I44" s="37">
        <v>0</v>
      </c>
      <c r="J44" s="37">
        <v>0</v>
      </c>
      <c r="K44" s="37">
        <v>0</v>
      </c>
      <c r="L44" s="37">
        <v>0</v>
      </c>
      <c r="M44" s="37">
        <v>0</v>
      </c>
      <c r="N44" s="37">
        <v>0</v>
      </c>
      <c r="O44" s="37">
        <v>0</v>
      </c>
      <c r="P44" s="37">
        <v>0</v>
      </c>
      <c r="Q44" s="37">
        <v>0</v>
      </c>
      <c r="R44" s="37">
        <v>0</v>
      </c>
      <c r="S44" s="37">
        <v>0</v>
      </c>
      <c r="T44" s="37">
        <v>0</v>
      </c>
      <c r="U44" s="37">
        <v>0</v>
      </c>
      <c r="V44" s="37">
        <v>0</v>
      </c>
      <c r="W44" s="37">
        <v>0</v>
      </c>
      <c r="X44" s="37">
        <v>0</v>
      </c>
      <c r="Y44" s="37">
        <v>0</v>
      </c>
      <c r="Z44" s="37">
        <v>0</v>
      </c>
      <c r="AA44" s="37">
        <v>0</v>
      </c>
      <c r="AB44" s="37">
        <v>0</v>
      </c>
      <c r="AC44" s="37">
        <v>0</v>
      </c>
      <c r="AD44" s="37">
        <v>0</v>
      </c>
      <c r="AE44" s="37">
        <v>0</v>
      </c>
      <c r="AF44" s="37">
        <v>0</v>
      </c>
      <c r="AG44" s="37">
        <v>0</v>
      </c>
      <c r="AH44" s="37">
        <v>0</v>
      </c>
      <c r="AI44" s="37">
        <v>0</v>
      </c>
      <c r="AJ44" s="37">
        <v>0</v>
      </c>
      <c r="AK44" s="37">
        <v>0</v>
      </c>
    </row>
    <row r="45" spans="1:37">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row>
    <row r="46" spans="1:37">
      <c r="A46" s="37" t="s">
        <v>126</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row>
    <row r="47" spans="1:37">
      <c r="A47" s="37">
        <v>0</v>
      </c>
      <c r="B47" s="37">
        <v>0</v>
      </c>
      <c r="C47" s="37">
        <v>0</v>
      </c>
      <c r="D47" s="37">
        <v>0</v>
      </c>
      <c r="E47" s="37">
        <v>0</v>
      </c>
      <c r="F47" s="37">
        <v>0</v>
      </c>
      <c r="G47" s="37">
        <v>0</v>
      </c>
      <c r="H47" s="37">
        <v>0</v>
      </c>
      <c r="I47" s="37">
        <v>0</v>
      </c>
      <c r="J47" s="37">
        <v>0</v>
      </c>
      <c r="K47" s="37">
        <v>0</v>
      </c>
      <c r="L47" s="37">
        <v>0</v>
      </c>
      <c r="M47" s="37">
        <v>0</v>
      </c>
      <c r="N47" s="37">
        <v>0</v>
      </c>
      <c r="O47" s="37">
        <v>0</v>
      </c>
      <c r="P47" s="37">
        <v>0</v>
      </c>
      <c r="Q47" s="37">
        <v>0</v>
      </c>
      <c r="R47" s="37">
        <v>0</v>
      </c>
      <c r="S47" s="37">
        <v>0</v>
      </c>
      <c r="T47" s="37">
        <v>0</v>
      </c>
      <c r="U47" s="37">
        <v>0</v>
      </c>
      <c r="V47" s="37">
        <v>0</v>
      </c>
      <c r="W47" s="37">
        <v>0</v>
      </c>
      <c r="X47" s="37">
        <v>0</v>
      </c>
      <c r="Y47" s="37">
        <v>0</v>
      </c>
      <c r="Z47" s="37">
        <v>0</v>
      </c>
      <c r="AA47" s="37">
        <v>0</v>
      </c>
      <c r="AB47" s="37">
        <v>0</v>
      </c>
      <c r="AC47" s="37">
        <v>0</v>
      </c>
      <c r="AD47" s="37">
        <v>0</v>
      </c>
      <c r="AE47" s="37">
        <v>0</v>
      </c>
      <c r="AF47" s="37">
        <v>0</v>
      </c>
      <c r="AG47" s="37">
        <v>0</v>
      </c>
      <c r="AH47" s="37">
        <v>0</v>
      </c>
      <c r="AI47" s="37">
        <v>0</v>
      </c>
      <c r="AJ47" s="37">
        <v>0</v>
      </c>
      <c r="AK47" s="37">
        <v>0</v>
      </c>
    </row>
    <row r="48" spans="1:37">
      <c r="A48" s="37" t="s">
        <v>127</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row>
    <row r="49" spans="1:37">
      <c r="A49" s="37" t="s">
        <v>126</v>
      </c>
      <c r="B49" s="37"/>
      <c r="C49" s="37"/>
      <c r="D49" s="37">
        <f>D47/1000000000</f>
        <v>0</v>
      </c>
      <c r="E49" s="37">
        <f t="shared" ref="E49:AK49" si="13">E47/1000000000</f>
        <v>0</v>
      </c>
      <c r="F49" s="37">
        <f t="shared" si="13"/>
        <v>0</v>
      </c>
      <c r="G49" s="37">
        <f t="shared" si="13"/>
        <v>0</v>
      </c>
      <c r="H49" s="37">
        <f t="shared" si="13"/>
        <v>0</v>
      </c>
      <c r="I49" s="37">
        <f t="shared" si="13"/>
        <v>0</v>
      </c>
      <c r="J49" s="37">
        <f t="shared" si="13"/>
        <v>0</v>
      </c>
      <c r="K49" s="37">
        <f t="shared" si="13"/>
        <v>0</v>
      </c>
      <c r="L49" s="37">
        <f t="shared" si="13"/>
        <v>0</v>
      </c>
      <c r="M49" s="37">
        <f t="shared" si="13"/>
        <v>0</v>
      </c>
      <c r="N49" s="37">
        <f t="shared" si="13"/>
        <v>0</v>
      </c>
      <c r="O49" s="37">
        <f t="shared" si="13"/>
        <v>0</v>
      </c>
      <c r="P49" s="37">
        <f t="shared" si="13"/>
        <v>0</v>
      </c>
      <c r="Q49" s="37">
        <f t="shared" si="13"/>
        <v>0</v>
      </c>
      <c r="R49" s="37">
        <f t="shared" si="13"/>
        <v>0</v>
      </c>
      <c r="S49" s="37">
        <f t="shared" si="13"/>
        <v>0</v>
      </c>
      <c r="T49" s="37">
        <f t="shared" si="13"/>
        <v>0</v>
      </c>
      <c r="U49" s="37">
        <f t="shared" si="13"/>
        <v>0</v>
      </c>
      <c r="V49" s="37">
        <f t="shared" si="13"/>
        <v>0</v>
      </c>
      <c r="W49" s="37">
        <f t="shared" si="13"/>
        <v>0</v>
      </c>
      <c r="X49" s="37">
        <f t="shared" si="13"/>
        <v>0</v>
      </c>
      <c r="Y49" s="37">
        <f t="shared" si="13"/>
        <v>0</v>
      </c>
      <c r="Z49" s="37">
        <f t="shared" si="13"/>
        <v>0</v>
      </c>
      <c r="AA49" s="37">
        <f t="shared" si="13"/>
        <v>0</v>
      </c>
      <c r="AB49" s="37">
        <f t="shared" si="13"/>
        <v>0</v>
      </c>
      <c r="AC49" s="37">
        <f t="shared" si="13"/>
        <v>0</v>
      </c>
      <c r="AD49" s="37">
        <f t="shared" si="13"/>
        <v>0</v>
      </c>
      <c r="AE49" s="37">
        <f t="shared" si="13"/>
        <v>0</v>
      </c>
      <c r="AF49" s="37">
        <f t="shared" si="13"/>
        <v>0</v>
      </c>
      <c r="AG49" s="37">
        <f t="shared" si="13"/>
        <v>0</v>
      </c>
      <c r="AH49" s="37">
        <f t="shared" si="13"/>
        <v>0</v>
      </c>
      <c r="AI49" s="37">
        <f t="shared" si="13"/>
        <v>0</v>
      </c>
      <c r="AJ49" s="37">
        <f t="shared" si="13"/>
        <v>0</v>
      </c>
      <c r="AK49" s="37">
        <f t="shared" si="13"/>
        <v>0</v>
      </c>
    </row>
    <row r="50" spans="1:37">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row>
    <row r="51" spans="1:37" ht="45">
      <c r="A51" s="27" t="s">
        <v>128</v>
      </c>
      <c r="B51" s="37">
        <f>B39*0.1</f>
        <v>0.20710917095807801</v>
      </c>
      <c r="C51" s="37">
        <f t="shared" ref="C51:AK51" si="14">C39*0.1</f>
        <v>0.20765728653922699</v>
      </c>
      <c r="D51" s="37">
        <f t="shared" si="14"/>
        <v>0.20612533833176802</v>
      </c>
      <c r="E51" s="37">
        <f t="shared" si="14"/>
        <v>0.20044756444744102</v>
      </c>
      <c r="F51" s="37">
        <f t="shared" si="14"/>
        <v>0.193792367766255</v>
      </c>
      <c r="G51" s="37">
        <f t="shared" si="14"/>
        <v>0.18737639636086201</v>
      </c>
      <c r="H51" s="37">
        <f t="shared" si="14"/>
        <v>0.18041000732636403</v>
      </c>
      <c r="I51" s="37">
        <f t="shared" si="14"/>
        <v>0.17233963770687499</v>
      </c>
      <c r="J51" s="37">
        <f t="shared" si="14"/>
        <v>0.16533405352994401</v>
      </c>
      <c r="K51" s="37">
        <f t="shared" si="14"/>
        <v>0.15834391873493503</v>
      </c>
      <c r="L51" s="37">
        <f t="shared" si="14"/>
        <v>0.15221664992422201</v>
      </c>
      <c r="M51" s="37">
        <f t="shared" si="14"/>
        <v>0.14480509460381502</v>
      </c>
      <c r="N51" s="37">
        <f t="shared" si="14"/>
        <v>0.138437518570214</v>
      </c>
      <c r="O51" s="37">
        <f t="shared" si="14"/>
        <v>0.132150632096008</v>
      </c>
      <c r="P51" s="37">
        <f t="shared" si="14"/>
        <v>0.12625980660101199</v>
      </c>
      <c r="Q51" s="37">
        <f t="shared" si="14"/>
        <v>0.12057337595731901</v>
      </c>
      <c r="R51" s="37">
        <f t="shared" si="14"/>
        <v>0.11511019334897701</v>
      </c>
      <c r="S51" s="37">
        <f t="shared" si="14"/>
        <v>0.10993313546044602</v>
      </c>
      <c r="T51" s="37">
        <f t="shared" si="14"/>
        <v>0.104444541770673</v>
      </c>
      <c r="U51" s="37">
        <f t="shared" si="14"/>
        <v>9.9357576414537407E-2</v>
      </c>
      <c r="V51" s="37">
        <f t="shared" si="14"/>
        <v>9.4126931141414905E-2</v>
      </c>
      <c r="W51" s="37">
        <f t="shared" si="14"/>
        <v>8.901227070971561E-2</v>
      </c>
      <c r="X51" s="37">
        <f t="shared" si="14"/>
        <v>8.4080553662779112E-2</v>
      </c>
      <c r="Y51" s="37">
        <f t="shared" si="14"/>
        <v>7.8936846108728101E-2</v>
      </c>
      <c r="Z51" s="37">
        <f t="shared" si="14"/>
        <v>7.3897228093524905E-2</v>
      </c>
      <c r="AA51" s="37">
        <f t="shared" si="14"/>
        <v>6.8599101351329614E-2</v>
      </c>
      <c r="AB51" s="37">
        <f t="shared" si="14"/>
        <v>6.4362842263023801E-2</v>
      </c>
      <c r="AC51" s="37">
        <f t="shared" si="14"/>
        <v>6.0311066927393402E-2</v>
      </c>
      <c r="AD51" s="37">
        <f t="shared" si="14"/>
        <v>5.6462366409507705E-2</v>
      </c>
      <c r="AE51" s="37">
        <f t="shared" si="14"/>
        <v>5.2824022831245099E-2</v>
      </c>
      <c r="AF51" s="37">
        <f t="shared" si="14"/>
        <v>4.9653953150962798E-2</v>
      </c>
      <c r="AG51" s="37">
        <f t="shared" si="14"/>
        <v>4.6678451246348507E-2</v>
      </c>
      <c r="AH51" s="37">
        <f t="shared" si="14"/>
        <v>4.3929030034083501E-2</v>
      </c>
      <c r="AI51" s="37">
        <f t="shared" si="14"/>
        <v>4.1398744589333507E-2</v>
      </c>
      <c r="AJ51" s="37">
        <f t="shared" si="14"/>
        <v>3.9064981046622503E-2</v>
      </c>
      <c r="AK51" s="37">
        <f t="shared" si="14"/>
        <v>3.6910222074394899E-2</v>
      </c>
    </row>
    <row r="52" spans="1:37" ht="45">
      <c r="A52" s="27" t="s">
        <v>129</v>
      </c>
      <c r="B52" s="37"/>
      <c r="C52" s="37"/>
      <c r="D52" s="27">
        <f>D49/D51</f>
        <v>0</v>
      </c>
      <c r="E52" s="27">
        <f t="shared" ref="E52:AK52" si="15">E49/E51</f>
        <v>0</v>
      </c>
      <c r="F52" s="27">
        <f t="shared" si="15"/>
        <v>0</v>
      </c>
      <c r="G52" s="27">
        <f t="shared" si="15"/>
        <v>0</v>
      </c>
      <c r="H52" s="27">
        <f t="shared" si="15"/>
        <v>0</v>
      </c>
      <c r="I52" s="27">
        <f t="shared" si="15"/>
        <v>0</v>
      </c>
      <c r="J52" s="27">
        <f t="shared" si="15"/>
        <v>0</v>
      </c>
      <c r="K52" s="27">
        <f t="shared" si="15"/>
        <v>0</v>
      </c>
      <c r="L52" s="27">
        <f t="shared" si="15"/>
        <v>0</v>
      </c>
      <c r="M52" s="27">
        <f t="shared" si="15"/>
        <v>0</v>
      </c>
      <c r="N52" s="27">
        <f t="shared" si="15"/>
        <v>0</v>
      </c>
      <c r="O52" s="27">
        <f t="shared" si="15"/>
        <v>0</v>
      </c>
      <c r="P52" s="27">
        <f t="shared" si="15"/>
        <v>0</v>
      </c>
      <c r="Q52" s="27">
        <f t="shared" si="15"/>
        <v>0</v>
      </c>
      <c r="R52" s="27">
        <f t="shared" si="15"/>
        <v>0</v>
      </c>
      <c r="S52" s="27">
        <f t="shared" si="15"/>
        <v>0</v>
      </c>
      <c r="T52" s="27">
        <f t="shared" si="15"/>
        <v>0</v>
      </c>
      <c r="U52" s="27">
        <f t="shared" si="15"/>
        <v>0</v>
      </c>
      <c r="V52" s="27">
        <f t="shared" si="15"/>
        <v>0</v>
      </c>
      <c r="W52" s="27">
        <f t="shared" si="15"/>
        <v>0</v>
      </c>
      <c r="X52" s="27">
        <f t="shared" si="15"/>
        <v>0</v>
      </c>
      <c r="Y52" s="27">
        <f t="shared" si="15"/>
        <v>0</v>
      </c>
      <c r="Z52" s="27">
        <f t="shared" si="15"/>
        <v>0</v>
      </c>
      <c r="AA52" s="27">
        <f t="shared" si="15"/>
        <v>0</v>
      </c>
      <c r="AB52" s="27">
        <f t="shared" si="15"/>
        <v>0</v>
      </c>
      <c r="AC52" s="27">
        <f t="shared" si="15"/>
        <v>0</v>
      </c>
      <c r="AD52" s="27">
        <f t="shared" si="15"/>
        <v>0</v>
      </c>
      <c r="AE52" s="27">
        <f t="shared" si="15"/>
        <v>0</v>
      </c>
      <c r="AF52" s="27">
        <f t="shared" si="15"/>
        <v>0</v>
      </c>
      <c r="AG52" s="27">
        <f t="shared" si="15"/>
        <v>0</v>
      </c>
      <c r="AH52" s="27">
        <f t="shared" si="15"/>
        <v>0</v>
      </c>
      <c r="AI52" s="27">
        <f t="shared" si="15"/>
        <v>0</v>
      </c>
      <c r="AJ52" s="27">
        <f t="shared" si="15"/>
        <v>0</v>
      </c>
      <c r="AK52" s="27">
        <f t="shared" si="15"/>
        <v>0</v>
      </c>
    </row>
    <row r="53" spans="1:37">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row>
    <row r="54" spans="1:37">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row>
    <row r="55" spans="1:37">
      <c r="A55" s="37" t="s">
        <v>130</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row>
    <row r="56" spans="1:37">
      <c r="A56" s="37" t="s">
        <v>131</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0"/>
  <sheetViews>
    <sheetView topLeftCell="A7" workbookViewId="0">
      <selection activeCell="C8" sqref="C8:AK8"/>
    </sheetView>
  </sheetViews>
  <sheetFormatPr defaultRowHeight="15"/>
  <cols>
    <col min="1" max="1" width="15.28515625" customWidth="1"/>
  </cols>
  <sheetData>
    <row r="1" spans="1:37" s="90" customFormat="1"/>
    <row r="2" spans="1:37">
      <c r="A2" s="12" t="s">
        <v>152</v>
      </c>
    </row>
    <row r="3" spans="1:37">
      <c r="A3" t="s">
        <v>344</v>
      </c>
    </row>
    <row r="4" spans="1:37" s="90" customFormat="1">
      <c r="A4" s="90" t="s">
        <v>370</v>
      </c>
    </row>
    <row r="5" spans="1:37" s="90" customFormat="1">
      <c r="A5" s="90" t="s">
        <v>345</v>
      </c>
    </row>
    <row r="7" spans="1:37">
      <c r="B7">
        <f>'Biofuel Gasoline Calcs'!B8</f>
        <v>2015</v>
      </c>
      <c r="C7">
        <f>'Biofuel Gasoline Calcs'!C8</f>
        <v>2016</v>
      </c>
      <c r="D7">
        <f>'Biofuel Gasoline Calcs'!D8</f>
        <v>2017</v>
      </c>
      <c r="E7">
        <f>'Biofuel Gasoline Calcs'!E8</f>
        <v>2018</v>
      </c>
      <c r="F7">
        <f>'Biofuel Gasoline Calcs'!F8</f>
        <v>2019</v>
      </c>
      <c r="G7">
        <f>'Biofuel Gasoline Calcs'!G8</f>
        <v>2020</v>
      </c>
      <c r="H7">
        <f>'Biofuel Gasoline Calcs'!H8</f>
        <v>2021</v>
      </c>
      <c r="I7">
        <f>'Biofuel Gasoline Calcs'!I8</f>
        <v>2022</v>
      </c>
      <c r="J7">
        <f>'Biofuel Gasoline Calcs'!J8</f>
        <v>2023</v>
      </c>
      <c r="K7">
        <f>'Biofuel Gasoline Calcs'!K8</f>
        <v>2024</v>
      </c>
      <c r="L7">
        <f>'Biofuel Gasoline Calcs'!L8</f>
        <v>2025</v>
      </c>
      <c r="M7">
        <f>'Biofuel Gasoline Calcs'!M8</f>
        <v>2026</v>
      </c>
      <c r="N7">
        <f>'Biofuel Gasoline Calcs'!N8</f>
        <v>2027</v>
      </c>
      <c r="O7">
        <f>'Biofuel Gasoline Calcs'!O8</f>
        <v>2028</v>
      </c>
      <c r="P7">
        <f>'Biofuel Gasoline Calcs'!P8</f>
        <v>2029</v>
      </c>
      <c r="Q7">
        <f>'Biofuel Gasoline Calcs'!Q8</f>
        <v>2030</v>
      </c>
      <c r="R7">
        <f>'Biofuel Gasoline Calcs'!R8</f>
        <v>2031</v>
      </c>
      <c r="S7">
        <f>'Biofuel Gasoline Calcs'!S8</f>
        <v>2032</v>
      </c>
      <c r="T7">
        <f>'Biofuel Gasoline Calcs'!T8</f>
        <v>2033</v>
      </c>
      <c r="U7">
        <f>'Biofuel Gasoline Calcs'!U8</f>
        <v>2034</v>
      </c>
      <c r="V7">
        <f>'Biofuel Gasoline Calcs'!V8</f>
        <v>2035</v>
      </c>
      <c r="W7">
        <f>'Biofuel Gasoline Calcs'!W8</f>
        <v>2036</v>
      </c>
      <c r="X7">
        <f>'Biofuel Gasoline Calcs'!X8</f>
        <v>2037</v>
      </c>
      <c r="Y7">
        <f>'Biofuel Gasoline Calcs'!Y8</f>
        <v>2038</v>
      </c>
      <c r="Z7">
        <f>'Biofuel Gasoline Calcs'!Z8</f>
        <v>2039</v>
      </c>
      <c r="AA7">
        <f>'Biofuel Gasoline Calcs'!AA8</f>
        <v>2040</v>
      </c>
      <c r="AB7">
        <f>'Biofuel Gasoline Calcs'!AB8</f>
        <v>2041</v>
      </c>
      <c r="AC7">
        <f>'Biofuel Gasoline Calcs'!AC8</f>
        <v>2042</v>
      </c>
      <c r="AD7">
        <f>'Biofuel Gasoline Calcs'!AD8</f>
        <v>2043</v>
      </c>
      <c r="AE7">
        <f>'Biofuel Gasoline Calcs'!AE8</f>
        <v>2044</v>
      </c>
      <c r="AF7">
        <f>'Biofuel Gasoline Calcs'!AF8</f>
        <v>2045</v>
      </c>
      <c r="AG7">
        <f>'Biofuel Gasoline Calcs'!AG8</f>
        <v>2046</v>
      </c>
      <c r="AH7">
        <f>'Biofuel Gasoline Calcs'!AH8</f>
        <v>2047</v>
      </c>
      <c r="AI7">
        <f>'Biofuel Gasoline Calcs'!AI8</f>
        <v>2048</v>
      </c>
      <c r="AJ7">
        <f>'Biofuel Gasoline Calcs'!AJ8</f>
        <v>2049</v>
      </c>
      <c r="AK7">
        <f>'Biofuel Gasoline Calcs'!AK8</f>
        <v>2050</v>
      </c>
    </row>
    <row r="8" spans="1:37">
      <c r="A8" t="str">
        <f>'Biofuel Gasoline Calcs'!A9</f>
        <v>BAU Petroleum Gasoline</v>
      </c>
      <c r="B8">
        <f>'Biofuel Gasoline Calcs'!B9</f>
        <v>0</v>
      </c>
      <c r="C8">
        <f>'Biofuel Gasoline Calcs'!C9</f>
        <v>2.5573192386296022E-5</v>
      </c>
      <c r="D8">
        <f>'Biofuel Gasoline Calcs'!D9</f>
        <v>2.5573192386296022E-5</v>
      </c>
      <c r="E8">
        <f>'Biofuel Gasoline Calcs'!E9</f>
        <v>2.9483898105109472E-5</v>
      </c>
      <c r="F8">
        <f>'Biofuel Gasoline Calcs'!F9</f>
        <v>2.969917642151567E-5</v>
      </c>
      <c r="G8">
        <f>'Biofuel Gasoline Calcs'!G9</f>
        <v>3.0595414037572078E-5</v>
      </c>
      <c r="H8">
        <f>'Biofuel Gasoline Calcs'!H9</f>
        <v>3.0830340942103862E-5</v>
      </c>
      <c r="I8">
        <f>'Biofuel Gasoline Calcs'!I9</f>
        <v>3.0920265215857009E-5</v>
      </c>
      <c r="J8">
        <f>'Biofuel Gasoline Calcs'!J9</f>
        <v>3.1356161152253308E-5</v>
      </c>
      <c r="K8">
        <f>'Biofuel Gasoline Calcs'!K9</f>
        <v>3.1794688103165458E-5</v>
      </c>
      <c r="L8">
        <f>'Biofuel Gasoline Calcs'!L9</f>
        <v>3.2151653604086263E-5</v>
      </c>
      <c r="M8">
        <f>'Biofuel Gasoline Calcs'!M9</f>
        <v>3.2416750701646661E-5</v>
      </c>
      <c r="N8">
        <f>'Biofuel Gasoline Calcs'!N9</f>
        <v>3.3086902603208701E-5</v>
      </c>
      <c r="O8">
        <f>'Biofuel Gasoline Calcs'!O9</f>
        <v>3.3323628900884887E-5</v>
      </c>
      <c r="P8">
        <f>'Biofuel Gasoline Calcs'!P9</f>
        <v>3.4139726673394661E-5</v>
      </c>
      <c r="Q8">
        <f>'Biofuel Gasoline Calcs'!Q9</f>
        <v>3.4281773245906086E-5</v>
      </c>
      <c r="R8">
        <f>'Biofuel Gasoline Calcs'!R9</f>
        <v>3.4655178601165323E-5</v>
      </c>
      <c r="S8">
        <f>'Biofuel Gasoline Calcs'!S9</f>
        <v>3.4946729353766896E-5</v>
      </c>
      <c r="T8">
        <f>'Biofuel Gasoline Calcs'!T9</f>
        <v>3.5089608774229956E-5</v>
      </c>
      <c r="U8">
        <f>'Biofuel Gasoline Calcs'!U9</f>
        <v>3.5346517222416071E-5</v>
      </c>
      <c r="V8">
        <f>'Biofuel Gasoline Calcs'!V9</f>
        <v>3.557411531028949E-5</v>
      </c>
      <c r="W8">
        <f>'Biofuel Gasoline Calcs'!W9</f>
        <v>3.5870274324679421E-5</v>
      </c>
      <c r="X8">
        <f>'Biofuel Gasoline Calcs'!X9</f>
        <v>3.5868236974977404E-5</v>
      </c>
      <c r="Y8">
        <f>'Biofuel Gasoline Calcs'!Y9</f>
        <v>3.6075110763895203E-5</v>
      </c>
      <c r="Z8">
        <f>'Biofuel Gasoline Calcs'!Z9</f>
        <v>3.6305473563525598E-5</v>
      </c>
      <c r="AA8">
        <f>'Biofuel Gasoline Calcs'!AA9</f>
        <v>3.6561125993593194E-5</v>
      </c>
      <c r="AB8">
        <f>'Biofuel Gasoline Calcs'!AB9</f>
        <v>3.668824140540465E-5</v>
      </c>
      <c r="AC8">
        <f>'Biofuel Gasoline Calcs'!AC9</f>
        <v>3.6976596916601183E-5</v>
      </c>
      <c r="AD8">
        <f>'Biofuel Gasoline Calcs'!AD9</f>
        <v>3.7035104791848749E-5</v>
      </c>
      <c r="AE8">
        <f>'Biofuel Gasoline Calcs'!AE9</f>
        <v>3.7036055391499007E-5</v>
      </c>
      <c r="AF8">
        <f>'Biofuel Gasoline Calcs'!AF9</f>
        <v>3.7117095544907947E-5</v>
      </c>
      <c r="AG8">
        <f>'Biofuel Gasoline Calcs'!AG9</f>
        <v>3.7234008262666792E-5</v>
      </c>
      <c r="AH8">
        <f>'Biofuel Gasoline Calcs'!AH9</f>
        <v>3.7326876328885219E-5</v>
      </c>
      <c r="AI8">
        <f>'Biofuel Gasoline Calcs'!AI9</f>
        <v>3.7506365488394693E-5</v>
      </c>
      <c r="AJ8">
        <f>'Biofuel Gasoline Calcs'!AJ9</f>
        <v>3.752636119871515E-5</v>
      </c>
      <c r="AK8">
        <f>'Biofuel Gasoline Calcs'!AK9</f>
        <v>3.7516547330584004E-5</v>
      </c>
    </row>
    <row r="9" spans="1:37">
      <c r="A9" t="s">
        <v>369</v>
      </c>
      <c r="C9">
        <f xml:space="preserve"> 1.298502707*'Biofuel Gasoline Calcs'!C9 - 0.0000018613</f>
        <v>3.1345559540237168E-5</v>
      </c>
      <c r="D9" s="37">
        <f xml:space="preserve"> 1.298502707*'Biofuel Gasoline Calcs'!D9 - 0.0000018613</f>
        <v>3.1345559540237168E-5</v>
      </c>
      <c r="E9" s="37">
        <f xml:space="preserve"> 1.298502707*'Biofuel Gasoline Calcs'!E9 - 0.0000018613</f>
        <v>3.6423621502396815E-5</v>
      </c>
      <c r="F9" s="37">
        <f xml:space="preserve"> 1.298502707*'Biofuel Gasoline Calcs'!F9 - 0.0000018613</f>
        <v>3.6703160979008665E-5</v>
      </c>
      <c r="G9" s="37">
        <f xml:space="preserve"> 1.298502707*'Biofuel Gasoline Calcs'!G9 - 0.0000018613</f>
        <v>3.7866927949573138E-5</v>
      </c>
      <c r="H9" s="37">
        <f xml:space="preserve"> 1.298502707*'Biofuel Gasoline Calcs'!H9 - 0.0000018613</f>
        <v>3.8171981171054788E-5</v>
      </c>
      <c r="I9" s="37">
        <f xml:space="preserve"> 1.298502707*'Biofuel Gasoline Calcs'!I9 - 0.0000018613</f>
        <v>3.8288748083948259E-5</v>
      </c>
      <c r="J9" s="37">
        <f xml:space="preserve"> 1.298502707*'Biofuel Gasoline Calcs'!J9 - 0.0000018613</f>
        <v>3.8854760137329157E-5</v>
      </c>
      <c r="K9" s="37">
        <f xml:space="preserve"> 1.298502707*'Biofuel Gasoline Calcs'!K9 - 0.0000018613</f>
        <v>3.9424188570181036E-5</v>
      </c>
      <c r="L9" s="37">
        <f xml:space="preserve"> 1.298502707*'Biofuel Gasoline Calcs'!L9 - 0.0000018613</f>
        <v>3.9887709239432313E-5</v>
      </c>
      <c r="M9" s="37">
        <f xml:space="preserve"> 1.298502707*'Biofuel Gasoline Calcs'!M9 - 0.0000018613</f>
        <v>4.0231938538232335E-5</v>
      </c>
      <c r="N9" s="37">
        <f xml:space="preserve"> 1.298502707*'Biofuel Gasoline Calcs'!N9 - 0.0000018613</f>
        <v>4.1102132596511842E-5</v>
      </c>
      <c r="O9" s="37">
        <f xml:space="preserve"> 1.298502707*'Biofuel Gasoline Calcs'!O9 - 0.0000018613</f>
        <v>4.1409522334862459E-5</v>
      </c>
      <c r="P9" s="37">
        <f xml:space="preserve"> 1.298502707*'Biofuel Gasoline Calcs'!P9 - 0.0000018613</f>
        <v>4.246922750164307E-5</v>
      </c>
      <c r="Q9" s="37">
        <f xml:space="preserve"> 1.298502707*'Biofuel Gasoline Calcs'!Q9 - 0.0000018613</f>
        <v>4.2653675360569226E-5</v>
      </c>
      <c r="R9" s="37">
        <f xml:space="preserve"> 1.298502707*'Biofuel Gasoline Calcs'!R9 - 0.0000018613</f>
        <v>4.313854322518164E-5</v>
      </c>
      <c r="S9" s="37">
        <f xml:space="preserve"> 1.298502707*'Biofuel Gasoline Calcs'!S9 - 0.0000018613</f>
        <v>4.3517122666662672E-5</v>
      </c>
      <c r="T9" s="37">
        <f xml:space="preserve"> 1.298502707*'Biofuel Gasoline Calcs'!T9 - 0.0000018613</f>
        <v>4.3702651980908548E-5</v>
      </c>
      <c r="U9" s="37">
        <f xml:space="preserve"> 1.298502707*'Biofuel Gasoline Calcs'!U9 - 0.0000018613</f>
        <v>4.4036248296329382E-5</v>
      </c>
      <c r="V9" s="37">
        <f xml:space="preserve"> 1.298502707*'Biofuel Gasoline Calcs'!V9 - 0.0000018613</f>
        <v>4.433178502954104E-5</v>
      </c>
      <c r="W9" s="37">
        <f xml:space="preserve"> 1.298502707*'Biofuel Gasoline Calcs'!W9 - 0.0000018613</f>
        <v>4.4716348311428823E-5</v>
      </c>
      <c r="X9" s="37">
        <f xml:space="preserve"> 1.298502707*'Biofuel Gasoline Calcs'!X9 - 0.0000018613</f>
        <v>4.4713702807325646E-5</v>
      </c>
      <c r="Y9" s="37">
        <f xml:space="preserve"> 1.298502707*'Biofuel Gasoline Calcs'!Y9 - 0.0000018613</f>
        <v>4.4982328982242758E-5</v>
      </c>
      <c r="Z9" s="37">
        <f xml:space="preserve"> 1.298502707*'Biofuel Gasoline Calcs'!Z9 - 0.0000018613</f>
        <v>4.5281455701154921E-5</v>
      </c>
      <c r="AA9" s="37">
        <f xml:space="preserve"> 1.298502707*'Biofuel Gasoline Calcs'!AA9 - 0.0000018613</f>
        <v>4.561342107364882E-5</v>
      </c>
      <c r="AB9" s="37">
        <f xml:space="preserve"> 1.298502707*'Biofuel Gasoline Calcs'!AB9 - 0.0000018613</f>
        <v>4.5778480779987417E-5</v>
      </c>
      <c r="AC9" s="37">
        <f xml:space="preserve"> 1.298502707*'Biofuel Gasoline Calcs'!AC9 - 0.0000018613</f>
        <v>4.6152911191854487E-5</v>
      </c>
      <c r="AD9" s="37">
        <f xml:space="preserve"> 1.298502707*'Biofuel Gasoline Calcs'!AD9 - 0.0000018613</f>
        <v>4.6228883826244266E-5</v>
      </c>
      <c r="AE9" s="37">
        <f xml:space="preserve"> 1.298502707*'Biofuel Gasoline Calcs'!AE9 - 0.0000018613</f>
        <v>4.6230118182463398E-5</v>
      </c>
      <c r="AF9" s="37">
        <f xml:space="preserve"> 1.298502707*'Biofuel Gasoline Calcs'!AF9 - 0.0000018613</f>
        <v>4.6335349041040607E-5</v>
      </c>
      <c r="AG9" s="37">
        <f xml:space="preserve"> 1.298502707*'Biofuel Gasoline Calcs'!AG9 - 0.0000018613</f>
        <v>4.648716052153319E-5</v>
      </c>
      <c r="AH9" s="37">
        <f xml:space="preserve"> 1.298502707*'Biofuel Gasoline Calcs'!AH9 - 0.0000018613</f>
        <v>4.6607749956911672E-5</v>
      </c>
      <c r="AI9" s="37">
        <f xml:space="preserve"> 1.298502707*'Biofuel Gasoline Calcs'!AI9 - 0.0000018613</f>
        <v>4.6840817116411879E-5</v>
      </c>
      <c r="AJ9" s="37">
        <f xml:space="preserve"> 1.298502707*'Biofuel Gasoline Calcs'!AJ9 - 0.0000018613</f>
        <v>4.6866781600391384E-5</v>
      </c>
      <c r="AK9" s="37">
        <f xml:space="preserve"> 1.298502707*'Biofuel Gasoline Calcs'!AK9 - 0.0000018613</f>
        <v>4.6854038266056951E-5</v>
      </c>
    </row>
    <row r="11" spans="1:37" s="90" customFormat="1">
      <c r="A11" s="90" t="s">
        <v>346</v>
      </c>
    </row>
    <row r="12" spans="1:37" s="90" customFormat="1"/>
    <row r="13" spans="1:37" s="90" customFormat="1">
      <c r="A13" s="90" t="s">
        <v>374</v>
      </c>
    </row>
    <row r="14" spans="1:37" s="90" customFormat="1">
      <c r="A14" t="s">
        <v>373</v>
      </c>
    </row>
    <row r="15" spans="1:37" s="90" customFormat="1"/>
    <row r="16" spans="1:37" s="90" customFormat="1">
      <c r="A16" s="6" t="s">
        <v>375</v>
      </c>
    </row>
    <row r="17" spans="1:2" s="90" customFormat="1"/>
    <row r="18" spans="1:2" s="90" customFormat="1"/>
    <row r="19" spans="1:2" s="90" customFormat="1"/>
    <row r="20" spans="1:2" s="90" customFormat="1"/>
    <row r="21" spans="1:2" s="90" customFormat="1"/>
    <row r="22" spans="1:2" s="90" customFormat="1"/>
    <row r="23" spans="1:2" s="90" customFormat="1"/>
    <row r="24" spans="1:2" s="90" customFormat="1"/>
    <row r="25" spans="1:2" s="90" customFormat="1"/>
    <row r="26" spans="1:2" s="90" customFormat="1"/>
    <row r="27" spans="1:2" s="90" customFormat="1"/>
    <row r="28" spans="1:2" s="90" customFormat="1"/>
    <row r="29" spans="1:2" s="90" customFormat="1"/>
    <row r="30" spans="1:2" s="90" customFormat="1"/>
    <row r="31" spans="1:2" s="90" customFormat="1"/>
    <row r="32" spans="1:2">
      <c r="A32" s="12" t="s">
        <v>32</v>
      </c>
      <c r="B32" s="12"/>
    </row>
    <row r="33" spans="1:37" s="90" customFormat="1">
      <c r="A33" s="24" t="s">
        <v>367</v>
      </c>
      <c r="B33" s="12"/>
    </row>
    <row r="34" spans="1:37" s="90" customFormat="1">
      <c r="A34" s="12"/>
      <c r="B34" s="12"/>
    </row>
    <row r="35" spans="1:37">
      <c r="A35" s="90" t="s">
        <v>342</v>
      </c>
    </row>
    <row r="36" spans="1:37">
      <c r="A36" s="91" t="s">
        <v>343</v>
      </c>
    </row>
    <row r="37" spans="1:37">
      <c r="A37" t="s">
        <v>333</v>
      </c>
    </row>
    <row r="38" spans="1:37">
      <c r="A38" s="91" t="s">
        <v>332</v>
      </c>
    </row>
    <row r="40" spans="1:37">
      <c r="A40" s="6" t="s">
        <v>331</v>
      </c>
    </row>
    <row r="42" spans="1:37">
      <c r="A42" t="s">
        <v>368</v>
      </c>
    </row>
    <row r="44" spans="1:37">
      <c r="A44" s="12" t="s">
        <v>371</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row>
    <row r="45" spans="1:37">
      <c r="A45" s="90" t="s">
        <v>372</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row>
    <row r="46" spans="1:37">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row>
    <row r="47" spans="1:37">
      <c r="B47" s="90"/>
      <c r="D47">
        <f>'E3 CA Pathways prices '!D32</f>
        <v>1.7166000000000001</v>
      </c>
      <c r="E47">
        <f>'E3 CA Pathways prices '!E32</f>
        <v>1.7000000000000002</v>
      </c>
      <c r="F47">
        <f>'E3 CA Pathways prices '!F32</f>
        <v>1.6834</v>
      </c>
      <c r="G47">
        <f>'E3 CA Pathways prices '!G32</f>
        <v>1.6668000000000001</v>
      </c>
      <c r="H47">
        <f>'E3 CA Pathways prices '!H32</f>
        <v>1.6502000000000001</v>
      </c>
      <c r="I47">
        <f>'E3 CA Pathways prices '!I32</f>
        <v>1.6336000000000002</v>
      </c>
      <c r="J47">
        <f>'E3 CA Pathways prices '!J32</f>
        <v>1.617</v>
      </c>
      <c r="K47">
        <f>'E3 CA Pathways prices '!K32</f>
        <v>1.6004</v>
      </c>
      <c r="L47">
        <f>'E3 CA Pathways prices '!L32</f>
        <v>1.5838000000000001</v>
      </c>
      <c r="M47">
        <f>'E3 CA Pathways prices '!M32</f>
        <v>1.5672000000000001</v>
      </c>
      <c r="N47">
        <f>'E3 CA Pathways prices '!N32</f>
        <v>1.5506</v>
      </c>
      <c r="O47">
        <f>'E3 CA Pathways prices '!O32</f>
        <v>1.534</v>
      </c>
      <c r="P47">
        <f>'E3 CA Pathways prices '!P32</f>
        <v>1.5174000000000001</v>
      </c>
      <c r="Q47">
        <f>'E3 CA Pathways prices '!Q32</f>
        <v>1.5008000000000001</v>
      </c>
      <c r="R47">
        <f>'E3 CA Pathways prices '!R32</f>
        <v>1.4842</v>
      </c>
      <c r="S47">
        <f>'E3 CA Pathways prices '!S32</f>
        <v>1.4676</v>
      </c>
      <c r="T47">
        <f>'E3 CA Pathways prices '!T32</f>
        <v>1.4510000000000001</v>
      </c>
      <c r="U47">
        <f>'E3 CA Pathways prices '!U32</f>
        <v>1.4344000000000001</v>
      </c>
      <c r="V47">
        <f>'E3 CA Pathways prices '!V32</f>
        <v>1.4178000000000002</v>
      </c>
      <c r="W47">
        <f>'E3 CA Pathways prices '!W32</f>
        <v>1.4012</v>
      </c>
      <c r="X47">
        <f>'E3 CA Pathways prices '!X32</f>
        <v>1.3846000000000001</v>
      </c>
      <c r="Y47">
        <f>'E3 CA Pathways prices '!Y32</f>
        <v>1.3680000000000001</v>
      </c>
      <c r="Z47">
        <f>'E3 CA Pathways prices '!Z32</f>
        <v>1.3513999999999999</v>
      </c>
      <c r="AA47">
        <f>'E3 CA Pathways prices '!AA32</f>
        <v>1.3348</v>
      </c>
      <c r="AB47">
        <f>'E3 CA Pathways prices '!AB32</f>
        <v>1.3182</v>
      </c>
      <c r="AC47">
        <f>'E3 CA Pathways prices '!AC32</f>
        <v>1.3016000000000001</v>
      </c>
      <c r="AD47">
        <f>'E3 CA Pathways prices '!AD32</f>
        <v>1.2850000000000001</v>
      </c>
      <c r="AE47">
        <f>'E3 CA Pathways prices '!AE32</f>
        <v>1.2684000000000002</v>
      </c>
      <c r="AF47">
        <f>'E3 CA Pathways prices '!AF32</f>
        <v>1.2518</v>
      </c>
      <c r="AG47">
        <f>'E3 CA Pathways prices '!AG32</f>
        <v>1.2352000000000001</v>
      </c>
      <c r="AH47">
        <f>'E3 CA Pathways prices '!AH32</f>
        <v>1.2185999999999999</v>
      </c>
      <c r="AI47">
        <f>'E3 CA Pathways prices '!AI32</f>
        <v>1.202</v>
      </c>
      <c r="AJ47">
        <f>'E3 CA Pathways prices '!AJ32</f>
        <v>1.1854</v>
      </c>
      <c r="AK47">
        <f>'E3 CA Pathways prices '!AK32</f>
        <v>1.1688000000000001</v>
      </c>
    </row>
    <row r="54" spans="1:18" s="68" customFormat="1">
      <c r="A54" s="68" t="s">
        <v>354</v>
      </c>
    </row>
    <row r="57" spans="1:18">
      <c r="A57" s="90" t="s">
        <v>7</v>
      </c>
      <c r="B57" s="90">
        <v>2014</v>
      </c>
      <c r="C57" s="90">
        <v>2015</v>
      </c>
      <c r="D57" s="90">
        <v>2016</v>
      </c>
      <c r="E57" s="90">
        <v>2017</v>
      </c>
      <c r="F57" s="90">
        <v>2018</v>
      </c>
      <c r="G57" s="90">
        <v>2019</v>
      </c>
      <c r="H57" s="90">
        <v>2020</v>
      </c>
      <c r="I57" s="90">
        <v>2021</v>
      </c>
      <c r="J57" s="90">
        <v>2022</v>
      </c>
      <c r="K57" s="90">
        <v>2023</v>
      </c>
      <c r="L57" s="90">
        <v>2024</v>
      </c>
      <c r="M57" s="90">
        <v>2025</v>
      </c>
      <c r="N57" s="90">
        <v>2026</v>
      </c>
      <c r="O57" s="90">
        <v>2027</v>
      </c>
      <c r="P57" s="90">
        <v>2028</v>
      </c>
      <c r="Q57" s="90">
        <v>2029</v>
      </c>
      <c r="R57" s="90">
        <v>2030</v>
      </c>
    </row>
    <row r="58" spans="1:18">
      <c r="A58" s="90" t="s">
        <v>348</v>
      </c>
      <c r="B58" s="90">
        <v>120325.06200000001</v>
      </c>
      <c r="C58" s="90">
        <v>119420.30100000001</v>
      </c>
      <c r="D58" s="90">
        <v>127721.91338478001</v>
      </c>
      <c r="E58" s="90">
        <v>122816.04933312001</v>
      </c>
      <c r="F58" s="90">
        <v>118790.53057663623</v>
      </c>
      <c r="G58" s="90">
        <v>112898.51053917249</v>
      </c>
      <c r="H58" s="90">
        <v>110599.46169118684</v>
      </c>
      <c r="I58" s="90">
        <v>108669.8167729187</v>
      </c>
      <c r="J58" s="90">
        <v>111805.09400707307</v>
      </c>
      <c r="K58" s="90">
        <v>114476.01213084687</v>
      </c>
      <c r="L58" s="90">
        <v>115867.18225269145</v>
      </c>
      <c r="M58" s="90">
        <v>113514.73817853804</v>
      </c>
      <c r="N58" s="90">
        <v>111936.54695240328</v>
      </c>
      <c r="O58" s="90">
        <v>108628.47294941814</v>
      </c>
      <c r="P58" s="90">
        <v>105265.13020424184</v>
      </c>
      <c r="Q58" s="90">
        <v>102267.44260514341</v>
      </c>
      <c r="R58" s="90">
        <v>99245.674941777776</v>
      </c>
    </row>
    <row r="59" spans="1:18">
      <c r="A59" s="90" t="s">
        <v>349</v>
      </c>
      <c r="B59" s="90">
        <v>717.28800000000012</v>
      </c>
      <c r="C59" s="90">
        <v>3415.2690000000002</v>
      </c>
      <c r="D59" s="90">
        <v>2521.74961467</v>
      </c>
      <c r="E59" s="90">
        <v>5522.3128517700006</v>
      </c>
      <c r="F59" s="90">
        <v>8151.0000000000009</v>
      </c>
      <c r="G59" s="90">
        <v>12226.5</v>
      </c>
      <c r="H59" s="90">
        <v>12226.5</v>
      </c>
      <c r="I59" s="90">
        <v>12226.5</v>
      </c>
      <c r="J59" s="90">
        <v>8151.0000000000009</v>
      </c>
      <c r="K59" s="90">
        <v>4075.5000000000005</v>
      </c>
      <c r="L59" s="90">
        <v>0</v>
      </c>
      <c r="M59" s="90">
        <v>0</v>
      </c>
      <c r="N59" s="90">
        <v>0</v>
      </c>
      <c r="O59" s="90">
        <v>0</v>
      </c>
      <c r="P59" s="90">
        <v>0</v>
      </c>
      <c r="Q59" s="90">
        <v>0</v>
      </c>
      <c r="R59" s="90">
        <v>0</v>
      </c>
    </row>
    <row r="60" spans="1:18">
      <c r="A60" s="90" t="s">
        <v>350</v>
      </c>
      <c r="B60" s="90">
        <v>0</v>
      </c>
      <c r="C60" s="90">
        <v>0</v>
      </c>
      <c r="D60" s="90">
        <v>0</v>
      </c>
      <c r="E60" s="90">
        <v>0</v>
      </c>
      <c r="F60" s="90">
        <v>164.37630696634795</v>
      </c>
      <c r="G60" s="90">
        <v>328.75261393269591</v>
      </c>
      <c r="H60" s="90">
        <v>610.23691791878798</v>
      </c>
      <c r="I60" s="90">
        <v>938.04128896063594</v>
      </c>
      <c r="J60" s="90">
        <v>1324.4670096326126</v>
      </c>
      <c r="K60" s="90">
        <v>1806.5917370004368</v>
      </c>
      <c r="L60" s="90">
        <v>2478.3979386564015</v>
      </c>
      <c r="M60" s="90">
        <v>3342.9592822550608</v>
      </c>
      <c r="N60" s="90">
        <v>4160.555966720477</v>
      </c>
      <c r="O60" s="90">
        <v>5705.7000000000007</v>
      </c>
      <c r="P60" s="90">
        <v>7743.4500000000007</v>
      </c>
      <c r="Q60" s="90">
        <v>8966.1</v>
      </c>
      <c r="R60" s="90">
        <v>10188.75</v>
      </c>
    </row>
    <row r="61" spans="1:18">
      <c r="A61" s="90" t="s">
        <v>32</v>
      </c>
      <c r="B61" s="90">
        <v>0</v>
      </c>
      <c r="C61" s="94">
        <v>0</v>
      </c>
      <c r="D61" s="94">
        <v>0</v>
      </c>
      <c r="E61" s="94">
        <v>0</v>
      </c>
      <c r="F61" s="94">
        <v>0</v>
      </c>
      <c r="G61" s="94">
        <v>0</v>
      </c>
      <c r="H61" s="94">
        <v>0</v>
      </c>
      <c r="I61" s="94">
        <v>0</v>
      </c>
      <c r="J61" s="94">
        <v>0</v>
      </c>
      <c r="K61" s="94">
        <v>0</v>
      </c>
      <c r="L61" s="94">
        <v>0</v>
      </c>
      <c r="M61" s="94">
        <v>0</v>
      </c>
      <c r="N61" s="94">
        <v>0</v>
      </c>
      <c r="O61" s="94">
        <v>0</v>
      </c>
      <c r="P61" s="94">
        <v>0</v>
      </c>
      <c r="Q61" s="94">
        <v>0</v>
      </c>
      <c r="R61" s="94">
        <v>0</v>
      </c>
    </row>
    <row r="62" spans="1:18">
      <c r="A62" s="90" t="s">
        <v>351</v>
      </c>
      <c r="B62" s="90">
        <v>4.0909090909090908</v>
      </c>
      <c r="C62" s="94">
        <v>43.636363636363633</v>
      </c>
      <c r="D62" s="94">
        <v>0.34836</v>
      </c>
      <c r="E62" s="94">
        <v>32.183399999999999</v>
      </c>
      <c r="F62" s="94">
        <v>86.292000000000002</v>
      </c>
      <c r="G62" s="94">
        <v>160.512</v>
      </c>
      <c r="H62" s="94">
        <v>285.81600000000003</v>
      </c>
      <c r="I62" s="94">
        <v>463.06800000000004</v>
      </c>
      <c r="J62" s="94">
        <v>734.38800000000003</v>
      </c>
      <c r="K62" s="94">
        <v>1556.375573808089</v>
      </c>
      <c r="L62" s="94">
        <v>2861.3027214242675</v>
      </c>
      <c r="M62" s="94">
        <v>4166.229869040445</v>
      </c>
      <c r="N62" s="94">
        <v>5580.4008168975561</v>
      </c>
      <c r="O62" s="94">
        <v>7252.7567653048791</v>
      </c>
      <c r="P62" s="94">
        <v>9228.3540554167848</v>
      </c>
      <c r="Q62" s="94">
        <v>11510.91591476666</v>
      </c>
      <c r="R62" s="94">
        <v>14096.334987020278</v>
      </c>
    </row>
    <row r="63" spans="1:18">
      <c r="A63" s="90" t="s">
        <v>352</v>
      </c>
      <c r="B63" s="90">
        <v>979.20022958018251</v>
      </c>
      <c r="C63" s="94">
        <v>1501.2003519666769</v>
      </c>
      <c r="D63" s="94">
        <v>2556.8631777440378</v>
      </c>
      <c r="E63" s="94">
        <v>3678.3982750956025</v>
      </c>
      <c r="F63" s="94">
        <v>4297.1000250844536</v>
      </c>
      <c r="G63" s="94">
        <v>4864.9474542201624</v>
      </c>
      <c r="H63" s="94">
        <v>5625.9077126324928</v>
      </c>
      <c r="I63" s="94">
        <v>6581.6428487111243</v>
      </c>
      <c r="J63" s="94">
        <v>7647.1935337367613</v>
      </c>
      <c r="K63" s="94">
        <v>9666.6824109203571</v>
      </c>
      <c r="L63" s="94">
        <v>12609.567908301229</v>
      </c>
      <c r="M63" s="94">
        <v>15552.453405682103</v>
      </c>
      <c r="N63" s="94">
        <v>18685.209765568718</v>
      </c>
      <c r="O63" s="94">
        <v>22336.515808834498</v>
      </c>
      <c r="P63" s="94">
        <v>26662.995405554753</v>
      </c>
      <c r="Q63" s="94">
        <v>31678.027795347465</v>
      </c>
      <c r="R63" s="94">
        <v>37372.944432125361</v>
      </c>
    </row>
    <row r="64" spans="1:18">
      <c r="A64" s="90" t="s">
        <v>353</v>
      </c>
      <c r="B64" s="90">
        <v>1565006.29</v>
      </c>
      <c r="C64" s="94">
        <v>1592617.72</v>
      </c>
      <c r="D64" s="94">
        <v>1679787.55446753</v>
      </c>
      <c r="E64" s="94">
        <v>1681204.34965356</v>
      </c>
      <c r="F64" s="94">
        <v>1652138.194371236</v>
      </c>
      <c r="G64" s="94">
        <v>1625887.5321284265</v>
      </c>
      <c r="H64" s="94">
        <v>1594454.8235327138</v>
      </c>
      <c r="I64" s="94">
        <v>1568149.6275652049</v>
      </c>
      <c r="J64" s="94">
        <v>1555317.3049692984</v>
      </c>
      <c r="K64" s="94">
        <v>1537260.1838281231</v>
      </c>
      <c r="L64" s="94">
        <v>1504457.1331307671</v>
      </c>
      <c r="M64" s="94">
        <v>1478219.0823197444</v>
      </c>
      <c r="N64" s="94">
        <v>1461220.572243274</v>
      </c>
      <c r="O64" s="94">
        <v>1430634.0087610565</v>
      </c>
      <c r="P64" s="94">
        <v>1405460.2095574301</v>
      </c>
      <c r="Q64" s="94">
        <v>1373995.4136639789</v>
      </c>
      <c r="R64" s="94">
        <v>1341853.5908974977</v>
      </c>
    </row>
    <row r="65" spans="1:18">
      <c r="A65" s="90"/>
      <c r="B65" s="90"/>
      <c r="C65" s="94"/>
      <c r="D65" s="94"/>
      <c r="E65" s="94"/>
      <c r="F65" s="94"/>
      <c r="G65" s="94"/>
      <c r="H65" s="94"/>
      <c r="I65" s="94"/>
      <c r="J65" s="94"/>
      <c r="K65" s="94"/>
      <c r="L65" s="94"/>
      <c r="M65" s="94"/>
      <c r="N65" s="94"/>
      <c r="O65" s="94"/>
      <c r="P65" s="94"/>
      <c r="Q65" s="94"/>
      <c r="R65" s="94"/>
    </row>
    <row r="66" spans="1:18">
      <c r="A66" s="90"/>
      <c r="B66" s="90"/>
      <c r="C66" s="94"/>
      <c r="D66" s="94"/>
      <c r="E66" s="94"/>
      <c r="F66" s="94"/>
      <c r="G66" s="94"/>
      <c r="H66" s="94"/>
      <c r="I66" s="94"/>
      <c r="J66" s="94"/>
      <c r="K66" s="94"/>
      <c r="L66" s="94"/>
      <c r="M66" s="94"/>
      <c r="N66" s="94"/>
      <c r="O66" s="94"/>
      <c r="P66" s="94"/>
      <c r="Q66" s="94"/>
      <c r="R66" s="94"/>
    </row>
    <row r="67" spans="1:18">
      <c r="A67" s="90" t="s">
        <v>7</v>
      </c>
      <c r="B67" s="90">
        <v>2014</v>
      </c>
      <c r="C67" s="94">
        <v>2015</v>
      </c>
      <c r="D67" s="94">
        <v>2016</v>
      </c>
      <c r="E67" s="94">
        <v>2017</v>
      </c>
      <c r="F67" s="94">
        <v>2018</v>
      </c>
      <c r="G67" s="94">
        <v>2019</v>
      </c>
      <c r="H67" s="94">
        <v>2020</v>
      </c>
      <c r="I67" s="94">
        <v>2021</v>
      </c>
      <c r="J67" s="94">
        <v>2022</v>
      </c>
      <c r="K67" s="94">
        <v>2023</v>
      </c>
      <c r="L67" s="94">
        <v>2024</v>
      </c>
      <c r="M67" s="94">
        <v>2025</v>
      </c>
      <c r="N67" s="94">
        <v>2026</v>
      </c>
      <c r="O67" s="94">
        <v>2027</v>
      </c>
      <c r="P67" s="94">
        <v>2028</v>
      </c>
      <c r="Q67" s="94">
        <v>2029</v>
      </c>
      <c r="R67" s="94">
        <v>2030</v>
      </c>
    </row>
    <row r="68" spans="1:18">
      <c r="A68" s="90" t="s">
        <v>348</v>
      </c>
      <c r="B68" s="90">
        <v>120325.06200000001</v>
      </c>
      <c r="C68" s="94">
        <v>119420.30100000001</v>
      </c>
      <c r="D68" s="94">
        <v>127721.91338478001</v>
      </c>
      <c r="E68" s="94">
        <v>122816.04933312001</v>
      </c>
      <c r="F68" s="94">
        <v>116778.02717625264</v>
      </c>
      <c r="G68" s="94">
        <v>109120.98660484287</v>
      </c>
      <c r="H68" s="94">
        <v>105519.05453383218</v>
      </c>
      <c r="I68" s="94">
        <v>101878.83146109243</v>
      </c>
      <c r="J68" s="94">
        <v>101805.78436232005</v>
      </c>
      <c r="K68" s="94">
        <v>101638.07098064997</v>
      </c>
      <c r="L68" s="94">
        <v>101319.00263046757</v>
      </c>
      <c r="M68" s="94">
        <v>96703.675289909908</v>
      </c>
      <c r="N68" s="94">
        <v>92157.443866225352</v>
      </c>
      <c r="O68" s="94">
        <v>87626.034716687791</v>
      </c>
      <c r="P68" s="94">
        <v>82804.347853445608</v>
      </c>
      <c r="Q68" s="94">
        <v>78940.380869864617</v>
      </c>
      <c r="R68" s="94">
        <v>75153.592807269655</v>
      </c>
    </row>
    <row r="69" spans="1:18">
      <c r="A69" s="90" t="s">
        <v>349</v>
      </c>
      <c r="B69" s="90">
        <v>717.28800000000012</v>
      </c>
      <c r="C69" s="94">
        <v>3415.2690000000002</v>
      </c>
      <c r="D69" s="94">
        <v>2521.74961467</v>
      </c>
      <c r="E69" s="94">
        <v>5522.3128517700006</v>
      </c>
      <c r="F69" s="94">
        <v>8151.0000000000009</v>
      </c>
      <c r="G69" s="94">
        <v>12226.5</v>
      </c>
      <c r="H69" s="94">
        <v>12226.5</v>
      </c>
      <c r="I69" s="94">
        <v>12226.5</v>
      </c>
      <c r="J69" s="94">
        <v>8151.0000000000009</v>
      </c>
      <c r="K69" s="94">
        <v>4075.5000000000005</v>
      </c>
      <c r="L69" s="94">
        <v>0</v>
      </c>
      <c r="M69" s="94">
        <v>0</v>
      </c>
      <c r="N69" s="94">
        <v>0</v>
      </c>
      <c r="O69" s="94">
        <v>0</v>
      </c>
      <c r="P69" s="94">
        <v>0</v>
      </c>
      <c r="Q69" s="94">
        <v>0</v>
      </c>
      <c r="R69" s="94">
        <v>0</v>
      </c>
    </row>
    <row r="70" spans="1:18">
      <c r="A70" s="90" t="s">
        <v>350</v>
      </c>
      <c r="B70" s="90">
        <v>0</v>
      </c>
      <c r="C70" s="94">
        <v>0</v>
      </c>
      <c r="D70" s="94">
        <v>0</v>
      </c>
      <c r="E70" s="94">
        <v>0</v>
      </c>
      <c r="F70" s="94">
        <v>164.37630696634795</v>
      </c>
      <c r="G70" s="94">
        <v>328.75261393269591</v>
      </c>
      <c r="H70" s="94">
        <v>610.23691791878798</v>
      </c>
      <c r="I70" s="94">
        <v>938.04128896063594</v>
      </c>
      <c r="J70" s="94">
        <v>1324.4670096326126</v>
      </c>
      <c r="K70" s="94">
        <v>1806.5917370004368</v>
      </c>
      <c r="L70" s="94">
        <v>2478.3979386564015</v>
      </c>
      <c r="M70" s="94">
        <v>3342.9592822550608</v>
      </c>
      <c r="N70" s="94">
        <v>4160.555966720477</v>
      </c>
      <c r="O70" s="94">
        <v>5705.7000000000007</v>
      </c>
      <c r="P70" s="94">
        <v>7743.4500000000007</v>
      </c>
      <c r="Q70" s="94">
        <v>8966.1</v>
      </c>
      <c r="R70" s="94">
        <v>10188.75</v>
      </c>
    </row>
    <row r="71" spans="1:18">
      <c r="A71" s="90" t="s">
        <v>32</v>
      </c>
      <c r="B71" s="90">
        <v>0</v>
      </c>
      <c r="C71" s="94">
        <v>0</v>
      </c>
      <c r="D71" s="94">
        <v>0</v>
      </c>
      <c r="E71" s="94">
        <v>0</v>
      </c>
      <c r="F71" s="94">
        <v>0</v>
      </c>
      <c r="G71" s="94">
        <v>0</v>
      </c>
      <c r="H71" s="94">
        <v>0</v>
      </c>
      <c r="I71" s="94">
        <v>0</v>
      </c>
      <c r="J71" s="94">
        <v>0</v>
      </c>
      <c r="K71" s="94">
        <v>0</v>
      </c>
      <c r="L71" s="94">
        <v>0</v>
      </c>
      <c r="M71" s="94">
        <v>0</v>
      </c>
      <c r="N71" s="94">
        <v>0</v>
      </c>
      <c r="O71" s="94">
        <v>0</v>
      </c>
      <c r="P71" s="94">
        <v>0</v>
      </c>
      <c r="Q71" s="94">
        <v>0</v>
      </c>
      <c r="R71" s="94">
        <v>0</v>
      </c>
    </row>
    <row r="72" spans="1:18">
      <c r="A72" s="90" t="s">
        <v>351</v>
      </c>
      <c r="B72" s="90">
        <v>4.0909090909090908</v>
      </c>
      <c r="C72" s="94">
        <v>43.636363636363633</v>
      </c>
      <c r="D72" s="94">
        <v>0.34836</v>
      </c>
      <c r="E72" s="94">
        <v>32.183399999999999</v>
      </c>
      <c r="F72" s="94">
        <v>86.292000000000002</v>
      </c>
      <c r="G72" s="94">
        <v>160.512</v>
      </c>
      <c r="H72" s="94">
        <v>285.81600000000003</v>
      </c>
      <c r="I72" s="94">
        <v>463.06800000000004</v>
      </c>
      <c r="J72" s="94">
        <v>734.38800000000003</v>
      </c>
      <c r="K72" s="94">
        <v>1556.375573808089</v>
      </c>
      <c r="L72" s="94">
        <v>2861.3027214242675</v>
      </c>
      <c r="M72" s="94">
        <v>4166.229869040445</v>
      </c>
      <c r="N72" s="94">
        <v>5580.4008168975561</v>
      </c>
      <c r="O72" s="94">
        <v>7252.7567653048791</v>
      </c>
      <c r="P72" s="94">
        <v>9228.3540554167848</v>
      </c>
      <c r="Q72" s="94">
        <v>11510.91591476666</v>
      </c>
      <c r="R72" s="94">
        <v>14096.334987020278</v>
      </c>
    </row>
    <row r="73" spans="1:18">
      <c r="A73" s="90" t="s">
        <v>352</v>
      </c>
      <c r="B73" s="90">
        <v>979.20022958018251</v>
      </c>
      <c r="C73" s="94">
        <v>1501.2003519666769</v>
      </c>
      <c r="D73" s="94">
        <v>2556.8631777440378</v>
      </c>
      <c r="E73" s="94">
        <v>3678.3982750956025</v>
      </c>
      <c r="F73" s="94">
        <v>4297.1000250844536</v>
      </c>
      <c r="G73" s="94">
        <v>4864.9474542201624</v>
      </c>
      <c r="H73" s="94">
        <v>5625.9077126324928</v>
      </c>
      <c r="I73" s="94">
        <v>6581.6428487111243</v>
      </c>
      <c r="J73" s="94">
        <v>7647.1935337367613</v>
      </c>
      <c r="K73" s="94">
        <v>9666.6824109203571</v>
      </c>
      <c r="L73" s="94">
        <v>12609.567908301229</v>
      </c>
      <c r="M73" s="94">
        <v>15552.453405682103</v>
      </c>
      <c r="N73" s="94">
        <v>18685.209765568718</v>
      </c>
      <c r="O73" s="94">
        <v>22336.515808834498</v>
      </c>
      <c r="P73" s="94">
        <v>26662.995405554753</v>
      </c>
      <c r="Q73" s="94">
        <v>31678.027795347465</v>
      </c>
      <c r="R73" s="94">
        <v>37372.944432125361</v>
      </c>
    </row>
    <row r="74" spans="1:18">
      <c r="A74" s="90" t="s">
        <v>353</v>
      </c>
      <c r="B74" s="90">
        <v>1565006.29</v>
      </c>
      <c r="C74" s="94">
        <v>1592617.72</v>
      </c>
      <c r="D74" s="94">
        <v>1679787.55446753</v>
      </c>
      <c r="E74" s="94">
        <v>1681204.34965356</v>
      </c>
      <c r="F74" s="94">
        <v>1625577.1493089043</v>
      </c>
      <c r="G74" s="94">
        <v>1576031.7239719573</v>
      </c>
      <c r="H74" s="94">
        <v>1527403.5462947378</v>
      </c>
      <c r="I74" s="94">
        <v>1478522.1184386765</v>
      </c>
      <c r="J74" s="94">
        <v>1423346.291148467</v>
      </c>
      <c r="K74" s="94">
        <v>1367824.8758763711</v>
      </c>
      <c r="L74" s="94">
        <v>1312450.0764236173</v>
      </c>
      <c r="M74" s="94">
        <v>1256346.463945318</v>
      </c>
      <c r="N74" s="94">
        <v>1200175.722200118</v>
      </c>
      <c r="O74" s="90">
        <v>1153443.5661451281</v>
      </c>
      <c r="P74" s="90">
        <v>1109022.5230218389</v>
      </c>
      <c r="Q74" s="90">
        <v>1066124.5609715378</v>
      </c>
      <c r="R74" s="90">
        <v>1023885.9894027141</v>
      </c>
    </row>
    <row r="75" spans="1:18">
      <c r="A75" s="90"/>
      <c r="B75" s="90"/>
      <c r="C75" s="90"/>
      <c r="D75" s="90"/>
      <c r="E75" s="90"/>
      <c r="F75" s="90"/>
      <c r="G75" s="90"/>
      <c r="H75" s="90"/>
      <c r="I75" s="90"/>
      <c r="J75" s="90"/>
      <c r="K75" s="90"/>
      <c r="L75" s="90"/>
      <c r="M75" s="90"/>
      <c r="N75" s="90"/>
      <c r="O75" s="90"/>
      <c r="P75" s="90"/>
      <c r="Q75" s="90"/>
      <c r="R75" s="90"/>
    </row>
    <row r="76" spans="1:18">
      <c r="A76" s="90"/>
      <c r="B76" s="90"/>
      <c r="C76" s="90"/>
      <c r="D76" s="90"/>
      <c r="E76" s="90"/>
      <c r="F76" s="90"/>
      <c r="G76" s="90"/>
      <c r="H76" s="90"/>
      <c r="I76" s="90"/>
      <c r="J76" s="90"/>
      <c r="K76" s="90"/>
      <c r="L76" s="90"/>
      <c r="M76" s="90"/>
      <c r="N76" s="90"/>
      <c r="O76" s="90"/>
      <c r="P76" s="90"/>
      <c r="Q76" s="90"/>
      <c r="R76" s="90"/>
    </row>
    <row r="77" spans="1:18">
      <c r="A77" s="90" t="s">
        <v>7</v>
      </c>
      <c r="B77" s="90">
        <v>2014</v>
      </c>
      <c r="C77" s="94">
        <v>2015</v>
      </c>
      <c r="D77" s="94">
        <v>2016</v>
      </c>
      <c r="E77" s="94">
        <v>2017</v>
      </c>
      <c r="F77" s="94">
        <v>2018</v>
      </c>
      <c r="G77" s="94">
        <v>2019</v>
      </c>
      <c r="H77" s="94">
        <v>2020</v>
      </c>
      <c r="I77" s="94">
        <v>2021</v>
      </c>
      <c r="J77" s="94">
        <v>2022</v>
      </c>
      <c r="K77" s="94">
        <v>2023</v>
      </c>
      <c r="L77" s="94">
        <v>2024</v>
      </c>
      <c r="M77" s="94">
        <v>2025</v>
      </c>
      <c r="N77" s="94">
        <v>2026</v>
      </c>
      <c r="O77" s="94">
        <v>2027</v>
      </c>
      <c r="P77" s="94">
        <v>2028</v>
      </c>
      <c r="Q77" s="94">
        <v>2029</v>
      </c>
      <c r="R77" s="94">
        <v>2030</v>
      </c>
    </row>
    <row r="78" spans="1:18">
      <c r="A78" s="90" t="s">
        <v>348</v>
      </c>
      <c r="B78" s="90">
        <v>120325.06200000001</v>
      </c>
      <c r="C78" s="94">
        <v>119420.30100000001</v>
      </c>
      <c r="D78" s="94">
        <v>127721.91338478001</v>
      </c>
      <c r="E78" s="94">
        <v>122816.04933312001</v>
      </c>
      <c r="F78" s="94">
        <v>116778.02717625264</v>
      </c>
      <c r="G78" s="94">
        <v>109120.98660484287</v>
      </c>
      <c r="H78" s="94">
        <v>105519.05453383218</v>
      </c>
      <c r="I78" s="94">
        <v>105954.33146109243</v>
      </c>
      <c r="J78" s="90">
        <v>105881.28436232005</v>
      </c>
      <c r="K78" s="90">
        <v>106000.26602527284</v>
      </c>
      <c r="L78" s="90">
        <v>102160.86072011729</v>
      </c>
      <c r="M78" s="90">
        <v>98064.16331766246</v>
      </c>
      <c r="N78" s="90">
        <v>94082.959926540352</v>
      </c>
      <c r="O78" s="90">
        <v>90286.217441910718</v>
      </c>
      <c r="P78" s="90">
        <v>86414.276180366927</v>
      </c>
      <c r="Q78" s="90">
        <v>83718.993253181412</v>
      </c>
      <c r="R78" s="90">
        <v>81317.02861642011</v>
      </c>
    </row>
    <row r="79" spans="1:18">
      <c r="A79" s="90" t="s">
        <v>349</v>
      </c>
      <c r="B79" s="90">
        <v>717.28800000000012</v>
      </c>
      <c r="C79" s="90">
        <v>3415.2690000000002</v>
      </c>
      <c r="D79" s="90">
        <v>2521.74961467</v>
      </c>
      <c r="E79" s="90">
        <v>5522.3128517700006</v>
      </c>
      <c r="F79" s="90">
        <v>8151.0000000000009</v>
      </c>
      <c r="G79" s="90">
        <v>12226.5</v>
      </c>
      <c r="H79" s="90">
        <v>12226.5</v>
      </c>
      <c r="I79" s="90">
        <v>8151.0000000000009</v>
      </c>
      <c r="J79" s="90">
        <v>4075.5000000000005</v>
      </c>
      <c r="K79" s="90">
        <v>0</v>
      </c>
      <c r="L79" s="90">
        <v>0</v>
      </c>
      <c r="M79" s="90">
        <v>0</v>
      </c>
      <c r="N79" s="90">
        <v>0</v>
      </c>
      <c r="O79" s="90">
        <v>0</v>
      </c>
      <c r="P79" s="90">
        <v>0</v>
      </c>
      <c r="Q79" s="90">
        <v>0</v>
      </c>
      <c r="R79" s="90">
        <v>0</v>
      </c>
    </row>
    <row r="80" spans="1:18">
      <c r="A80" s="90" t="s">
        <v>350</v>
      </c>
      <c r="B80" s="90">
        <v>0</v>
      </c>
      <c r="C80" s="94">
        <v>0</v>
      </c>
      <c r="D80" s="94">
        <v>0</v>
      </c>
      <c r="E80" s="94">
        <v>0</v>
      </c>
      <c r="F80" s="94">
        <v>164.37630696634795</v>
      </c>
      <c r="G80" s="94">
        <v>328.75261393269591</v>
      </c>
      <c r="H80" s="94">
        <v>610.23691791878798</v>
      </c>
      <c r="I80" s="94">
        <v>938.04128896063594</v>
      </c>
      <c r="J80" s="94">
        <v>1324.4670096326126</v>
      </c>
      <c r="K80" s="94">
        <v>1806.5917370004368</v>
      </c>
      <c r="L80" s="94">
        <v>2478.3979386564015</v>
      </c>
      <c r="M80" s="94">
        <v>3342.9592822550608</v>
      </c>
      <c r="N80" s="94">
        <v>4160.555966720477</v>
      </c>
      <c r="O80" s="94">
        <v>5705.7000000000007</v>
      </c>
      <c r="P80" s="94">
        <v>7743.4500000000007</v>
      </c>
      <c r="Q80" s="94">
        <v>8966.1</v>
      </c>
      <c r="R80" s="94">
        <v>10188.75</v>
      </c>
    </row>
    <row r="81" spans="1:18">
      <c r="A81" s="90" t="s">
        <v>32</v>
      </c>
      <c r="B81" s="90">
        <v>0</v>
      </c>
      <c r="C81" s="94">
        <v>0</v>
      </c>
      <c r="D81" s="94">
        <v>0</v>
      </c>
      <c r="E81" s="94">
        <v>0</v>
      </c>
      <c r="F81" s="94">
        <v>0</v>
      </c>
      <c r="G81" s="94">
        <v>0</v>
      </c>
      <c r="H81" s="94">
        <v>0</v>
      </c>
      <c r="I81" s="94">
        <v>0</v>
      </c>
      <c r="J81" s="94">
        <v>0</v>
      </c>
      <c r="K81" s="94">
        <v>0</v>
      </c>
      <c r="L81" s="94">
        <v>0</v>
      </c>
      <c r="M81" s="94">
        <v>0</v>
      </c>
      <c r="N81" s="94">
        <v>0</v>
      </c>
      <c r="O81" s="94">
        <v>0</v>
      </c>
      <c r="P81" s="94">
        <v>0</v>
      </c>
      <c r="Q81" s="94">
        <v>0</v>
      </c>
      <c r="R81" s="94">
        <v>0</v>
      </c>
    </row>
    <row r="82" spans="1:18">
      <c r="A82" s="90" t="s">
        <v>351</v>
      </c>
      <c r="B82" s="90">
        <v>4.0909090909090908</v>
      </c>
      <c r="C82" s="94">
        <v>43.636363636363633</v>
      </c>
      <c r="D82" s="94">
        <v>0.34836</v>
      </c>
      <c r="E82" s="94">
        <v>32.183399999999999</v>
      </c>
      <c r="F82" s="94">
        <v>86.292000000000002</v>
      </c>
      <c r="G82" s="94">
        <v>160.512</v>
      </c>
      <c r="H82" s="94">
        <v>285.81600000000003</v>
      </c>
      <c r="I82" s="94">
        <v>463.06800000000004</v>
      </c>
      <c r="J82" s="94">
        <v>734.38800000000003</v>
      </c>
      <c r="K82" s="94">
        <v>1106.76</v>
      </c>
      <c r="L82" s="94">
        <v>1545.5639999999999</v>
      </c>
      <c r="M82" s="94">
        <v>2051.8200000000002</v>
      </c>
      <c r="N82" s="94">
        <v>2592.42</v>
      </c>
      <c r="O82" s="94">
        <v>3133.02</v>
      </c>
      <c r="P82" s="94">
        <v>3673.62</v>
      </c>
      <c r="Q82" s="94">
        <v>4214.2199999999993</v>
      </c>
      <c r="R82" s="94">
        <v>4754.82</v>
      </c>
    </row>
    <row r="83" spans="1:18">
      <c r="A83" s="90" t="s">
        <v>352</v>
      </c>
      <c r="B83" s="90">
        <v>979.20022958018251</v>
      </c>
      <c r="C83" s="94">
        <v>1501.2003519666769</v>
      </c>
      <c r="D83" s="94">
        <v>2556.8631777440378</v>
      </c>
      <c r="E83" s="94">
        <v>3678.3982750956025</v>
      </c>
      <c r="F83" s="94">
        <v>4297.1000250844536</v>
      </c>
      <c r="G83" s="94">
        <v>4864.9474542201624</v>
      </c>
      <c r="H83" s="94">
        <v>5625.9077126324928</v>
      </c>
      <c r="I83" s="94">
        <v>6581.6428487111243</v>
      </c>
      <c r="J83" s="94">
        <v>7647.1935337367613</v>
      </c>
      <c r="K83" s="94">
        <v>8800.0762648379932</v>
      </c>
      <c r="L83" s="94">
        <v>10061.519411791955</v>
      </c>
      <c r="M83" s="94">
        <v>11425.923590885835</v>
      </c>
      <c r="N83" s="94">
        <v>12841.518860381815</v>
      </c>
      <c r="O83" s="94">
        <v>14257.114129877797</v>
      </c>
      <c r="P83" s="94">
        <v>15672.70939937378</v>
      </c>
      <c r="Q83" s="94">
        <v>17088.304668869761</v>
      </c>
      <c r="R83" s="94">
        <v>18503.899938365739</v>
      </c>
    </row>
    <row r="84" spans="1:18">
      <c r="A84" s="90" t="s">
        <v>353</v>
      </c>
      <c r="B84" s="90">
        <v>1565006.29</v>
      </c>
      <c r="C84" s="94">
        <v>1592617.72</v>
      </c>
      <c r="D84" s="94">
        <v>1679787.55446753</v>
      </c>
      <c r="E84" s="94">
        <v>1681204.34965356</v>
      </c>
      <c r="F84" s="94">
        <v>1625577.1493089043</v>
      </c>
      <c r="G84" s="94">
        <v>1576031.7239719573</v>
      </c>
      <c r="H84" s="94">
        <v>1527403.5462947378</v>
      </c>
      <c r="I84" s="94">
        <v>1478522.1184386765</v>
      </c>
      <c r="J84" s="94">
        <v>1423346.291148467</v>
      </c>
      <c r="K84" s="94">
        <v>1371608.6806629486</v>
      </c>
      <c r="L84" s="94">
        <v>1323560.9300256593</v>
      </c>
      <c r="M84" s="94">
        <v>1274302.201960474</v>
      </c>
      <c r="N84" s="94">
        <v>1225588.7072596825</v>
      </c>
      <c r="O84" s="94">
        <v>1188552.69104162</v>
      </c>
      <c r="P84" s="94">
        <v>1156666.4022544748</v>
      </c>
      <c r="Q84" s="94">
        <v>1129192.7470051621</v>
      </c>
      <c r="R84" s="94">
        <v>1105231.0923398971</v>
      </c>
    </row>
    <row r="85" spans="1:18">
      <c r="A85" s="90"/>
      <c r="B85" s="90"/>
      <c r="C85" s="94"/>
      <c r="D85" s="94"/>
      <c r="E85" s="94"/>
      <c r="F85" s="94"/>
      <c r="G85" s="94"/>
      <c r="H85" s="94"/>
      <c r="I85" s="94"/>
      <c r="J85" s="94"/>
      <c r="K85" s="94"/>
      <c r="L85" s="94"/>
      <c r="M85" s="94"/>
      <c r="N85" s="94"/>
      <c r="O85" s="94"/>
      <c r="P85" s="94"/>
      <c r="Q85" s="94"/>
      <c r="R85" s="94"/>
    </row>
    <row r="86" spans="1:18">
      <c r="A86" s="90" t="s">
        <v>7</v>
      </c>
      <c r="B86" s="90">
        <v>2014</v>
      </c>
      <c r="C86" s="90">
        <v>2015</v>
      </c>
      <c r="D86" s="90">
        <v>2016</v>
      </c>
      <c r="E86" s="90">
        <v>2017</v>
      </c>
      <c r="F86" s="90">
        <v>2018</v>
      </c>
      <c r="G86" s="90">
        <v>2019</v>
      </c>
      <c r="H86" s="90">
        <v>2020</v>
      </c>
      <c r="I86" s="90">
        <v>2021</v>
      </c>
      <c r="J86" s="90">
        <v>2022</v>
      </c>
      <c r="K86" s="90">
        <v>2023</v>
      </c>
      <c r="L86" s="90">
        <v>2024</v>
      </c>
      <c r="M86" s="90">
        <v>2025</v>
      </c>
      <c r="N86" s="90">
        <v>2026</v>
      </c>
      <c r="O86" s="90">
        <v>2027</v>
      </c>
      <c r="P86" s="90">
        <v>2028</v>
      </c>
      <c r="Q86" s="90">
        <v>2029</v>
      </c>
      <c r="R86" s="90">
        <v>2030</v>
      </c>
    </row>
    <row r="87" spans="1:18">
      <c r="A87" s="90" t="s">
        <v>348</v>
      </c>
      <c r="B87" s="90">
        <v>120325.06200000001</v>
      </c>
      <c r="C87" s="90">
        <v>119420.30100000001</v>
      </c>
      <c r="D87" s="90">
        <v>127721.91338478001</v>
      </c>
      <c r="E87" s="90">
        <v>122816.04933312001</v>
      </c>
      <c r="F87" s="90">
        <v>118790.53057663623</v>
      </c>
      <c r="G87" s="90">
        <v>112898.51053917249</v>
      </c>
      <c r="H87" s="90">
        <v>110599.46169118684</v>
      </c>
      <c r="I87" s="90">
        <v>108669.8167729187</v>
      </c>
      <c r="J87" s="90">
        <v>111805.09400707307</v>
      </c>
      <c r="K87" s="90">
        <v>114476.01213084687</v>
      </c>
      <c r="L87" s="90">
        <v>115867.18225269145</v>
      </c>
      <c r="M87" s="90">
        <v>113514.73817853804</v>
      </c>
      <c r="N87" s="90">
        <v>111936.54695240328</v>
      </c>
      <c r="O87" s="90">
        <v>108628.47294941814</v>
      </c>
      <c r="P87" s="90">
        <v>105265.13020424184</v>
      </c>
      <c r="Q87" s="90">
        <v>102267.44260514341</v>
      </c>
      <c r="R87" s="90">
        <v>99245.674941777776</v>
      </c>
    </row>
    <row r="88" spans="1:18">
      <c r="A88" s="90" t="s">
        <v>349</v>
      </c>
      <c r="B88" s="90">
        <v>717.28800000000012</v>
      </c>
      <c r="C88" s="90">
        <v>3415.2690000000002</v>
      </c>
      <c r="D88" s="90">
        <v>2521.74961467</v>
      </c>
      <c r="E88" s="90">
        <v>5522.3128517700006</v>
      </c>
      <c r="F88" s="90">
        <v>8151.0000000000009</v>
      </c>
      <c r="G88" s="90">
        <v>12226.5</v>
      </c>
      <c r="H88" s="90">
        <v>12226.5</v>
      </c>
      <c r="I88" s="90">
        <v>12226.5</v>
      </c>
      <c r="J88" s="90">
        <v>8151.0000000000009</v>
      </c>
      <c r="K88" s="90">
        <v>4075.5000000000005</v>
      </c>
      <c r="L88" s="90">
        <v>0</v>
      </c>
      <c r="M88" s="90">
        <v>0</v>
      </c>
      <c r="N88" s="90">
        <v>0</v>
      </c>
      <c r="O88" s="90">
        <v>0</v>
      </c>
      <c r="P88" s="90">
        <v>0</v>
      </c>
      <c r="Q88" s="90">
        <v>0</v>
      </c>
      <c r="R88" s="90">
        <v>0</v>
      </c>
    </row>
    <row r="89" spans="1:18">
      <c r="A89" s="90" t="s">
        <v>350</v>
      </c>
      <c r="B89" s="90">
        <v>0</v>
      </c>
      <c r="C89" s="90">
        <v>0</v>
      </c>
      <c r="D89" s="90">
        <v>0</v>
      </c>
      <c r="E89" s="90">
        <v>0</v>
      </c>
      <c r="F89" s="90">
        <v>164.37630696634795</v>
      </c>
      <c r="G89" s="90">
        <v>328.75261393269591</v>
      </c>
      <c r="H89" s="90">
        <v>610.23691791878798</v>
      </c>
      <c r="I89" s="90">
        <v>938.04128896063594</v>
      </c>
      <c r="J89" s="90">
        <v>1324.4670096326126</v>
      </c>
      <c r="K89" s="90">
        <v>1806.5917370004368</v>
      </c>
      <c r="L89" s="90">
        <v>2478.3979386564015</v>
      </c>
      <c r="M89" s="90">
        <v>3342.9592822550608</v>
      </c>
      <c r="N89" s="90">
        <v>4160.555966720477</v>
      </c>
      <c r="O89" s="90">
        <v>5705.7000000000007</v>
      </c>
      <c r="P89" s="90">
        <v>7743.4500000000007</v>
      </c>
      <c r="Q89" s="90">
        <v>8966.1</v>
      </c>
      <c r="R89" s="90">
        <v>10188.75</v>
      </c>
    </row>
    <row r="90" spans="1:18">
      <c r="A90" s="90" t="s">
        <v>32</v>
      </c>
      <c r="B90" s="90">
        <v>0</v>
      </c>
      <c r="C90" s="90">
        <v>0</v>
      </c>
      <c r="D90" s="90">
        <v>0</v>
      </c>
      <c r="E90" s="90">
        <v>0</v>
      </c>
      <c r="F90" s="90">
        <v>0</v>
      </c>
      <c r="G90" s="90">
        <v>0</v>
      </c>
      <c r="H90" s="90">
        <v>0</v>
      </c>
      <c r="I90" s="90">
        <v>0</v>
      </c>
      <c r="J90" s="90">
        <v>0</v>
      </c>
      <c r="K90" s="90">
        <v>0</v>
      </c>
      <c r="L90" s="90">
        <v>0</v>
      </c>
      <c r="M90" s="90">
        <v>0</v>
      </c>
      <c r="N90" s="90">
        <v>0</v>
      </c>
      <c r="O90" s="90">
        <v>0</v>
      </c>
      <c r="P90" s="90">
        <v>0</v>
      </c>
      <c r="Q90" s="90">
        <v>0</v>
      </c>
      <c r="R90" s="90">
        <v>0</v>
      </c>
    </row>
    <row r="91" spans="1:18">
      <c r="A91" s="90" t="s">
        <v>351</v>
      </c>
      <c r="B91" s="90">
        <v>4.0909090909090908</v>
      </c>
      <c r="C91" s="90">
        <v>43.636363636363633</v>
      </c>
      <c r="D91" s="90">
        <v>0.34836</v>
      </c>
      <c r="E91" s="90">
        <v>32.183399999999999</v>
      </c>
      <c r="F91" s="90">
        <v>86.292000000000002</v>
      </c>
      <c r="G91" s="90">
        <v>160.512</v>
      </c>
      <c r="H91" s="90">
        <v>285.81600000000003</v>
      </c>
      <c r="I91" s="90">
        <v>463.06800000000004</v>
      </c>
      <c r="J91" s="90">
        <v>734.38800000000003</v>
      </c>
      <c r="K91" s="90">
        <v>1556.375573808089</v>
      </c>
      <c r="L91" s="90">
        <v>2861.3027214242675</v>
      </c>
      <c r="M91" s="90">
        <v>4166.229869040445</v>
      </c>
      <c r="N91" s="90">
        <v>5580.4008168975561</v>
      </c>
      <c r="O91" s="90">
        <v>7252.7567653048791</v>
      </c>
      <c r="P91" s="90">
        <v>9228.3540554167848</v>
      </c>
      <c r="Q91" s="90">
        <v>11510.91591476666</v>
      </c>
      <c r="R91" s="90">
        <v>14096.334987020278</v>
      </c>
    </row>
    <row r="92" spans="1:18">
      <c r="A92" s="90" t="s">
        <v>352</v>
      </c>
      <c r="B92" s="90">
        <v>979.20022958018251</v>
      </c>
      <c r="C92" s="90">
        <v>1501.2003519666769</v>
      </c>
      <c r="D92" s="90">
        <v>2556.8631777440378</v>
      </c>
      <c r="E92" s="90">
        <v>3678.3982750956025</v>
      </c>
      <c r="F92" s="90">
        <v>4297.1000250844536</v>
      </c>
      <c r="G92" s="90">
        <v>4864.9474542201624</v>
      </c>
      <c r="H92" s="90">
        <v>5625.9077126324928</v>
      </c>
      <c r="I92" s="90">
        <v>6581.6428487111243</v>
      </c>
      <c r="J92" s="90">
        <v>7647.1935337367613</v>
      </c>
      <c r="K92" s="90">
        <v>9666.6824109203571</v>
      </c>
      <c r="L92" s="90">
        <v>12609.567908301229</v>
      </c>
      <c r="M92" s="90">
        <v>15552.453405682103</v>
      </c>
      <c r="N92" s="90">
        <v>18685.209765568718</v>
      </c>
      <c r="O92" s="90">
        <v>22336.515808834498</v>
      </c>
      <c r="P92" s="90">
        <v>26662.995405554753</v>
      </c>
      <c r="Q92" s="90">
        <v>31678.027795347465</v>
      </c>
      <c r="R92" s="90">
        <v>37372.944432125361</v>
      </c>
    </row>
    <row r="93" spans="1:18">
      <c r="A93" s="90" t="s">
        <v>353</v>
      </c>
      <c r="B93" s="90">
        <v>1565006.29</v>
      </c>
      <c r="C93" s="90">
        <v>1592617.72</v>
      </c>
      <c r="D93" s="90">
        <v>1679787.55446753</v>
      </c>
      <c r="E93" s="90">
        <v>1681204.34965356</v>
      </c>
      <c r="F93" s="90">
        <v>1652138.194371236</v>
      </c>
      <c r="G93" s="90">
        <v>1625887.5321284265</v>
      </c>
      <c r="H93" s="90">
        <v>1594454.8235327138</v>
      </c>
      <c r="I93" s="90">
        <v>1568149.6275652049</v>
      </c>
      <c r="J93" s="90">
        <v>1555317.3049692984</v>
      </c>
      <c r="K93" s="90">
        <v>1537260.1838281231</v>
      </c>
      <c r="L93" s="90">
        <v>1504457.1331307671</v>
      </c>
      <c r="M93" s="90">
        <v>1478219.0823197444</v>
      </c>
      <c r="N93" s="90">
        <v>1461220.572243274</v>
      </c>
      <c r="O93" s="90">
        <v>1430634.0087610565</v>
      </c>
      <c r="P93" s="90">
        <v>1405460.2095574301</v>
      </c>
      <c r="Q93" s="90">
        <v>1373995.4136639789</v>
      </c>
      <c r="R93" s="90">
        <v>1341853.5908974977</v>
      </c>
    </row>
    <row r="94" spans="1:18">
      <c r="A94" s="90"/>
      <c r="B94" s="90"/>
      <c r="C94" s="90"/>
      <c r="D94" s="90"/>
      <c r="E94" s="90"/>
      <c r="F94" s="90"/>
      <c r="G94" s="90"/>
      <c r="H94" s="90"/>
      <c r="I94" s="90"/>
      <c r="J94" s="90"/>
      <c r="K94" s="90"/>
      <c r="L94" s="90"/>
      <c r="M94" s="90"/>
      <c r="N94" s="90"/>
      <c r="O94" s="90"/>
      <c r="P94" s="90"/>
      <c r="Q94" s="90"/>
      <c r="R94" s="90"/>
    </row>
    <row r="95" spans="1:18">
      <c r="A95" t="s">
        <v>355</v>
      </c>
      <c r="D95" s="94">
        <f>D58+D59+D68+D69+D78+D79+D87+D88</f>
        <v>520974.65199780004</v>
      </c>
      <c r="E95" s="94">
        <f t="shared" ref="E95:R95" si="0">E58+E59+E68+E69+E78+E79+E87+E88</f>
        <v>513353.44873956009</v>
      </c>
      <c r="F95" s="94">
        <f t="shared" si="0"/>
        <v>503741.11550577777</v>
      </c>
      <c r="G95" s="94">
        <f t="shared" si="0"/>
        <v>492944.99428803072</v>
      </c>
      <c r="H95" s="94">
        <f t="shared" si="0"/>
        <v>481143.03245003801</v>
      </c>
      <c r="I95" s="94">
        <f t="shared" si="0"/>
        <v>470003.29646802228</v>
      </c>
      <c r="J95" s="94">
        <f t="shared" si="0"/>
        <v>459825.75673878624</v>
      </c>
      <c r="K95" s="94">
        <f t="shared" si="0"/>
        <v>448816.86126761651</v>
      </c>
      <c r="L95" s="94">
        <f t="shared" si="0"/>
        <v>435214.22785596771</v>
      </c>
      <c r="M95" s="94">
        <f t="shared" si="0"/>
        <v>421797.31496464845</v>
      </c>
      <c r="N95" s="94">
        <f t="shared" si="0"/>
        <v>410113.49769757222</v>
      </c>
      <c r="O95" s="94">
        <f t="shared" si="0"/>
        <v>395169.19805743475</v>
      </c>
      <c r="P95" s="94">
        <f t="shared" si="0"/>
        <v>379748.88444229623</v>
      </c>
      <c r="Q95" s="94">
        <f t="shared" si="0"/>
        <v>367194.25933333283</v>
      </c>
      <c r="R95" s="94">
        <f t="shared" si="0"/>
        <v>354961.97130724532</v>
      </c>
    </row>
    <row r="96" spans="1:18">
      <c r="A96" t="s">
        <v>356</v>
      </c>
      <c r="D96" s="94">
        <f>D60+D70+D80+D89</f>
        <v>0</v>
      </c>
      <c r="E96" s="94">
        <f t="shared" ref="E96:R96" si="1">E60+E70+E80+E89</f>
        <v>0</v>
      </c>
      <c r="F96" s="94">
        <f t="shared" si="1"/>
        <v>657.50522786539182</v>
      </c>
      <c r="G96" s="94">
        <f t="shared" si="1"/>
        <v>1315.0104557307836</v>
      </c>
      <c r="H96" s="94">
        <f t="shared" si="1"/>
        <v>2440.9476716751519</v>
      </c>
      <c r="I96" s="94">
        <f t="shared" si="1"/>
        <v>3752.1651558425438</v>
      </c>
      <c r="J96" s="94">
        <f t="shared" si="1"/>
        <v>5297.8680385304506</v>
      </c>
      <c r="K96" s="94">
        <f t="shared" si="1"/>
        <v>7226.366948001747</v>
      </c>
      <c r="L96" s="94">
        <f t="shared" si="1"/>
        <v>9913.591754625606</v>
      </c>
      <c r="M96" s="94">
        <f t="shared" si="1"/>
        <v>13371.837129020243</v>
      </c>
      <c r="N96" s="94">
        <f t="shared" si="1"/>
        <v>16642.223866881908</v>
      </c>
      <c r="O96" s="94">
        <f t="shared" si="1"/>
        <v>22822.800000000003</v>
      </c>
      <c r="P96" s="94">
        <f t="shared" si="1"/>
        <v>30973.800000000003</v>
      </c>
      <c r="Q96" s="94">
        <f t="shared" si="1"/>
        <v>35864.400000000001</v>
      </c>
      <c r="R96" s="94">
        <f t="shared" si="1"/>
        <v>40755</v>
      </c>
    </row>
    <row r="97" spans="1:37">
      <c r="A97" t="s">
        <v>357</v>
      </c>
      <c r="D97" s="94">
        <f>D95+D96</f>
        <v>520974.65199780004</v>
      </c>
      <c r="E97" s="94">
        <f t="shared" ref="E97:R97" si="2">E95+E96</f>
        <v>513353.44873956009</v>
      </c>
      <c r="F97" s="94">
        <f t="shared" si="2"/>
        <v>504398.62073364318</v>
      </c>
      <c r="G97" s="94">
        <f t="shared" si="2"/>
        <v>494260.0047437615</v>
      </c>
      <c r="H97" s="94">
        <f t="shared" si="2"/>
        <v>483583.98012171313</v>
      </c>
      <c r="I97" s="94">
        <f t="shared" si="2"/>
        <v>473755.46162386483</v>
      </c>
      <c r="J97" s="94">
        <f t="shared" si="2"/>
        <v>465123.6247773167</v>
      </c>
      <c r="K97" s="94">
        <f t="shared" si="2"/>
        <v>456043.22821561823</v>
      </c>
      <c r="L97" s="94">
        <f t="shared" si="2"/>
        <v>445127.81961059332</v>
      </c>
      <c r="M97" s="94">
        <f t="shared" si="2"/>
        <v>435169.1520936687</v>
      </c>
      <c r="N97" s="94">
        <f t="shared" si="2"/>
        <v>426755.72156445414</v>
      </c>
      <c r="O97" s="94">
        <f t="shared" si="2"/>
        <v>417991.99805743474</v>
      </c>
      <c r="P97" s="94">
        <f t="shared" si="2"/>
        <v>410722.68444229622</v>
      </c>
      <c r="Q97" s="94">
        <f t="shared" si="2"/>
        <v>403058.65933333285</v>
      </c>
      <c r="R97" s="94">
        <f t="shared" si="2"/>
        <v>395716.97130724532</v>
      </c>
    </row>
    <row r="98" spans="1:37">
      <c r="A98" t="s">
        <v>358</v>
      </c>
    </row>
    <row r="99" spans="1:37">
      <c r="A99" t="s">
        <v>359</v>
      </c>
      <c r="D99">
        <v>0</v>
      </c>
      <c r="E99">
        <v>0</v>
      </c>
      <c r="F99">
        <f>F96/F97</f>
        <v>1.3035428743025832E-3</v>
      </c>
      <c r="G99" s="90">
        <f t="shared" ref="G99:R99" si="3">G96/G97</f>
        <v>2.6605641628084445E-3</v>
      </c>
      <c r="H99" s="90">
        <f t="shared" si="3"/>
        <v>5.0476189700510562E-3</v>
      </c>
      <c r="I99" s="90">
        <f t="shared" si="3"/>
        <v>7.9200462259188722E-3</v>
      </c>
      <c r="J99" s="90">
        <f t="shared" si="3"/>
        <v>1.1390236393747718E-2</v>
      </c>
      <c r="K99" s="90">
        <f t="shared" si="3"/>
        <v>1.5845793777657203E-2</v>
      </c>
      <c r="L99" s="90">
        <f t="shared" si="3"/>
        <v>2.2271337170743932E-2</v>
      </c>
      <c r="M99" s="90">
        <f t="shared" si="3"/>
        <v>3.0727906756915526E-2</v>
      </c>
      <c r="N99" s="90">
        <f t="shared" si="3"/>
        <v>3.8997072624762423E-2</v>
      </c>
      <c r="O99" s="90">
        <f t="shared" si="3"/>
        <v>5.4601045249827979E-2</v>
      </c>
      <c r="P99" s="90">
        <f t="shared" si="3"/>
        <v>7.541292744046528E-2</v>
      </c>
      <c r="Q99" s="90">
        <f t="shared" si="3"/>
        <v>8.8980596668783746E-2</v>
      </c>
      <c r="R99" s="90">
        <f t="shared" si="3"/>
        <v>0.1029902757654453</v>
      </c>
    </row>
    <row r="105" spans="1:37">
      <c r="A105" s="68" t="s">
        <v>347</v>
      </c>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row>
    <row r="106" spans="1:37">
      <c r="A106" s="37"/>
      <c r="B106" s="37">
        <v>2015</v>
      </c>
      <c r="C106" s="37">
        <f t="shared" ref="C106:AK106" si="4">B106+1</f>
        <v>2016</v>
      </c>
      <c r="D106" s="37">
        <f t="shared" si="4"/>
        <v>2017</v>
      </c>
      <c r="E106" s="37">
        <f t="shared" si="4"/>
        <v>2018</v>
      </c>
      <c r="F106" s="37">
        <f t="shared" si="4"/>
        <v>2019</v>
      </c>
      <c r="G106" s="37">
        <f t="shared" si="4"/>
        <v>2020</v>
      </c>
      <c r="H106" s="37">
        <f t="shared" si="4"/>
        <v>2021</v>
      </c>
      <c r="I106" s="37">
        <f t="shared" si="4"/>
        <v>2022</v>
      </c>
      <c r="J106" s="37">
        <f t="shared" si="4"/>
        <v>2023</v>
      </c>
      <c r="K106" s="37">
        <f t="shared" si="4"/>
        <v>2024</v>
      </c>
      <c r="L106" s="37">
        <f t="shared" si="4"/>
        <v>2025</v>
      </c>
      <c r="M106" s="37">
        <f t="shared" si="4"/>
        <v>2026</v>
      </c>
      <c r="N106" s="37">
        <f t="shared" si="4"/>
        <v>2027</v>
      </c>
      <c r="O106" s="37">
        <f t="shared" si="4"/>
        <v>2028</v>
      </c>
      <c r="P106" s="37">
        <f t="shared" si="4"/>
        <v>2029</v>
      </c>
      <c r="Q106" s="37">
        <f t="shared" si="4"/>
        <v>2030</v>
      </c>
      <c r="R106" s="37">
        <f t="shared" si="4"/>
        <v>2031</v>
      </c>
      <c r="S106" s="37">
        <f t="shared" si="4"/>
        <v>2032</v>
      </c>
      <c r="T106" s="37">
        <f t="shared" si="4"/>
        <v>2033</v>
      </c>
      <c r="U106" s="37">
        <f t="shared" si="4"/>
        <v>2034</v>
      </c>
      <c r="V106" s="37">
        <f t="shared" si="4"/>
        <v>2035</v>
      </c>
      <c r="W106" s="37">
        <f t="shared" si="4"/>
        <v>2036</v>
      </c>
      <c r="X106" s="37">
        <f t="shared" si="4"/>
        <v>2037</v>
      </c>
      <c r="Y106" s="37">
        <f t="shared" si="4"/>
        <v>2038</v>
      </c>
      <c r="Z106" s="37">
        <f t="shared" si="4"/>
        <v>2039</v>
      </c>
      <c r="AA106" s="37">
        <f t="shared" si="4"/>
        <v>2040</v>
      </c>
      <c r="AB106" s="37">
        <f t="shared" si="4"/>
        <v>2041</v>
      </c>
      <c r="AC106" s="37">
        <f t="shared" si="4"/>
        <v>2042</v>
      </c>
      <c r="AD106" s="37">
        <f t="shared" si="4"/>
        <v>2043</v>
      </c>
      <c r="AE106" s="37">
        <f t="shared" si="4"/>
        <v>2044</v>
      </c>
      <c r="AF106" s="37">
        <f t="shared" si="4"/>
        <v>2045</v>
      </c>
      <c r="AG106" s="37">
        <f t="shared" si="4"/>
        <v>2046</v>
      </c>
      <c r="AH106" s="37">
        <f t="shared" si="4"/>
        <v>2047</v>
      </c>
      <c r="AI106" s="37">
        <f t="shared" si="4"/>
        <v>2048</v>
      </c>
      <c r="AJ106" s="37">
        <f t="shared" si="4"/>
        <v>2049</v>
      </c>
      <c r="AK106" s="37">
        <f t="shared" si="4"/>
        <v>2050</v>
      </c>
    </row>
    <row r="107" spans="1:37">
      <c r="A107" s="37" t="str">
        <f>'Biofuel use Pathways Scoping Pl'!A16</f>
        <v>Total bio gasoline (EJ)</v>
      </c>
      <c r="B107" s="37">
        <f>'Biofuel use Pathways Scoping Pl'!B16</f>
        <v>0.20710917095807801</v>
      </c>
      <c r="C107" s="37">
        <f>'Biofuel use Pathways Scoping Pl'!C16</f>
        <v>0.20765728653922699</v>
      </c>
      <c r="D107" s="37">
        <f>'Biofuel use Pathways Scoping Pl'!D16</f>
        <v>0.20741174631176801</v>
      </c>
      <c r="E107" s="37">
        <f>'Biofuel use Pathways Scoping Pl'!E16</f>
        <v>0.20552983735744101</v>
      </c>
      <c r="F107" s="37">
        <f>'Biofuel use Pathways Scoping Pl'!F16</f>
        <v>0.20163776532625499</v>
      </c>
      <c r="G107" s="37">
        <f>'Biofuel use Pathways Scoping Pl'!G16</f>
        <v>0.197711212280862</v>
      </c>
      <c r="H107" s="37">
        <f>'Biofuel use Pathways Scoping Pl'!H16</f>
        <v>0.19359169298636403</v>
      </c>
      <c r="I107" s="37">
        <f>'Biofuel use Pathways Scoping Pl'!I16</f>
        <v>0.18915548961687501</v>
      </c>
      <c r="J107" s="37">
        <f>'Biofuel use Pathways Scoping Pl'!J16</f>
        <v>0.17733960136994401</v>
      </c>
      <c r="K107" s="37">
        <f>'Biofuel use Pathways Scoping Pl'!K16</f>
        <v>0.16899471889493503</v>
      </c>
      <c r="L107" s="37">
        <f>'Biofuel use Pathways Scoping Pl'!L16</f>
        <v>0.15284641763422202</v>
      </c>
      <c r="M107" s="37">
        <f>'Biofuel use Pathways Scoping Pl'!M16</f>
        <v>0.14541308627381502</v>
      </c>
      <c r="N107" s="37">
        <f>'Biofuel use Pathways Scoping Pl'!N16</f>
        <v>0.13901608942021398</v>
      </c>
      <c r="O107" s="37">
        <f>'Biofuel use Pathways Scoping Pl'!O16</f>
        <v>0.13417140227600799</v>
      </c>
      <c r="P107" s="37">
        <f>'Biofuel use Pathways Scoping Pl'!P16</f>
        <v>0.12836420604101198</v>
      </c>
      <c r="Q107" s="37">
        <f>'Biofuel use Pathways Scoping Pl'!Q16</f>
        <v>0.12303847001731902</v>
      </c>
      <c r="R107" s="37">
        <f>'Biofuel use Pathways Scoping Pl'!R16</f>
        <v>0.11795300903897701</v>
      </c>
      <c r="S107" s="37">
        <f>'Biofuel use Pathways Scoping Pl'!S16</f>
        <v>0.11326927112044602</v>
      </c>
      <c r="T107" s="37">
        <f>'Biofuel use Pathways Scoping Pl'!T16</f>
        <v>0.112478278910673</v>
      </c>
      <c r="U107" s="37">
        <f>'Biofuel use Pathways Scoping Pl'!U16</f>
        <v>0.10871050142453739</v>
      </c>
      <c r="V107" s="37">
        <f>'Biofuel use Pathways Scoping Pl'!V16</f>
        <v>0.10596093475141491</v>
      </c>
      <c r="W107" s="37">
        <f>'Biofuel use Pathways Scoping Pl'!W16</f>
        <v>0.10293885909971562</v>
      </c>
      <c r="X107" s="37">
        <f>'Biofuel use Pathways Scoping Pl'!X16</f>
        <v>9.8539033412779115E-2</v>
      </c>
      <c r="Y107" s="37">
        <f>'Biofuel use Pathways Scoping Pl'!Y16</f>
        <v>9.6455322798728094E-2</v>
      </c>
      <c r="Z107" s="37">
        <f>'Biofuel use Pathways Scoping Pl'!Z16</f>
        <v>9.3890296903524906E-2</v>
      </c>
      <c r="AA107" s="37">
        <f>'Biofuel use Pathways Scoping Pl'!AA16</f>
        <v>9.4554171921329505E-2</v>
      </c>
      <c r="AB107" s="37">
        <f>'Biofuel use Pathways Scoping Pl'!AB16</f>
        <v>8.8483513123023799E-2</v>
      </c>
      <c r="AC107" s="37">
        <f>'Biofuel use Pathways Scoping Pl'!AC16</f>
        <v>8.2597453907393398E-2</v>
      </c>
      <c r="AD107" s="37">
        <f>'Biofuel use Pathways Scoping Pl'!AD16</f>
        <v>7.69142378495076E-2</v>
      </c>
      <c r="AE107" s="37">
        <f>'Biofuel use Pathways Scoping Pl'!AE16</f>
        <v>7.14414945612451E-2</v>
      </c>
      <c r="AF107" s="37">
        <f>'Biofuel use Pathways Scoping Pl'!AF16</f>
        <v>6.6437141000962791E-2</v>
      </c>
      <c r="AG107" s="37">
        <f>'Biofuel use Pathways Scoping Pl'!AG16</f>
        <v>6.1627123556348508E-2</v>
      </c>
      <c r="AH107" s="37">
        <f>'Biofuel use Pathways Scoping Pl'!AH16</f>
        <v>5.7043302634083498E-2</v>
      </c>
      <c r="AI107" s="37">
        <f>'Biofuel use Pathways Scoping Pl'!AI16</f>
        <v>5.2678733309333509E-2</v>
      </c>
      <c r="AJ107" s="37">
        <f>'Biofuel use Pathways Scoping Pl'!AJ16</f>
        <v>4.8510454226622493E-2</v>
      </c>
      <c r="AK107" s="37">
        <f>'Biofuel use Pathways Scoping Pl'!AK16</f>
        <v>4.45212955443949E-2</v>
      </c>
    </row>
    <row r="108" spans="1:37">
      <c r="A108" s="37" t="str">
        <f>'Biofuel use Pathways Scoping Pl'!A17</f>
        <v>fraction renewable gasoline</v>
      </c>
      <c r="B108" s="37" t="s">
        <v>330</v>
      </c>
      <c r="C108" s="90" t="s">
        <v>330</v>
      </c>
      <c r="D108" s="37">
        <f>'Biofuel use Pathways Scoping Pl'!D17</f>
        <v>3.0714991379630197E-4</v>
      </c>
      <c r="E108" s="37">
        <f>'Biofuel use Pathways Scoping Pl'!E17</f>
        <v>4.8985313905983586E-3</v>
      </c>
      <c r="F108" s="37">
        <f>'Biofuel use Pathways Scoping Pl'!F17</f>
        <v>6.5693640169871559E-3</v>
      </c>
      <c r="G108" s="37">
        <f>'Biofuel use Pathways Scoping Pl'!G17</f>
        <v>8.9290081712319926E-3</v>
      </c>
      <c r="H108" s="37">
        <f>'Biofuel use Pathways Scoping Pl'!H17</f>
        <v>1.1621191257201652E-2</v>
      </c>
      <c r="I108" s="37">
        <f>'Biofuel use Pathways Scoping Pl'!I17</f>
        <v>1.5240862825811483E-2</v>
      </c>
      <c r="J108" s="37">
        <f>'Biofuel use Pathways Scoping Pl'!J17</f>
        <v>0</v>
      </c>
      <c r="K108" s="37">
        <f>'Biofuel use Pathways Scoping Pl'!K17</f>
        <v>0</v>
      </c>
      <c r="L108" s="37">
        <f>'Biofuel use Pathways Scoping Pl'!L17</f>
        <v>0</v>
      </c>
      <c r="M108" s="37">
        <f>'Biofuel use Pathways Scoping Pl'!M17</f>
        <v>1.5931165889965415E-6</v>
      </c>
      <c r="N108" s="37">
        <f>'Biofuel use Pathways Scoping Pl'!N17</f>
        <v>1.032350791901445E-3</v>
      </c>
      <c r="O108" s="37">
        <f>'Biofuel use Pathways Scoping Pl'!O17</f>
        <v>1.1937694716084885E-2</v>
      </c>
      <c r="P108" s="37">
        <f>'Biofuel use Pathways Scoping Pl'!P17</f>
        <v>1.3265511333088875E-2</v>
      </c>
      <c r="Q108" s="37">
        <f>'Biofuel use Pathways Scoping Pl'!Q17</f>
        <v>1.971318563745621E-2</v>
      </c>
      <c r="R108" s="37">
        <f>'Biofuel use Pathways Scoping Pl'!R17</f>
        <v>2.37791597929745E-2</v>
      </c>
      <c r="S108" s="37">
        <f>'Biofuel use Pathways Scoping Pl'!S17</f>
        <v>2.9307929389516211E-2</v>
      </c>
      <c r="T108" s="37">
        <f>'Biofuel use Pathways Scoping Pl'!T17</f>
        <v>7.128473459633608E-2</v>
      </c>
      <c r="U108" s="37">
        <f>'Biofuel use Pathways Scoping Pl'!U17</f>
        <v>8.589770829529339E-2</v>
      </c>
      <c r="V108" s="37">
        <f>'Biofuel use Pathways Scoping Pl'!V17</f>
        <v>0.11154824698110895</v>
      </c>
      <c r="W108" s="37">
        <f>'Biofuel use Pathways Scoping Pl'!W17</f>
        <v>0.13515825220602662</v>
      </c>
      <c r="X108" s="37">
        <f>'Biofuel use Pathways Scoping Pl'!X17</f>
        <v>0.14659914908528618</v>
      </c>
      <c r="Y108" s="37">
        <f>'Biofuel use Pathways Scoping Pl'!Y17</f>
        <v>0.18149901624952988</v>
      </c>
      <c r="Z108" s="37">
        <f>'Biofuel use Pathways Scoping Pl'!Z17</f>
        <v>0.21282106840637574</v>
      </c>
      <c r="AA108" s="37">
        <f>'Biofuel use Pathways Scoping Pl'!AA17</f>
        <v>0.27439044912355987</v>
      </c>
      <c r="AB108" s="37">
        <f>'Biofuel use Pathways Scoping Pl'!AB17</f>
        <v>0.27249208489808702</v>
      </c>
      <c r="AC108" s="37">
        <f>'Biofuel use Pathways Scoping Pl'!AC17</f>
        <v>0.2697113169490315</v>
      </c>
      <c r="AD108" s="37">
        <f>'Biofuel use Pathways Scoping Pl'!AD17</f>
        <v>0.26579946589343706</v>
      </c>
      <c r="AE108" s="37">
        <f>'Biofuel use Pathways Scoping Pl'!AE17</f>
        <v>0.26049369101658476</v>
      </c>
      <c r="AF108" s="37">
        <f>'Biofuel use Pathways Scoping Pl'!AF17</f>
        <v>0.25251643067778728</v>
      </c>
      <c r="AG108" s="37">
        <f>'Biofuel use Pathways Scoping Pl'!AG17</f>
        <v>0.24247058953412201</v>
      </c>
      <c r="AH108" s="37">
        <f>'Biofuel use Pathways Scoping Pl'!AH17</f>
        <v>0.22980892838710409</v>
      </c>
      <c r="AI108" s="37">
        <f>'Biofuel use Pathways Scoping Pl'!AI17</f>
        <v>0.2140421882164398</v>
      </c>
      <c r="AJ108" s="37">
        <f>'Biofuel use Pathways Scoping Pl'!AJ17</f>
        <v>0.19463364692261234</v>
      </c>
      <c r="AK108" s="37">
        <f>'Biofuel use Pathways Scoping Pl'!AK17</f>
        <v>0.17088590520492689</v>
      </c>
    </row>
    <row r="109" spans="1:37">
      <c r="A109" s="37" t="str">
        <f>'Biofuel use Pathways Scoping Pl'!A18</f>
        <v xml:space="preserve">fraction renewable ethanol </v>
      </c>
      <c r="B109" s="90" t="s">
        <v>330</v>
      </c>
      <c r="C109" s="90" t="s">
        <v>330</v>
      </c>
      <c r="D109" s="37">
        <f>'Biofuel use Pathways Scoping Pl'!D18</f>
        <v>5.8950445273341151E-3</v>
      </c>
      <c r="E109" s="37">
        <f>'Biofuel use Pathways Scoping Pl'!E18</f>
        <v>1.9829133338495494E-2</v>
      </c>
      <c r="F109" s="37">
        <f>'Biofuel use Pathways Scoping Pl'!F18</f>
        <v>3.2339009854871315E-2</v>
      </c>
      <c r="G109" s="37">
        <f>'Biofuel use Pathways Scoping Pl'!G18</f>
        <v>4.3343272195542064E-2</v>
      </c>
      <c r="H109" s="37">
        <f>'Biofuel use Pathways Scoping Pl'!H18</f>
        <v>5.6468949681482507E-2</v>
      </c>
      <c r="I109" s="37">
        <f>'Biofuel use Pathways Scoping Pl'!I18</f>
        <v>7.3658761203391515E-2</v>
      </c>
      <c r="J109" s="37">
        <f>'Biofuel use Pathways Scoping Pl'!J18</f>
        <v>6.7698064883745329E-2</v>
      </c>
      <c r="K109" s="37">
        <f>'Biofuel use Pathways Scoping Pl'!K18</f>
        <v>6.3024455614034081E-2</v>
      </c>
      <c r="L109" s="37">
        <f>'Biofuel use Pathways Scoping Pl'!L18</f>
        <v>4.1202647713150997E-3</v>
      </c>
      <c r="M109" s="37">
        <f>'Biofuel use Pathways Scoping Pl'!M18</f>
        <v>4.17954137123242E-3</v>
      </c>
      <c r="N109" s="37">
        <f>'Biofuel use Pathways Scoping Pl'!N18</f>
        <v>3.1295476790813783E-3</v>
      </c>
      <c r="O109" s="37">
        <f>'Biofuel use Pathways Scoping Pl'!O18</f>
        <v>3.1234147731266353E-3</v>
      </c>
      <c r="P109" s="37">
        <f>'Biofuel use Pathways Scoping Pl'!P18</f>
        <v>3.1284625394067764E-3</v>
      </c>
      <c r="Q109" s="37">
        <f>'Biofuel use Pathways Scoping Pl'!Q18</f>
        <v>3.2196320382091726E-4</v>
      </c>
      <c r="R109" s="37">
        <f>'Biofuel use Pathways Scoping Pl'!R18</f>
        <v>3.2209640355546624E-4</v>
      </c>
      <c r="S109" s="37">
        <f>'Biofuel use Pathways Scoping Pl'!S18</f>
        <v>1.4521025726836365E-4</v>
      </c>
      <c r="T109" s="37">
        <f>'Biofuel use Pathways Scoping Pl'!T18</f>
        <v>1.4005264085264395E-4</v>
      </c>
      <c r="U109" s="37">
        <f>'Biofuel use Pathways Scoping Pl'!U18</f>
        <v>1.3744826676539805E-4</v>
      </c>
      <c r="V109" s="37">
        <f>'Biofuel use Pathways Scoping Pl'!V18</f>
        <v>1.3445606188189802E-4</v>
      </c>
      <c r="W109" s="37">
        <f>'Biofuel use Pathways Scoping Pl'!W18</f>
        <v>1.3165203226968191E-4</v>
      </c>
      <c r="X109" s="37">
        <f>'Biofuel use Pathways Scoping Pl'!X18</f>
        <v>1.2930205989160467E-4</v>
      </c>
      <c r="Y109" s="37">
        <f>'Biofuel use Pathways Scoping Pl'!Y18</f>
        <v>1.2368928591836428E-4</v>
      </c>
      <c r="Z109" s="37">
        <f>'Biofuel use Pathways Scoping Pl'!Z18</f>
        <v>1.196663592569616E-4</v>
      </c>
      <c r="AA109" s="37">
        <f>'Biofuel use Pathways Scoping Pl'!AA18</f>
        <v>1.0902607246750714E-4</v>
      </c>
      <c r="AB109" s="37">
        <f>'Biofuel use Pathways Scoping Pl'!AB18</f>
        <v>1.0865176642153943E-4</v>
      </c>
      <c r="AC109" s="37">
        <f>'Biofuel use Pathways Scoping Pl'!AC18</f>
        <v>1.0798044707285652E-4</v>
      </c>
      <c r="AD109" s="37">
        <f>'Biofuel use Pathways Scoping Pl'!AD18</f>
        <v>1.0541741329953121E-4</v>
      </c>
      <c r="AE109" s="37">
        <f>'Biofuel use Pathways Scoping Pl'!AE18</f>
        <v>1.0376490645285854E-4</v>
      </c>
      <c r="AF109" s="37">
        <f>'Biofuel use Pathways Scoping Pl'!AF18</f>
        <v>1.0112024537453595E-4</v>
      </c>
      <c r="AG109" s="37">
        <f>'Biofuel use Pathways Scoping Pl'!AG18</f>
        <v>9.5856007210829127E-5</v>
      </c>
      <c r="AH109" s="37">
        <f>'Biofuel use Pathways Scoping Pl'!AH18</f>
        <v>9.1375319438212357E-5</v>
      </c>
      <c r="AI109" s="37">
        <f>'Biofuel use Pathways Scoping Pl'!AI18</f>
        <v>8.5753200887987591E-5</v>
      </c>
      <c r="AJ109" s="37">
        <f>'Biofuel use Pathways Scoping Pl'!AJ18</f>
        <v>7.6407447819069142E-5</v>
      </c>
      <c r="AK109" s="37">
        <f>'Biofuel use Pathways Scoping Pl'!AK18</f>
        <v>6.7643584113516415E-5</v>
      </c>
    </row>
    <row r="110" spans="1:37">
      <c r="A110" s="37" t="str">
        <f>'Biofuel use Pathways Scoping Pl'!A19</f>
        <v>fraction conventional ethanol</v>
      </c>
      <c r="B110" s="37">
        <f>'Biofuel use Pathways Scoping Pl'!B19</f>
        <v>1</v>
      </c>
      <c r="C110" s="37">
        <f>'Biofuel use Pathways Scoping Pl'!C19</f>
        <v>1</v>
      </c>
      <c r="D110" s="37">
        <f>'Biofuel use Pathways Scoping Pl'!D19</f>
        <v>0.99379780555886954</v>
      </c>
      <c r="E110" s="37">
        <f>'Biofuel use Pathways Scoping Pl'!E19</f>
        <v>0.97527233527090618</v>
      </c>
      <c r="F110" s="37">
        <f>'Biofuel use Pathways Scoping Pl'!F19</f>
        <v>0.96109162612814147</v>
      </c>
      <c r="G110" s="37">
        <f>'Biofuel use Pathways Scoping Pl'!G19</f>
        <v>0.947727719633226</v>
      </c>
      <c r="H110" s="37">
        <f>'Biofuel use Pathways Scoping Pl'!H19</f>
        <v>0.93190985906131585</v>
      </c>
      <c r="I110" s="37">
        <f>'Biofuel use Pathways Scoping Pl'!I19</f>
        <v>0.91110037597079696</v>
      </c>
      <c r="J110" s="37">
        <f>'Biofuel use Pathways Scoping Pl'!J19</f>
        <v>0.9323019351162547</v>
      </c>
      <c r="K110" s="37">
        <f>'Biofuel use Pathways Scoping Pl'!K19</f>
        <v>0.93697554438596597</v>
      </c>
      <c r="L110" s="37">
        <f>'Biofuel use Pathways Scoping Pl'!L19</f>
        <v>0.99587973522868489</v>
      </c>
      <c r="M110" s="37">
        <f>'Biofuel use Pathways Scoping Pl'!M19</f>
        <v>0.99581886551217857</v>
      </c>
      <c r="N110" s="37">
        <f>'Biofuel use Pathways Scoping Pl'!N19</f>
        <v>0.99583810152901719</v>
      </c>
      <c r="O110" s="37">
        <f>'Biofuel use Pathways Scoping Pl'!O19</f>
        <v>0.98493889051078853</v>
      </c>
      <c r="P110" s="37">
        <f>'Biofuel use Pathways Scoping Pl'!P19</f>
        <v>0.98360602612750436</v>
      </c>
      <c r="Q110" s="37">
        <f>'Biofuel use Pathways Scoping Pl'!Q19</f>
        <v>0.97996485115872289</v>
      </c>
      <c r="R110" s="37">
        <f>'Biofuel use Pathways Scoping Pl'!R19</f>
        <v>0.97589874380346997</v>
      </c>
      <c r="S110" s="37">
        <f>'Biofuel use Pathways Scoping Pl'!S19</f>
        <v>0.97054686035321547</v>
      </c>
      <c r="T110" s="37">
        <f>'Biofuel use Pathways Scoping Pl'!T19</f>
        <v>0.9285752127628113</v>
      </c>
      <c r="U110" s="37">
        <f>'Biofuel use Pathways Scoping Pl'!U19</f>
        <v>0.91396484343794115</v>
      </c>
      <c r="V110" s="37">
        <f>'Biofuel use Pathways Scoping Pl'!V19</f>
        <v>0.88831729695700912</v>
      </c>
      <c r="W110" s="37">
        <f>'Biofuel use Pathways Scoping Pl'!W19</f>
        <v>0.86471009576170366</v>
      </c>
      <c r="X110" s="37">
        <f>'Biofuel use Pathways Scoping Pl'!X19</f>
        <v>0.85327154885482226</v>
      </c>
      <c r="Y110" s="37">
        <f>'Biofuel use Pathways Scoping Pl'!Y19</f>
        <v>0.81837729446455176</v>
      </c>
      <c r="Z110" s="37">
        <f>'Biofuel use Pathways Scoping Pl'!Z19</f>
        <v>0.78705926523436731</v>
      </c>
      <c r="AA110" s="37">
        <f>'Biofuel use Pathways Scoping Pl'!AA19</f>
        <v>0.72550052480397265</v>
      </c>
      <c r="AB110" s="37">
        <f>'Biofuel use Pathways Scoping Pl'!AB19</f>
        <v>0.72739926333549154</v>
      </c>
      <c r="AC110" s="37">
        <f>'Biofuel use Pathways Scoping Pl'!AC19</f>
        <v>0.73018070260389567</v>
      </c>
      <c r="AD110" s="37">
        <f>'Biofuel use Pathways Scoping Pl'!AD19</f>
        <v>0.73409511669326344</v>
      </c>
      <c r="AE110" s="37">
        <f>'Biofuel use Pathways Scoping Pl'!AE19</f>
        <v>0.73940254407696249</v>
      </c>
      <c r="AF110" s="37">
        <f>'Biofuel use Pathways Scoping Pl'!AF19</f>
        <v>0.74738244907683815</v>
      </c>
      <c r="AG110" s="37">
        <f>'Biofuel use Pathways Scoping Pl'!AG19</f>
        <v>0.75743355445866711</v>
      </c>
      <c r="AH110" s="37">
        <f>'Biofuel use Pathways Scoping Pl'!AH19</f>
        <v>0.77009969629345765</v>
      </c>
      <c r="AI110" s="37">
        <f>'Biofuel use Pathways Scoping Pl'!AI19</f>
        <v>0.78587205858267217</v>
      </c>
      <c r="AJ110" s="37">
        <f>'Biofuel use Pathways Scoping Pl'!AJ19</f>
        <v>0.80528994562956857</v>
      </c>
      <c r="AK110" s="37">
        <f>'Biofuel use Pathways Scoping Pl'!AK19</f>
        <v>0.82904645121095966</v>
      </c>
    </row>
  </sheetData>
  <hyperlinks>
    <hyperlink ref="A40" r:id="rId1"/>
    <hyperlink ref="A16" r:id="rId2"/>
  </hyperlinks>
  <pageMargins left="0.7" right="0.7" top="0.75" bottom="0.75" header="0.3" footer="0.3"/>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
  <sheetViews>
    <sheetView workbookViewId="0">
      <selection activeCell="D9" sqref="D9:AK9"/>
    </sheetView>
  </sheetViews>
  <sheetFormatPr defaultRowHeight="15"/>
  <cols>
    <col min="1" max="1" width="45.7109375" customWidth="1"/>
    <col min="2" max="3" width="12" bestFit="1" customWidth="1"/>
    <col min="4" max="4" width="11.5703125" bestFit="1" customWidth="1"/>
    <col min="5" max="5" width="14.7109375" customWidth="1"/>
  </cols>
  <sheetData>
    <row r="1" spans="1:37" s="90" customFormat="1"/>
    <row r="2" spans="1:37" s="68" customFormat="1">
      <c r="A2" s="68" t="s">
        <v>360</v>
      </c>
    </row>
    <row r="3" spans="1:37" s="37" customFormat="1">
      <c r="A3" s="90"/>
      <c r="B3" s="90">
        <v>2015</v>
      </c>
      <c r="C3" s="90">
        <f t="shared" ref="C3" si="0">B3+1</f>
        <v>2016</v>
      </c>
      <c r="D3" s="90">
        <f t="shared" ref="D3" si="1">C3+1</f>
        <v>2017</v>
      </c>
      <c r="E3" s="90">
        <f t="shared" ref="E3" si="2">D3+1</f>
        <v>2018</v>
      </c>
      <c r="F3" s="90">
        <f t="shared" ref="F3" si="3">E3+1</f>
        <v>2019</v>
      </c>
      <c r="G3" s="90">
        <f t="shared" ref="G3" si="4">F3+1</f>
        <v>2020</v>
      </c>
      <c r="H3" s="90">
        <f t="shared" ref="H3" si="5">G3+1</f>
        <v>2021</v>
      </c>
      <c r="I3" s="90">
        <f t="shared" ref="I3" si="6">H3+1</f>
        <v>2022</v>
      </c>
      <c r="J3" s="90">
        <f t="shared" ref="J3" si="7">I3+1</f>
        <v>2023</v>
      </c>
      <c r="K3" s="90">
        <f t="shared" ref="K3" si="8">J3+1</f>
        <v>2024</v>
      </c>
      <c r="L3" s="90">
        <f t="shared" ref="L3" si="9">K3+1</f>
        <v>2025</v>
      </c>
      <c r="M3" s="90">
        <f t="shared" ref="M3" si="10">L3+1</f>
        <v>2026</v>
      </c>
      <c r="N3" s="90">
        <f t="shared" ref="N3" si="11">M3+1</f>
        <v>2027</v>
      </c>
      <c r="O3" s="90">
        <f t="shared" ref="O3" si="12">N3+1</f>
        <v>2028</v>
      </c>
      <c r="P3" s="90">
        <f t="shared" ref="P3" si="13">O3+1</f>
        <v>2029</v>
      </c>
      <c r="Q3" s="90">
        <f t="shared" ref="Q3" si="14">P3+1</f>
        <v>2030</v>
      </c>
      <c r="R3" s="90">
        <f t="shared" ref="R3" si="15">Q3+1</f>
        <v>2031</v>
      </c>
      <c r="S3" s="90">
        <f t="shared" ref="S3" si="16">R3+1</f>
        <v>2032</v>
      </c>
      <c r="T3" s="90">
        <f t="shared" ref="T3" si="17">S3+1</f>
        <v>2033</v>
      </c>
      <c r="U3" s="90">
        <f t="shared" ref="U3" si="18">T3+1</f>
        <v>2034</v>
      </c>
      <c r="V3" s="90">
        <f t="shared" ref="V3" si="19">U3+1</f>
        <v>2035</v>
      </c>
      <c r="W3" s="90">
        <f t="shared" ref="W3" si="20">V3+1</f>
        <v>2036</v>
      </c>
      <c r="X3" s="90">
        <f t="shared" ref="X3" si="21">W3+1</f>
        <v>2037</v>
      </c>
      <c r="Y3" s="90">
        <f t="shared" ref="Y3" si="22">X3+1</f>
        <v>2038</v>
      </c>
      <c r="Z3" s="90">
        <f t="shared" ref="Z3" si="23">Y3+1</f>
        <v>2039</v>
      </c>
      <c r="AA3" s="90">
        <f t="shared" ref="AA3" si="24">Z3+1</f>
        <v>2040</v>
      </c>
      <c r="AB3" s="90">
        <f t="shared" ref="AB3" si="25">AA3+1</f>
        <v>2041</v>
      </c>
      <c r="AC3" s="90">
        <f t="shared" ref="AC3" si="26">AB3+1</f>
        <v>2042</v>
      </c>
      <c r="AD3" s="90">
        <f t="shared" ref="AD3" si="27">AC3+1</f>
        <v>2043</v>
      </c>
      <c r="AE3" s="90">
        <f t="shared" ref="AE3" si="28">AD3+1</f>
        <v>2044</v>
      </c>
      <c r="AF3" s="90">
        <f t="shared" ref="AF3" si="29">AE3+1</f>
        <v>2045</v>
      </c>
      <c r="AG3" s="90">
        <f t="shared" ref="AG3" si="30">AF3+1</f>
        <v>2046</v>
      </c>
      <c r="AH3" s="90">
        <f t="shared" ref="AH3" si="31">AG3+1</f>
        <v>2047</v>
      </c>
      <c r="AI3" s="90">
        <f t="shared" ref="AI3" si="32">AH3+1</f>
        <v>2048</v>
      </c>
      <c r="AJ3" s="90">
        <f t="shared" ref="AJ3" si="33">AI3+1</f>
        <v>2049</v>
      </c>
      <c r="AK3" s="90">
        <f t="shared" ref="AK3" si="34">AJ3+1</f>
        <v>2050</v>
      </c>
    </row>
    <row r="4" spans="1:37" s="37" customFormat="1">
      <c r="A4" s="37" t="s">
        <v>361</v>
      </c>
      <c r="B4" s="37">
        <v>0</v>
      </c>
      <c r="C4" s="37">
        <f>'Biofeul Gasoline Notes'!D99</f>
        <v>0</v>
      </c>
      <c r="D4" s="37">
        <f>'Biofeul Gasoline Notes'!E99</f>
        <v>0</v>
      </c>
      <c r="E4" s="37">
        <f>'Biofeul Gasoline Notes'!F99</f>
        <v>1.3035428743025832E-3</v>
      </c>
      <c r="F4" s="37">
        <f>'Biofeul Gasoline Notes'!G99</f>
        <v>2.6605641628084445E-3</v>
      </c>
      <c r="G4" s="37">
        <f>'Biofeul Gasoline Notes'!H99</f>
        <v>5.0476189700510562E-3</v>
      </c>
      <c r="H4" s="37">
        <f>'Biofeul Gasoline Notes'!I99</f>
        <v>7.9200462259188722E-3</v>
      </c>
      <c r="I4" s="37">
        <f>'Biofeul Gasoline Notes'!J99</f>
        <v>1.1390236393747718E-2</v>
      </c>
      <c r="J4" s="37">
        <f>'Biofeul Gasoline Notes'!K99</f>
        <v>1.5845793777657203E-2</v>
      </c>
      <c r="K4" s="37">
        <f>'Biofeul Gasoline Notes'!L99</f>
        <v>2.2271337170743932E-2</v>
      </c>
      <c r="L4" s="37">
        <f>'Biofeul Gasoline Notes'!M99</f>
        <v>3.0727906756915526E-2</v>
      </c>
      <c r="M4" s="37">
        <f>'Biofeul Gasoline Notes'!N99</f>
        <v>3.8997072624762423E-2</v>
      </c>
      <c r="N4" s="37">
        <f>'Biofeul Gasoline Notes'!O99</f>
        <v>5.4601045249827979E-2</v>
      </c>
      <c r="O4" s="37">
        <f>'Biofeul Gasoline Notes'!P99</f>
        <v>7.541292744046528E-2</v>
      </c>
      <c r="P4" s="37">
        <f>'Biofeul Gasoline Notes'!Q99</f>
        <v>8.8980596668783746E-2</v>
      </c>
      <c r="Q4" s="37">
        <f>'Biofeul Gasoline Notes'!R99</f>
        <v>0.1029902757654453</v>
      </c>
      <c r="R4" s="37">
        <f>Q4</f>
        <v>0.1029902757654453</v>
      </c>
      <c r="S4" s="90">
        <f t="shared" ref="S4:AK4" si="35">R4</f>
        <v>0.1029902757654453</v>
      </c>
      <c r="T4" s="90">
        <f t="shared" si="35"/>
        <v>0.1029902757654453</v>
      </c>
      <c r="U4" s="90">
        <f t="shared" si="35"/>
        <v>0.1029902757654453</v>
      </c>
      <c r="V4" s="90">
        <f t="shared" si="35"/>
        <v>0.1029902757654453</v>
      </c>
      <c r="W4" s="90">
        <f t="shared" si="35"/>
        <v>0.1029902757654453</v>
      </c>
      <c r="X4" s="90">
        <f t="shared" si="35"/>
        <v>0.1029902757654453</v>
      </c>
      <c r="Y4" s="90">
        <f t="shared" si="35"/>
        <v>0.1029902757654453</v>
      </c>
      <c r="Z4" s="90">
        <f t="shared" si="35"/>
        <v>0.1029902757654453</v>
      </c>
      <c r="AA4" s="90">
        <f t="shared" si="35"/>
        <v>0.1029902757654453</v>
      </c>
      <c r="AB4" s="90">
        <f t="shared" si="35"/>
        <v>0.1029902757654453</v>
      </c>
      <c r="AC4" s="90">
        <f t="shared" si="35"/>
        <v>0.1029902757654453</v>
      </c>
      <c r="AD4" s="90">
        <f t="shared" si="35"/>
        <v>0.1029902757654453</v>
      </c>
      <c r="AE4" s="90">
        <f t="shared" si="35"/>
        <v>0.1029902757654453</v>
      </c>
      <c r="AF4" s="90">
        <f t="shared" si="35"/>
        <v>0.1029902757654453</v>
      </c>
      <c r="AG4" s="90">
        <f t="shared" si="35"/>
        <v>0.1029902757654453</v>
      </c>
      <c r="AH4" s="90">
        <f t="shared" si="35"/>
        <v>0.1029902757654453</v>
      </c>
      <c r="AI4" s="90">
        <f t="shared" si="35"/>
        <v>0.1029902757654453</v>
      </c>
      <c r="AJ4" s="90">
        <f t="shared" si="35"/>
        <v>0.1029902757654453</v>
      </c>
      <c r="AK4" s="90">
        <f t="shared" si="35"/>
        <v>0.1029902757654453</v>
      </c>
    </row>
    <row r="5" spans="1:37" s="37" customFormat="1">
      <c r="A5" s="37" t="s">
        <v>362</v>
      </c>
      <c r="B5" s="37">
        <f>1-B4</f>
        <v>1</v>
      </c>
      <c r="C5" s="90">
        <f t="shared" ref="C5:AK5" si="36">1-C4</f>
        <v>1</v>
      </c>
      <c r="D5" s="90">
        <f t="shared" si="36"/>
        <v>1</v>
      </c>
      <c r="E5" s="90">
        <f t="shared" si="36"/>
        <v>0.99869645712569743</v>
      </c>
      <c r="F5" s="90">
        <f t="shared" si="36"/>
        <v>0.99733943583719153</v>
      </c>
      <c r="G5" s="90">
        <f t="shared" si="36"/>
        <v>0.99495238102994898</v>
      </c>
      <c r="H5" s="90">
        <f t="shared" si="36"/>
        <v>0.99207995377408109</v>
      </c>
      <c r="I5" s="90">
        <f t="shared" si="36"/>
        <v>0.9886097636062523</v>
      </c>
      <c r="J5" s="90">
        <f t="shared" si="36"/>
        <v>0.98415420622234284</v>
      </c>
      <c r="K5" s="90">
        <f t="shared" si="36"/>
        <v>0.97772866282925608</v>
      </c>
      <c r="L5" s="90">
        <f t="shared" si="36"/>
        <v>0.9692720932430845</v>
      </c>
      <c r="M5" s="90">
        <f t="shared" si="36"/>
        <v>0.96100292737523763</v>
      </c>
      <c r="N5" s="90">
        <f t="shared" si="36"/>
        <v>0.94539895475017199</v>
      </c>
      <c r="O5" s="90">
        <f t="shared" si="36"/>
        <v>0.92458707255953476</v>
      </c>
      <c r="P5" s="90">
        <f t="shared" si="36"/>
        <v>0.91101940333121623</v>
      </c>
      <c r="Q5" s="90">
        <f t="shared" si="36"/>
        <v>0.89700972423455472</v>
      </c>
      <c r="R5" s="90">
        <f t="shared" si="36"/>
        <v>0.89700972423455472</v>
      </c>
      <c r="S5" s="90">
        <f t="shared" si="36"/>
        <v>0.89700972423455472</v>
      </c>
      <c r="T5" s="90">
        <f t="shared" si="36"/>
        <v>0.89700972423455472</v>
      </c>
      <c r="U5" s="90">
        <f t="shared" si="36"/>
        <v>0.89700972423455472</v>
      </c>
      <c r="V5" s="90">
        <f t="shared" si="36"/>
        <v>0.89700972423455472</v>
      </c>
      <c r="W5" s="90">
        <f t="shared" si="36"/>
        <v>0.89700972423455472</v>
      </c>
      <c r="X5" s="90">
        <f t="shared" si="36"/>
        <v>0.89700972423455472</v>
      </c>
      <c r="Y5" s="90">
        <f t="shared" si="36"/>
        <v>0.89700972423455472</v>
      </c>
      <c r="Z5" s="90">
        <f t="shared" si="36"/>
        <v>0.89700972423455472</v>
      </c>
      <c r="AA5" s="90">
        <f t="shared" si="36"/>
        <v>0.89700972423455472</v>
      </c>
      <c r="AB5" s="90">
        <f t="shared" si="36"/>
        <v>0.89700972423455472</v>
      </c>
      <c r="AC5" s="90">
        <f t="shared" si="36"/>
        <v>0.89700972423455472</v>
      </c>
      <c r="AD5" s="90">
        <f t="shared" si="36"/>
        <v>0.89700972423455472</v>
      </c>
      <c r="AE5" s="90">
        <f t="shared" si="36"/>
        <v>0.89700972423455472</v>
      </c>
      <c r="AF5" s="90">
        <f t="shared" si="36"/>
        <v>0.89700972423455472</v>
      </c>
      <c r="AG5" s="90">
        <f t="shared" si="36"/>
        <v>0.89700972423455472</v>
      </c>
      <c r="AH5" s="90">
        <f t="shared" si="36"/>
        <v>0.89700972423455472</v>
      </c>
      <c r="AI5" s="90">
        <f t="shared" si="36"/>
        <v>0.89700972423455472</v>
      </c>
      <c r="AJ5" s="90">
        <f t="shared" si="36"/>
        <v>0.89700972423455472</v>
      </c>
      <c r="AK5" s="90">
        <f t="shared" si="36"/>
        <v>0.89700972423455472</v>
      </c>
    </row>
    <row r="6" spans="1:37" s="37" customFormat="1"/>
    <row r="7" spans="1:37" s="68" customFormat="1">
      <c r="A7" s="68" t="s">
        <v>179</v>
      </c>
    </row>
    <row r="8" spans="1:37">
      <c r="B8" s="37">
        <v>2015</v>
      </c>
      <c r="C8" s="37">
        <f t="shared" ref="C8:AK8" si="37">B8+1</f>
        <v>2016</v>
      </c>
      <c r="D8" s="37">
        <f t="shared" si="37"/>
        <v>2017</v>
      </c>
      <c r="E8" s="37">
        <f t="shared" si="37"/>
        <v>2018</v>
      </c>
      <c r="F8" s="37">
        <f t="shared" si="37"/>
        <v>2019</v>
      </c>
      <c r="G8" s="37">
        <f t="shared" si="37"/>
        <v>2020</v>
      </c>
      <c r="H8" s="37">
        <f t="shared" si="37"/>
        <v>2021</v>
      </c>
      <c r="I8" s="37">
        <f t="shared" si="37"/>
        <v>2022</v>
      </c>
      <c r="J8" s="37">
        <f t="shared" si="37"/>
        <v>2023</v>
      </c>
      <c r="K8" s="37">
        <f t="shared" si="37"/>
        <v>2024</v>
      </c>
      <c r="L8" s="37">
        <f t="shared" si="37"/>
        <v>2025</v>
      </c>
      <c r="M8" s="37">
        <f t="shared" si="37"/>
        <v>2026</v>
      </c>
      <c r="N8" s="37">
        <f t="shared" si="37"/>
        <v>2027</v>
      </c>
      <c r="O8" s="37">
        <f t="shared" si="37"/>
        <v>2028</v>
      </c>
      <c r="P8" s="37">
        <f t="shared" si="37"/>
        <v>2029</v>
      </c>
      <c r="Q8" s="37">
        <f t="shared" si="37"/>
        <v>2030</v>
      </c>
      <c r="R8" s="37">
        <f t="shared" si="37"/>
        <v>2031</v>
      </c>
      <c r="S8" s="37">
        <f t="shared" si="37"/>
        <v>2032</v>
      </c>
      <c r="T8" s="37">
        <f t="shared" si="37"/>
        <v>2033</v>
      </c>
      <c r="U8" s="37">
        <f t="shared" si="37"/>
        <v>2034</v>
      </c>
      <c r="V8" s="37">
        <f t="shared" si="37"/>
        <v>2035</v>
      </c>
      <c r="W8" s="37">
        <f t="shared" si="37"/>
        <v>2036</v>
      </c>
      <c r="X8" s="37">
        <f t="shared" si="37"/>
        <v>2037</v>
      </c>
      <c r="Y8" s="37">
        <f t="shared" si="37"/>
        <v>2038</v>
      </c>
      <c r="Z8" s="37">
        <f t="shared" si="37"/>
        <v>2039</v>
      </c>
      <c r="AA8" s="37">
        <f t="shared" si="37"/>
        <v>2040</v>
      </c>
      <c r="AB8" s="37">
        <f t="shared" si="37"/>
        <v>2041</v>
      </c>
      <c r="AC8" s="37">
        <f t="shared" si="37"/>
        <v>2042</v>
      </c>
      <c r="AD8" s="37">
        <f t="shared" si="37"/>
        <v>2043</v>
      </c>
      <c r="AE8" s="37">
        <f t="shared" si="37"/>
        <v>2044</v>
      </c>
      <c r="AF8" s="37">
        <f t="shared" si="37"/>
        <v>2045</v>
      </c>
      <c r="AG8" s="37">
        <f t="shared" si="37"/>
        <v>2046</v>
      </c>
      <c r="AH8" s="37">
        <f t="shared" si="37"/>
        <v>2047</v>
      </c>
      <c r="AI8" s="37">
        <f t="shared" si="37"/>
        <v>2048</v>
      </c>
      <c r="AJ8" s="37">
        <f t="shared" si="37"/>
        <v>2049</v>
      </c>
      <c r="AK8" s="37">
        <f t="shared" si="37"/>
        <v>2050</v>
      </c>
    </row>
    <row r="9" spans="1:37">
      <c r="A9" t="s">
        <v>336</v>
      </c>
      <c r="C9">
        <f>D9</f>
        <v>2.5573192386296022E-5</v>
      </c>
      <c r="D9" s="37">
        <f>'BFCpUEbS-petroleum-gasoline'!B2</f>
        <v>2.5573192386296022E-5</v>
      </c>
      <c r="E9" s="37">
        <f>'BFCpUEbS-petroleum-gasoline'!C2</f>
        <v>2.9483898105109472E-5</v>
      </c>
      <c r="F9" s="37">
        <f>'BFCpUEbS-petroleum-gasoline'!D2</f>
        <v>2.969917642151567E-5</v>
      </c>
      <c r="G9" s="37">
        <f>'BFCpUEbS-petroleum-gasoline'!E2</f>
        <v>3.0595414037572078E-5</v>
      </c>
      <c r="H9" s="37">
        <f>'BFCpUEbS-petroleum-gasoline'!F2</f>
        <v>3.0830340942103862E-5</v>
      </c>
      <c r="I9" s="37">
        <f>'BFCpUEbS-petroleum-gasoline'!G2</f>
        <v>3.0920265215857009E-5</v>
      </c>
      <c r="J9" s="37">
        <f>'BFCpUEbS-petroleum-gasoline'!H2</f>
        <v>3.1356161152253308E-5</v>
      </c>
      <c r="K9" s="37">
        <f>'BFCpUEbS-petroleum-gasoline'!I2</f>
        <v>3.1794688103165458E-5</v>
      </c>
      <c r="L9" s="37">
        <f>'BFCpUEbS-petroleum-gasoline'!J2</f>
        <v>3.2151653604086263E-5</v>
      </c>
      <c r="M9" s="37">
        <f>'BFCpUEbS-petroleum-gasoline'!K2</f>
        <v>3.2416750701646661E-5</v>
      </c>
      <c r="N9" s="37">
        <f>'BFCpUEbS-petroleum-gasoline'!L2</f>
        <v>3.3086902603208701E-5</v>
      </c>
      <c r="O9" s="37">
        <f>'BFCpUEbS-petroleum-gasoline'!M2</f>
        <v>3.3323628900884887E-5</v>
      </c>
      <c r="P9" s="37">
        <f>'BFCpUEbS-petroleum-gasoline'!N2</f>
        <v>3.4139726673394661E-5</v>
      </c>
      <c r="Q9" s="37">
        <f>'BFCpUEbS-petroleum-gasoline'!O2</f>
        <v>3.4281773245906086E-5</v>
      </c>
      <c r="R9" s="37">
        <f>'BFCpUEbS-petroleum-gasoline'!P2</f>
        <v>3.4655178601165323E-5</v>
      </c>
      <c r="S9" s="37">
        <f>'BFCpUEbS-petroleum-gasoline'!Q2</f>
        <v>3.4946729353766896E-5</v>
      </c>
      <c r="T9" s="37">
        <f>'BFCpUEbS-petroleum-gasoline'!R2</f>
        <v>3.5089608774229956E-5</v>
      </c>
      <c r="U9" s="37">
        <f>'BFCpUEbS-petroleum-gasoline'!S2</f>
        <v>3.5346517222416071E-5</v>
      </c>
      <c r="V9" s="37">
        <f>'BFCpUEbS-petroleum-gasoline'!T2</f>
        <v>3.557411531028949E-5</v>
      </c>
      <c r="W9" s="37">
        <f>'BFCpUEbS-petroleum-gasoline'!U2</f>
        <v>3.5870274324679421E-5</v>
      </c>
      <c r="X9" s="37">
        <f>'BFCpUEbS-petroleum-gasoline'!V2</f>
        <v>3.5868236974977404E-5</v>
      </c>
      <c r="Y9" s="37">
        <f>'BFCpUEbS-petroleum-gasoline'!W2</f>
        <v>3.6075110763895203E-5</v>
      </c>
      <c r="Z9" s="37">
        <f>'BFCpUEbS-petroleum-gasoline'!X2</f>
        <v>3.6305473563525598E-5</v>
      </c>
      <c r="AA9" s="37">
        <f>'BFCpUEbS-petroleum-gasoline'!Y2</f>
        <v>3.6561125993593194E-5</v>
      </c>
      <c r="AB9" s="37">
        <f>'BFCpUEbS-petroleum-gasoline'!Z2</f>
        <v>3.668824140540465E-5</v>
      </c>
      <c r="AC9" s="37">
        <f>'BFCpUEbS-petroleum-gasoline'!AA2</f>
        <v>3.6976596916601183E-5</v>
      </c>
      <c r="AD9" s="37">
        <f>'BFCpUEbS-petroleum-gasoline'!AB2</f>
        <v>3.7035104791848749E-5</v>
      </c>
      <c r="AE9" s="37">
        <f>'BFCpUEbS-petroleum-gasoline'!AC2</f>
        <v>3.7036055391499007E-5</v>
      </c>
      <c r="AF9" s="37">
        <f>'BFCpUEbS-petroleum-gasoline'!AD2</f>
        <v>3.7117095544907947E-5</v>
      </c>
      <c r="AG9" s="37">
        <f>'BFCpUEbS-petroleum-gasoline'!AE2</f>
        <v>3.7234008262666792E-5</v>
      </c>
      <c r="AH9" s="37">
        <f>'BFCpUEbS-petroleum-gasoline'!AF2</f>
        <v>3.7326876328885219E-5</v>
      </c>
      <c r="AI9" s="37">
        <f>'BFCpUEbS-petroleum-gasoline'!AG2</f>
        <v>3.7506365488394693E-5</v>
      </c>
      <c r="AJ9" s="37">
        <f>'BFCpUEbS-petroleum-gasoline'!AH2</f>
        <v>3.752636119871515E-5</v>
      </c>
      <c r="AK9" s="37">
        <f>'BFCpUEbS-petroleum-gasoline'!AI2</f>
        <v>3.7516547330584004E-5</v>
      </c>
    </row>
    <row r="10" spans="1:37" s="90" customFormat="1">
      <c r="A10" s="90" t="s">
        <v>376</v>
      </c>
      <c r="C10" s="90">
        <f>'Biofeul Gasoline Notes'!C8</f>
        <v>2.5573192386296022E-5</v>
      </c>
      <c r="D10" s="90">
        <f>'Biofeul Gasoline Notes'!D8</f>
        <v>2.5573192386296022E-5</v>
      </c>
      <c r="E10" s="90">
        <f>'Biofeul Gasoline Notes'!E8</f>
        <v>2.9483898105109472E-5</v>
      </c>
      <c r="F10" s="90">
        <f>'Biofeul Gasoline Notes'!F8</f>
        <v>2.969917642151567E-5</v>
      </c>
      <c r="G10" s="90">
        <f>'Biofeul Gasoline Notes'!G8</f>
        <v>3.0595414037572078E-5</v>
      </c>
      <c r="H10" s="90">
        <f>'Biofeul Gasoline Notes'!H8</f>
        <v>3.0830340942103862E-5</v>
      </c>
      <c r="I10" s="90">
        <f>'Biofeul Gasoline Notes'!I8</f>
        <v>3.0920265215857009E-5</v>
      </c>
      <c r="J10" s="90">
        <f>'Biofeul Gasoline Notes'!J8</f>
        <v>3.1356161152253308E-5</v>
      </c>
      <c r="K10" s="90">
        <f>'Biofeul Gasoline Notes'!K8</f>
        <v>3.1794688103165458E-5</v>
      </c>
      <c r="L10" s="90">
        <f>'Biofeul Gasoline Notes'!L8</f>
        <v>3.2151653604086263E-5</v>
      </c>
      <c r="M10" s="90">
        <f>'Biofeul Gasoline Notes'!M8</f>
        <v>3.2416750701646661E-5</v>
      </c>
      <c r="N10" s="90">
        <f>'Biofeul Gasoline Notes'!N8</f>
        <v>3.3086902603208701E-5</v>
      </c>
      <c r="O10" s="90">
        <f>'Biofeul Gasoline Notes'!O8</f>
        <v>3.3323628900884887E-5</v>
      </c>
      <c r="P10" s="90">
        <f>'Biofeul Gasoline Notes'!P8</f>
        <v>3.4139726673394661E-5</v>
      </c>
      <c r="Q10" s="90">
        <f>'Biofeul Gasoline Notes'!Q8</f>
        <v>3.4281773245906086E-5</v>
      </c>
      <c r="R10" s="90">
        <f>'Biofeul Gasoline Notes'!R8</f>
        <v>3.4655178601165323E-5</v>
      </c>
      <c r="S10" s="90">
        <f>'Biofeul Gasoline Notes'!S8</f>
        <v>3.4946729353766896E-5</v>
      </c>
      <c r="T10" s="90">
        <f>'Biofeul Gasoline Notes'!T8</f>
        <v>3.5089608774229956E-5</v>
      </c>
      <c r="U10" s="90">
        <f>'Biofeul Gasoline Notes'!U8</f>
        <v>3.5346517222416071E-5</v>
      </c>
      <c r="V10" s="90">
        <f>'Biofeul Gasoline Notes'!V8</f>
        <v>3.557411531028949E-5</v>
      </c>
      <c r="W10" s="90">
        <f>'Biofeul Gasoline Notes'!W8</f>
        <v>3.5870274324679421E-5</v>
      </c>
      <c r="X10" s="90">
        <f>'Biofeul Gasoline Notes'!X8</f>
        <v>3.5868236974977404E-5</v>
      </c>
      <c r="Y10" s="90">
        <f>'Biofeul Gasoline Notes'!Y8</f>
        <v>3.6075110763895203E-5</v>
      </c>
      <c r="Z10" s="90">
        <f>'Biofeul Gasoline Notes'!Z8</f>
        <v>3.6305473563525598E-5</v>
      </c>
      <c r="AA10" s="90">
        <f>'Biofeul Gasoline Notes'!AA8</f>
        <v>3.6561125993593194E-5</v>
      </c>
      <c r="AB10" s="90">
        <f>'Biofeul Gasoline Notes'!AB8</f>
        <v>3.668824140540465E-5</v>
      </c>
      <c r="AC10" s="90">
        <f>'Biofeul Gasoline Notes'!AC8</f>
        <v>3.6976596916601183E-5</v>
      </c>
      <c r="AD10" s="90">
        <f>'Biofeul Gasoline Notes'!AD8</f>
        <v>3.7035104791848749E-5</v>
      </c>
      <c r="AE10" s="90">
        <f>'Biofeul Gasoline Notes'!AE8</f>
        <v>3.7036055391499007E-5</v>
      </c>
      <c r="AF10" s="90">
        <f>'Biofeul Gasoline Notes'!AF8</f>
        <v>3.7117095544907947E-5</v>
      </c>
      <c r="AG10" s="90">
        <f>'Biofeul Gasoline Notes'!AG8</f>
        <v>3.7234008262666792E-5</v>
      </c>
      <c r="AH10" s="90">
        <f>'Biofeul Gasoline Notes'!AH8</f>
        <v>3.7326876328885219E-5</v>
      </c>
      <c r="AI10" s="90">
        <f>'Biofeul Gasoline Notes'!AI8</f>
        <v>3.7506365488394693E-5</v>
      </c>
      <c r="AJ10" s="90">
        <f>'Biofeul Gasoline Notes'!AJ8</f>
        <v>3.752636119871515E-5</v>
      </c>
      <c r="AK10" s="90">
        <f>'Biofeul Gasoline Notes'!AK8</f>
        <v>3.7516547330584004E-5</v>
      </c>
    </row>
    <row r="11" spans="1:37">
      <c r="A11" t="s">
        <v>377</v>
      </c>
      <c r="C11">
        <f>C10*'Biofeul Gasoline Notes'!D47</f>
        <v>4.3898942050315752E-5</v>
      </c>
      <c r="D11">
        <f>D10*'Biofeul Gasoline Notes'!D47</f>
        <v>4.3898942050315752E-5</v>
      </c>
      <c r="E11" s="90">
        <f>E10*'Biofeul Gasoline Notes'!E47</f>
        <v>5.0122626778686107E-5</v>
      </c>
      <c r="F11" s="90">
        <f>F10*'Biofeul Gasoline Notes'!F47</f>
        <v>4.9995593587979481E-5</v>
      </c>
      <c r="G11" s="90">
        <f>G10*'Biofeul Gasoline Notes'!G47</f>
        <v>5.0996436117825139E-5</v>
      </c>
      <c r="H11" s="90">
        <f>H10*'Biofeul Gasoline Notes'!H47</f>
        <v>5.0876228622659797E-5</v>
      </c>
      <c r="I11" s="90">
        <f>I10*'Biofeul Gasoline Notes'!I47</f>
        <v>5.0511345256624015E-5</v>
      </c>
      <c r="J11" s="90">
        <f>J10*'Biofeul Gasoline Notes'!J47</f>
        <v>5.07029125831936E-5</v>
      </c>
      <c r="K11" s="90">
        <f>K10*'Biofeul Gasoline Notes'!K47</f>
        <v>5.0884218840306E-5</v>
      </c>
      <c r="L11" s="90">
        <f>L10*'Biofeul Gasoline Notes'!L47</f>
        <v>5.092178897815183E-5</v>
      </c>
      <c r="M11" s="90">
        <f>M10*'Biofeul Gasoline Notes'!M47</f>
        <v>5.0803531699620653E-5</v>
      </c>
      <c r="N11" s="90">
        <f>N10*'Biofeul Gasoline Notes'!N47</f>
        <v>5.1304551176535411E-5</v>
      </c>
      <c r="O11" s="90">
        <f>O10*'Biofeul Gasoline Notes'!O47</f>
        <v>5.1118446733957417E-5</v>
      </c>
      <c r="P11" s="90">
        <f>P10*'Biofeul Gasoline Notes'!P47</f>
        <v>5.1803621254209059E-5</v>
      </c>
      <c r="Q11" s="90">
        <f>Q10*'Biofeul Gasoline Notes'!Q47</f>
        <v>5.145008528745586E-5</v>
      </c>
      <c r="R11" s="90">
        <f>R10*'Biofeul Gasoline Notes'!R47</f>
        <v>5.1435216079849575E-5</v>
      </c>
      <c r="S11" s="90">
        <f>S10*'Biofeul Gasoline Notes'!S47</f>
        <v>5.1287819999588296E-5</v>
      </c>
      <c r="T11" s="90">
        <f>T10*'Biofeul Gasoline Notes'!T47</f>
        <v>5.0915022331407668E-5</v>
      </c>
      <c r="U11" s="90">
        <f>U10*'Biofeul Gasoline Notes'!U47</f>
        <v>5.0701044303833613E-5</v>
      </c>
      <c r="V11" s="90">
        <f>V10*'Biofeul Gasoline Notes'!V47</f>
        <v>5.0436980686928444E-5</v>
      </c>
      <c r="W11" s="90">
        <f>W10*'Biofeul Gasoline Notes'!W47</f>
        <v>5.0261428383740805E-5</v>
      </c>
      <c r="X11" s="90">
        <f>X10*'Biofeul Gasoline Notes'!X47</f>
        <v>4.9663160915553718E-5</v>
      </c>
      <c r="Y11" s="90">
        <f>Y10*'Biofeul Gasoline Notes'!Y47</f>
        <v>4.935075152500864E-5</v>
      </c>
      <c r="Z11" s="90">
        <f>Z10*'Biofeul Gasoline Notes'!Z47</f>
        <v>4.9063216973748492E-5</v>
      </c>
      <c r="AA11" s="90">
        <f>AA10*'Biofeul Gasoline Notes'!AA47</f>
        <v>4.8801790976248193E-5</v>
      </c>
      <c r="AB11" s="90">
        <f>AB10*'Biofeul Gasoline Notes'!AB47</f>
        <v>4.8362439820604411E-5</v>
      </c>
      <c r="AC11" s="90">
        <f>AC10*'Biofeul Gasoline Notes'!AC47</f>
        <v>4.8128738546648104E-5</v>
      </c>
      <c r="AD11" s="90">
        <f>AD10*'Biofeul Gasoline Notes'!AD47</f>
        <v>4.7590109657525651E-5</v>
      </c>
      <c r="AE11" s="90">
        <f>AE10*'Biofeul Gasoline Notes'!AE47</f>
        <v>4.6976532658577347E-5</v>
      </c>
      <c r="AF11" s="90">
        <f>AF10*'Biofeul Gasoline Notes'!AF47</f>
        <v>4.6463180203115768E-5</v>
      </c>
      <c r="AG11" s="90">
        <f>AG10*'Biofeul Gasoline Notes'!AG47</f>
        <v>4.5991447006046023E-5</v>
      </c>
      <c r="AH11" s="90">
        <f>AH10*'Biofeul Gasoline Notes'!AH47</f>
        <v>4.5486531494379525E-5</v>
      </c>
      <c r="AI11" s="90">
        <f>AI10*'Biofeul Gasoline Notes'!AI47</f>
        <v>4.5082651317050416E-5</v>
      </c>
      <c r="AJ11" s="90">
        <f>AJ10*'Biofeul Gasoline Notes'!AJ47</f>
        <v>4.4483748564956936E-5</v>
      </c>
      <c r="AK11" s="90">
        <f>AK10*'Biofeul Gasoline Notes'!AK47</f>
        <v>4.3849340519986584E-5</v>
      </c>
    </row>
    <row r="12" spans="1:37" s="93" customFormat="1"/>
    <row r="13" spans="1:37" s="68" customFormat="1">
      <c r="A13" s="68" t="s">
        <v>378</v>
      </c>
    </row>
    <row r="15" spans="1:37">
      <c r="A15" t="s">
        <v>180</v>
      </c>
      <c r="B15">
        <f>C9</f>
        <v>2.5573192386296022E-5</v>
      </c>
      <c r="C15" s="37">
        <f t="shared" ref="C15:AK15" si="38">C5*C10+C4*C11</f>
        <v>2.5573192386296022E-5</v>
      </c>
      <c r="D15" s="90">
        <f t="shared" si="38"/>
        <v>2.5573192386296022E-5</v>
      </c>
      <c r="E15" s="90">
        <f t="shared" si="38"/>
        <v>2.9510801572806578E-5</v>
      </c>
      <c r="F15" s="90">
        <f t="shared" si="38"/>
        <v>2.9753176341662174E-5</v>
      </c>
      <c r="G15" s="90">
        <f t="shared" si="38"/>
        <v>3.0698390623632795E-5</v>
      </c>
      <c r="H15" s="90">
        <f t="shared" si="38"/>
        <v>3.0989105299173445E-5</v>
      </c>
      <c r="I15" s="90">
        <f t="shared" si="38"/>
        <v>3.1143412248730178E-5</v>
      </c>
      <c r="J15" s="90">
        <f t="shared" si="38"/>
        <v>3.1662725785695584E-5</v>
      </c>
      <c r="K15" s="90">
        <f t="shared" si="38"/>
        <v>3.2219837478643601E-5</v>
      </c>
      <c r="L15" s="90">
        <f t="shared" si="38"/>
        <v>3.2728420573675233E-5</v>
      </c>
      <c r="M15" s="90">
        <f t="shared" si="38"/>
        <v>3.3133781335560253E-5</v>
      </c>
      <c r="N15" s="90">
        <f t="shared" si="38"/>
        <v>3.4081605257306379E-5</v>
      </c>
      <c r="O15" s="90">
        <f t="shared" si="38"/>
        <v>3.4665588206946686E-5</v>
      </c>
      <c r="P15" s="90">
        <f t="shared" si="38"/>
        <v>3.5711470552690018E-5</v>
      </c>
      <c r="Q15" s="90">
        <f t="shared" si="38"/>
        <v>3.6049942437492514E-5</v>
      </c>
      <c r="R15" s="90">
        <f t="shared" si="38"/>
        <v>3.6383359288449524E-5</v>
      </c>
      <c r="S15" s="90">
        <f t="shared" si="38"/>
        <v>3.6629702785688177E-5</v>
      </c>
      <c r="T15" s="90">
        <f t="shared" si="38"/>
        <v>3.6719472480585904E-5</v>
      </c>
      <c r="U15" s="90">
        <f t="shared" si="38"/>
        <v>3.6927884200779259E-5</v>
      </c>
      <c r="V15" s="90">
        <f t="shared" si="38"/>
        <v>3.7104845914094227E-5</v>
      </c>
      <c r="W15" s="90">
        <f t="shared" si="38"/>
        <v>3.7352423249805162E-5</v>
      </c>
      <c r="X15" s="90">
        <f t="shared" si="38"/>
        <v>3.7288979995780699E-5</v>
      </c>
      <c r="Y15" s="90">
        <f t="shared" si="38"/>
        <v>3.7442372666845257E-5</v>
      </c>
      <c r="Z15" s="90">
        <f t="shared" si="38"/>
        <v>3.7619397075489249E-5</v>
      </c>
      <c r="AA15" s="90">
        <f t="shared" si="38"/>
        <v>3.7821795455709266E-5</v>
      </c>
      <c r="AB15" s="90">
        <f t="shared" si="38"/>
        <v>3.7890570319526595E-5</v>
      </c>
      <c r="AC15" s="90">
        <f t="shared" si="38"/>
        <v>3.8125159058455018E-5</v>
      </c>
      <c r="AD15" s="90">
        <f t="shared" si="38"/>
        <v>3.8122167653670425E-5</v>
      </c>
      <c r="AE15" s="90">
        <f t="shared" si="38"/>
        <v>3.8059827886475543E-5</v>
      </c>
      <c r="AF15" s="90">
        <f t="shared" si="38"/>
        <v>3.8079651381183969E-5</v>
      </c>
      <c r="AG15" s="90">
        <f t="shared" si="38"/>
        <v>3.8135939293846411E-5</v>
      </c>
      <c r="AH15" s="90">
        <f t="shared" si="38"/>
        <v>3.8167241464530414E-5</v>
      </c>
      <c r="AI15" s="90">
        <f t="shared" si="38"/>
        <v>3.8286649255165783E-5</v>
      </c>
      <c r="AJ15" s="90">
        <f t="shared" si="38"/>
        <v>3.8242904442171416E-5</v>
      </c>
      <c r="AK15" s="90">
        <f t="shared" si="38"/>
        <v>3.8168763447526109E-5</v>
      </c>
    </row>
    <row r="16" spans="1:37">
      <c r="A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workbookViewId="0">
      <selection activeCell="D32" sqref="D32:AK32"/>
    </sheetView>
  </sheetViews>
  <sheetFormatPr defaultRowHeight="15"/>
  <cols>
    <col min="1" max="1" width="41.140625" customWidth="1"/>
  </cols>
  <sheetData>
    <row r="1" spans="1:37" s="90" customFormat="1">
      <c r="A1" s="90" t="s">
        <v>255</v>
      </c>
      <c r="D1" s="90">
        <v>1</v>
      </c>
      <c r="E1" s="90">
        <v>2</v>
      </c>
      <c r="F1" s="90">
        <f>E1+1</f>
        <v>3</v>
      </c>
      <c r="G1" s="90">
        <f t="shared" ref="G1:AK1" si="0">F1+1</f>
        <v>4</v>
      </c>
      <c r="H1" s="90">
        <f t="shared" si="0"/>
        <v>5</v>
      </c>
      <c r="I1" s="90">
        <f t="shared" si="0"/>
        <v>6</v>
      </c>
      <c r="J1" s="90">
        <f t="shared" si="0"/>
        <v>7</v>
      </c>
      <c r="K1" s="90">
        <f t="shared" si="0"/>
        <v>8</v>
      </c>
      <c r="L1" s="90">
        <f t="shared" si="0"/>
        <v>9</v>
      </c>
      <c r="M1" s="90">
        <f t="shared" si="0"/>
        <v>10</v>
      </c>
      <c r="N1" s="90">
        <f t="shared" si="0"/>
        <v>11</v>
      </c>
      <c r="O1" s="90">
        <f t="shared" si="0"/>
        <v>12</v>
      </c>
      <c r="P1" s="90">
        <f t="shared" si="0"/>
        <v>13</v>
      </c>
      <c r="Q1" s="90">
        <f t="shared" si="0"/>
        <v>14</v>
      </c>
      <c r="R1" s="90">
        <f t="shared" si="0"/>
        <v>15</v>
      </c>
      <c r="S1" s="90">
        <f t="shared" si="0"/>
        <v>16</v>
      </c>
      <c r="T1" s="90">
        <f t="shared" si="0"/>
        <v>17</v>
      </c>
      <c r="U1" s="90">
        <f t="shared" si="0"/>
        <v>18</v>
      </c>
      <c r="V1" s="90">
        <f t="shared" si="0"/>
        <v>19</v>
      </c>
      <c r="W1" s="90">
        <f t="shared" si="0"/>
        <v>20</v>
      </c>
      <c r="X1" s="90">
        <f t="shared" si="0"/>
        <v>21</v>
      </c>
      <c r="Y1" s="90">
        <f t="shared" si="0"/>
        <v>22</v>
      </c>
      <c r="Z1" s="90">
        <f t="shared" si="0"/>
        <v>23</v>
      </c>
      <c r="AA1" s="90">
        <f t="shared" si="0"/>
        <v>24</v>
      </c>
      <c r="AB1" s="90">
        <f t="shared" si="0"/>
        <v>25</v>
      </c>
      <c r="AC1" s="90">
        <f t="shared" si="0"/>
        <v>26</v>
      </c>
      <c r="AD1" s="90">
        <f t="shared" si="0"/>
        <v>27</v>
      </c>
      <c r="AE1" s="90">
        <f t="shared" si="0"/>
        <v>28</v>
      </c>
      <c r="AF1" s="90">
        <f t="shared" si="0"/>
        <v>29</v>
      </c>
      <c r="AG1" s="90">
        <f t="shared" si="0"/>
        <v>30</v>
      </c>
      <c r="AH1" s="90">
        <f t="shared" si="0"/>
        <v>31</v>
      </c>
      <c r="AI1" s="90">
        <f t="shared" si="0"/>
        <v>32</v>
      </c>
      <c r="AJ1" s="90">
        <f t="shared" si="0"/>
        <v>33</v>
      </c>
      <c r="AK1" s="90">
        <f t="shared" si="0"/>
        <v>34</v>
      </c>
    </row>
    <row r="2" spans="1:37" s="90" customFormat="1">
      <c r="A2" s="90" t="s">
        <v>256</v>
      </c>
    </row>
    <row r="4" spans="1:37">
      <c r="A4" t="s">
        <v>55</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t="s">
        <v>113</v>
      </c>
      <c r="B5">
        <v>2.5418678492957998</v>
      </c>
      <c r="C5">
        <v>2.6041102021053502</v>
      </c>
      <c r="D5">
        <v>2.60209339246479</v>
      </c>
      <c r="E5">
        <v>2.61864357736312</v>
      </c>
      <c r="F5">
        <v>2.5957304593233301</v>
      </c>
      <c r="G5">
        <v>2.70362061216104</v>
      </c>
      <c r="H5">
        <v>2.7892699168391499</v>
      </c>
      <c r="I5">
        <v>2.8271118630074099</v>
      </c>
      <c r="J5">
        <v>2.8610986259459499</v>
      </c>
      <c r="K5">
        <v>2.8983657186728902</v>
      </c>
      <c r="L5">
        <v>2.9313734946266599</v>
      </c>
      <c r="M5">
        <v>2.97086573314068</v>
      </c>
      <c r="N5">
        <v>3.0161846321227301</v>
      </c>
      <c r="O5">
        <v>3.04860212232804</v>
      </c>
      <c r="P5">
        <v>3.0944273938884201</v>
      </c>
      <c r="Q5">
        <v>3.1488378508197399</v>
      </c>
      <c r="R5">
        <v>3.1962044240566501</v>
      </c>
      <c r="S5">
        <v>3.23160710117613</v>
      </c>
      <c r="T5">
        <v>3.27607047163059</v>
      </c>
      <c r="U5">
        <v>3.3166342909722899</v>
      </c>
      <c r="V5">
        <v>3.3655614562696599</v>
      </c>
      <c r="W5">
        <v>3.4132974403589502</v>
      </c>
      <c r="X5">
        <v>3.44898079256471</v>
      </c>
      <c r="Y5">
        <v>3.49036927581969</v>
      </c>
      <c r="Z5">
        <v>3.5376760488664001</v>
      </c>
      <c r="AA5">
        <v>3.5749672545732598</v>
      </c>
      <c r="AB5">
        <v>3.6166686278557001</v>
      </c>
      <c r="AC5">
        <v>3.6597244947366101</v>
      </c>
      <c r="AD5">
        <v>3.70119204541728</v>
      </c>
      <c r="AE5">
        <v>3.7415824644622901</v>
      </c>
      <c r="AF5">
        <v>3.7841531280321998</v>
      </c>
      <c r="AG5">
        <v>3.82571224341378</v>
      </c>
      <c r="AH5">
        <v>3.8669538496854701</v>
      </c>
      <c r="AI5">
        <v>3.9086147623521099</v>
      </c>
      <c r="AJ5">
        <v>3.9504628843367802</v>
      </c>
      <c r="AK5">
        <v>3.9918359825460601</v>
      </c>
    </row>
    <row r="6" spans="1:37">
      <c r="A6" t="s">
        <v>253</v>
      </c>
      <c r="B6">
        <v>17.577699273738101</v>
      </c>
      <c r="C6">
        <v>17.7417130069222</v>
      </c>
      <c r="D6">
        <v>18.150601845952298</v>
      </c>
      <c r="E6">
        <v>18.2859504569523</v>
      </c>
      <c r="F6">
        <v>18.699498376269101</v>
      </c>
      <c r="G6">
        <v>19.147584387052699</v>
      </c>
      <c r="H6">
        <v>19.415196739932799</v>
      </c>
      <c r="I6">
        <v>19.610502987920601</v>
      </c>
      <c r="J6">
        <v>19.900053577198499</v>
      </c>
      <c r="K6">
        <v>20.147973787461002</v>
      </c>
      <c r="L6">
        <v>20.418268379324299</v>
      </c>
      <c r="M6">
        <v>20.776436910878498</v>
      </c>
      <c r="N6">
        <v>20.933428807590602</v>
      </c>
      <c r="O6">
        <v>21.0962778088143</v>
      </c>
      <c r="P6">
        <v>21.3042028574021</v>
      </c>
      <c r="Q6">
        <v>21.452850062212999</v>
      </c>
      <c r="R6">
        <v>21.854787237047098</v>
      </c>
      <c r="S6">
        <v>22.2167147756034</v>
      </c>
      <c r="T6">
        <v>22.571438772263701</v>
      </c>
      <c r="U6">
        <v>26.105300391380101</v>
      </c>
      <c r="V6">
        <v>26.376825096998399</v>
      </c>
      <c r="W6">
        <v>27.149605050930202</v>
      </c>
      <c r="X6">
        <v>27.359862446273802</v>
      </c>
      <c r="Y6">
        <v>27.5292323124429</v>
      </c>
      <c r="Z6">
        <v>28.051614722045201</v>
      </c>
      <c r="AA6">
        <v>49.6122345257996</v>
      </c>
      <c r="AB6">
        <v>49.848104340837899</v>
      </c>
      <c r="AC6">
        <v>50.076962859212102</v>
      </c>
      <c r="AD6">
        <v>50.313070526861097</v>
      </c>
      <c r="AE6">
        <v>50.553286563666298</v>
      </c>
      <c r="AF6">
        <v>50.783387067877399</v>
      </c>
      <c r="AG6">
        <v>50.888404205626401</v>
      </c>
      <c r="AH6">
        <v>47.954160345618</v>
      </c>
      <c r="AI6">
        <v>44.326088338740902</v>
      </c>
      <c r="AJ6">
        <v>41.861603278723798</v>
      </c>
      <c r="AK6">
        <v>39.690742992809597</v>
      </c>
    </row>
    <row r="7" spans="1:37">
      <c r="A7" t="s">
        <v>172</v>
      </c>
      <c r="B7">
        <v>16.6357446037483</v>
      </c>
      <c r="C7">
        <v>19.124473006102999</v>
      </c>
      <c r="D7">
        <v>22.019415228442799</v>
      </c>
      <c r="E7">
        <v>22.5214710307567</v>
      </c>
      <c r="F7">
        <v>23.281415579775899</v>
      </c>
      <c r="G7">
        <v>24.1968314222236</v>
      </c>
      <c r="H7">
        <v>25.1385173591454</v>
      </c>
      <c r="I7">
        <v>26.334027041015201</v>
      </c>
      <c r="J7">
        <v>27.230015431640599</v>
      </c>
      <c r="K7">
        <v>28.339073823339199</v>
      </c>
      <c r="L7">
        <v>28.422753140824199</v>
      </c>
      <c r="M7">
        <v>28.5071178191054</v>
      </c>
      <c r="N7">
        <v>28.583505740717701</v>
      </c>
      <c r="O7">
        <v>28.799800524031198</v>
      </c>
      <c r="P7">
        <v>29.6006842235258</v>
      </c>
      <c r="Q7">
        <v>29.630451570615801</v>
      </c>
      <c r="R7">
        <v>30.823575312754699</v>
      </c>
      <c r="S7">
        <v>30.928365886880901</v>
      </c>
      <c r="T7">
        <v>31.060038362469399</v>
      </c>
      <c r="U7">
        <v>31.250179504135801</v>
      </c>
      <c r="V7">
        <v>32.292863322201796</v>
      </c>
      <c r="W7">
        <v>32.503515883877398</v>
      </c>
      <c r="X7">
        <v>32.655541893558699</v>
      </c>
      <c r="Y7">
        <v>32.900276277013802</v>
      </c>
      <c r="Z7">
        <v>33.5975468250479</v>
      </c>
      <c r="AA7">
        <v>33.7940061959182</v>
      </c>
      <c r="AB7">
        <v>34.098926686676997</v>
      </c>
      <c r="AC7">
        <v>35.650389776852698</v>
      </c>
      <c r="AD7">
        <v>35.960087509366303</v>
      </c>
      <c r="AE7">
        <v>36.283583188790303</v>
      </c>
      <c r="AF7">
        <v>36.810951218311203</v>
      </c>
      <c r="AG7">
        <v>37.282661129987403</v>
      </c>
      <c r="AH7">
        <v>37.771014941965099</v>
      </c>
      <c r="AI7">
        <v>38.298840460626302</v>
      </c>
      <c r="AJ7">
        <v>38.866690949831302</v>
      </c>
      <c r="AK7">
        <v>39.475431150392801</v>
      </c>
    </row>
    <row r="8" spans="1:37">
      <c r="A8" t="s">
        <v>92</v>
      </c>
      <c r="B8">
        <v>43.451510830451099</v>
      </c>
      <c r="C8">
        <v>44.1899775061257</v>
      </c>
      <c r="D8">
        <v>44.783195646321403</v>
      </c>
      <c r="E8">
        <v>45.577693522816404</v>
      </c>
      <c r="F8">
        <v>46.196030280806902</v>
      </c>
      <c r="G8">
        <v>46.804883107920602</v>
      </c>
      <c r="H8">
        <v>47.532218086381398</v>
      </c>
      <c r="I8">
        <v>47.835539564911301</v>
      </c>
      <c r="J8">
        <v>47.919710941978899</v>
      </c>
      <c r="K8">
        <v>48.980367310838503</v>
      </c>
      <c r="L8">
        <v>49.5340924505728</v>
      </c>
      <c r="M8">
        <v>50.087649986740999</v>
      </c>
      <c r="N8">
        <v>51.148831771799301</v>
      </c>
      <c r="O8">
        <v>51.924760191503601</v>
      </c>
      <c r="P8">
        <v>52.446855598797796</v>
      </c>
      <c r="Q8">
        <v>52.693367190761201</v>
      </c>
      <c r="R8">
        <v>54.065000154001098</v>
      </c>
      <c r="S8">
        <v>54.972946625143898</v>
      </c>
      <c r="T8">
        <v>54.798952438916899</v>
      </c>
      <c r="U8">
        <v>55.210645471032599</v>
      </c>
      <c r="V8">
        <v>55.799366658782397</v>
      </c>
      <c r="W8">
        <v>56.318702206265002</v>
      </c>
      <c r="X8">
        <v>57.125359453941897</v>
      </c>
      <c r="Y8">
        <v>57.384983415281397</v>
      </c>
      <c r="Z8">
        <v>58.141757178728199</v>
      </c>
      <c r="AA8">
        <v>58.877588590412898</v>
      </c>
      <c r="AB8">
        <v>59.515944210527202</v>
      </c>
      <c r="AC8">
        <v>60.1133719483391</v>
      </c>
      <c r="AD8">
        <v>61.588917828106602</v>
      </c>
      <c r="AE8">
        <v>62.502505220980296</v>
      </c>
      <c r="AF8">
        <v>63.898653450765302</v>
      </c>
      <c r="AG8">
        <v>65.060864144758398</v>
      </c>
      <c r="AH8">
        <v>65.916826199324802</v>
      </c>
      <c r="AI8">
        <v>66.690877218235997</v>
      </c>
      <c r="AJ8">
        <v>67.856890608445497</v>
      </c>
      <c r="AK8">
        <v>69.375273454224995</v>
      </c>
    </row>
    <row r="9" spans="1:37">
      <c r="A9" t="s">
        <v>114</v>
      </c>
      <c r="B9">
        <v>10.1904653998028</v>
      </c>
      <c r="C9">
        <v>11.3421708433563</v>
      </c>
      <c r="D9">
        <v>10.631684629229101</v>
      </c>
      <c r="E9">
        <v>10.6798921088826</v>
      </c>
      <c r="F9">
        <v>10.888307104841299</v>
      </c>
      <c r="G9">
        <v>11.1306308051999</v>
      </c>
      <c r="H9">
        <v>11.4503519337645</v>
      </c>
      <c r="I9">
        <v>11.754467450370599</v>
      </c>
      <c r="J9">
        <v>12.0403953757091</v>
      </c>
      <c r="K9">
        <v>12.392131548844199</v>
      </c>
      <c r="L9">
        <v>12.7321863431797</v>
      </c>
      <c r="M9">
        <v>13.057718815647499</v>
      </c>
      <c r="N9">
        <v>13.4460108836346</v>
      </c>
      <c r="O9">
        <v>13.8718741379609</v>
      </c>
      <c r="P9">
        <v>14.238970018885199</v>
      </c>
      <c r="Q9">
        <v>14.6385243145644</v>
      </c>
      <c r="R9">
        <v>15.0889081353336</v>
      </c>
      <c r="S9">
        <v>15.556543433263901</v>
      </c>
      <c r="T9">
        <v>15.953196252650001</v>
      </c>
      <c r="U9">
        <v>16.408134889938701</v>
      </c>
      <c r="V9">
        <v>16.827068112416601</v>
      </c>
      <c r="W9">
        <v>17.285895575364599</v>
      </c>
      <c r="X9">
        <v>17.757923621653799</v>
      </c>
      <c r="Y9">
        <v>18.269423960200001</v>
      </c>
      <c r="Z9">
        <v>18.8720317982688</v>
      </c>
      <c r="AA9">
        <v>19.687156771021201</v>
      </c>
      <c r="AB9">
        <v>20.277720445684999</v>
      </c>
      <c r="AC9">
        <v>20.885999492662901</v>
      </c>
      <c r="AD9">
        <v>21.512525333096701</v>
      </c>
      <c r="AE9">
        <v>22.157845321985398</v>
      </c>
      <c r="AF9">
        <v>22.822523249735202</v>
      </c>
      <c r="AG9">
        <v>23.507139785838099</v>
      </c>
      <c r="AH9">
        <v>24.2122930382933</v>
      </c>
      <c r="AI9">
        <v>24.938599064802101</v>
      </c>
      <c r="AJ9">
        <v>25.686692393608698</v>
      </c>
      <c r="AK9">
        <v>26.457226573275399</v>
      </c>
    </row>
    <row r="10" spans="1:37">
      <c r="A10" t="s">
        <v>78</v>
      </c>
      <c r="B10">
        <v>15.357264235821001</v>
      </c>
      <c r="C10">
        <v>17.928214248649098</v>
      </c>
      <c r="D10">
        <v>18.885447081428101</v>
      </c>
      <c r="E10">
        <v>19.013389591423</v>
      </c>
      <c r="F10">
        <v>19.153682118200599</v>
      </c>
      <c r="G10">
        <v>19.479370002234401</v>
      </c>
      <c r="H10">
        <v>19.837445870618101</v>
      </c>
      <c r="I10">
        <v>20.125291585385298</v>
      </c>
      <c r="J10">
        <v>20.407901518582701</v>
      </c>
      <c r="K10">
        <v>20.755918702295499</v>
      </c>
      <c r="L10">
        <v>21.044510872913602</v>
      </c>
      <c r="M10">
        <v>21.400460671676001</v>
      </c>
      <c r="N10">
        <v>21.775834897514098</v>
      </c>
      <c r="O10">
        <v>22.247205496643101</v>
      </c>
      <c r="P10">
        <v>22.686499778110999</v>
      </c>
      <c r="Q10">
        <v>23.122219375423601</v>
      </c>
      <c r="R10">
        <v>23.5665232449212</v>
      </c>
      <c r="S10">
        <v>24.131218466161801</v>
      </c>
      <c r="T10">
        <v>24.704558278623601</v>
      </c>
      <c r="U10">
        <v>25.256078327799301</v>
      </c>
      <c r="V10">
        <v>25.826558172237299</v>
      </c>
      <c r="W10">
        <v>26.402296509765002</v>
      </c>
      <c r="X10">
        <v>26.909760340972699</v>
      </c>
      <c r="Y10">
        <v>27.535149482333502</v>
      </c>
      <c r="Z10">
        <v>28.2458796045422</v>
      </c>
      <c r="AA10">
        <v>28.879356438269699</v>
      </c>
      <c r="AB10">
        <v>29.531415063696599</v>
      </c>
      <c r="AC10">
        <v>30.196753803276799</v>
      </c>
      <c r="AD10">
        <v>30.875682841990098</v>
      </c>
      <c r="AE10">
        <v>31.568398203907499</v>
      </c>
      <c r="AF10">
        <v>32.275242467328901</v>
      </c>
      <c r="AG10">
        <v>32.996458225989102</v>
      </c>
      <c r="AH10">
        <v>33.732365419870199</v>
      </c>
      <c r="AI10">
        <v>34.4832614008143</v>
      </c>
      <c r="AJ10">
        <v>35.249454956268202</v>
      </c>
      <c r="AK10">
        <v>36.031250671657702</v>
      </c>
    </row>
    <row r="11" spans="1:37">
      <c r="A11" t="s">
        <v>115</v>
      </c>
      <c r="B11">
        <v>60.003517402485201</v>
      </c>
      <c r="C11">
        <v>58.9570430345535</v>
      </c>
      <c r="D11">
        <v>57.343518628768301</v>
      </c>
      <c r="E11">
        <v>55.460060367561603</v>
      </c>
      <c r="F11">
        <v>53.050613043250998</v>
      </c>
      <c r="G11">
        <v>50.398836595259901</v>
      </c>
      <c r="H11">
        <v>48.700920848396301</v>
      </c>
      <c r="I11">
        <v>47.555796937051497</v>
      </c>
      <c r="J11">
        <v>46.890630941742799</v>
      </c>
      <c r="K11">
        <v>46.503763649882103</v>
      </c>
      <c r="L11">
        <v>46.820698168967198</v>
      </c>
      <c r="M11">
        <v>47.206403814447498</v>
      </c>
      <c r="N11">
        <v>47.604095955007203</v>
      </c>
      <c r="O11">
        <v>48.278821172696297</v>
      </c>
      <c r="P11">
        <v>49.274345397930396</v>
      </c>
      <c r="Q11">
        <v>50.196142178791199</v>
      </c>
      <c r="R11">
        <v>52.015966676440399</v>
      </c>
      <c r="S11">
        <v>53.424362131806497</v>
      </c>
      <c r="T11">
        <v>54.316331735336199</v>
      </c>
      <c r="U11">
        <v>55.229769795852597</v>
      </c>
      <c r="V11">
        <v>56.101378544348599</v>
      </c>
      <c r="W11">
        <v>57.090884300104499</v>
      </c>
      <c r="X11">
        <v>58.133191326861699</v>
      </c>
      <c r="Y11">
        <v>58.433940086742297</v>
      </c>
      <c r="Z11">
        <v>59.220641712572501</v>
      </c>
      <c r="AA11">
        <v>59.833665343237698</v>
      </c>
      <c r="AB11">
        <v>61.053839865732797</v>
      </c>
      <c r="AC11">
        <v>61.696804031419497</v>
      </c>
      <c r="AD11">
        <v>62.370545574529302</v>
      </c>
      <c r="AE11">
        <v>63.009741996054899</v>
      </c>
      <c r="AF11">
        <v>63.6043290863119</v>
      </c>
      <c r="AG11">
        <v>64.213827977731697</v>
      </c>
      <c r="AH11">
        <v>64.7560875482462</v>
      </c>
      <c r="AI11">
        <v>65.3107309248429</v>
      </c>
      <c r="AJ11">
        <v>65.854264453091503</v>
      </c>
      <c r="AK11">
        <v>66.412771836559799</v>
      </c>
    </row>
    <row r="12" spans="1:37">
      <c r="A12" t="s">
        <v>116</v>
      </c>
      <c r="B12">
        <v>17.8639679548142</v>
      </c>
      <c r="C12">
        <v>19.539230487294301</v>
      </c>
      <c r="D12">
        <v>19.491100323499701</v>
      </c>
      <c r="E12">
        <v>19.528624933206999</v>
      </c>
      <c r="F12">
        <v>19.826556521789399</v>
      </c>
      <c r="G12">
        <v>20.0980776167888</v>
      </c>
      <c r="H12">
        <v>20.462741462558299</v>
      </c>
      <c r="I12">
        <v>20.8485055643112</v>
      </c>
      <c r="J12">
        <v>21.2521908667748</v>
      </c>
      <c r="K12">
        <v>21.662921702260601</v>
      </c>
      <c r="L12">
        <v>22.099395169301999</v>
      </c>
      <c r="M12">
        <v>22.5681612598935</v>
      </c>
      <c r="N12">
        <v>23.069135212088099</v>
      </c>
      <c r="O12">
        <v>23.574111629593698</v>
      </c>
      <c r="P12">
        <v>24.097086554023601</v>
      </c>
      <c r="Q12">
        <v>24.632437735463199</v>
      </c>
      <c r="R12">
        <v>25.192040286037798</v>
      </c>
      <c r="S12">
        <v>25.734485429008402</v>
      </c>
      <c r="T12">
        <v>26.316687879658801</v>
      </c>
      <c r="U12">
        <v>26.906366183571102</v>
      </c>
      <c r="V12">
        <v>27.501002636995398</v>
      </c>
      <c r="W12">
        <v>28.1107649891105</v>
      </c>
      <c r="X12">
        <v>28.751183397538099</v>
      </c>
      <c r="Y12">
        <v>29.455916939464799</v>
      </c>
      <c r="Z12">
        <v>30.1111715725328</v>
      </c>
      <c r="AA12">
        <v>30.7703112985707</v>
      </c>
      <c r="AB12">
        <v>31.4618278892654</v>
      </c>
      <c r="AC12">
        <v>32.168885266583402</v>
      </c>
      <c r="AD12">
        <v>32.891832702216199</v>
      </c>
      <c r="AE12">
        <v>33.631027299751302</v>
      </c>
      <c r="AF12">
        <v>34.386834177930602</v>
      </c>
      <c r="AG12">
        <v>35.159626692490001</v>
      </c>
      <c r="AH12">
        <v>35.949786551901703</v>
      </c>
      <c r="AI12">
        <v>36.757704068149003</v>
      </c>
      <c r="AJ12">
        <v>37.583778320694897</v>
      </c>
      <c r="AK12">
        <v>38.428417359030703</v>
      </c>
    </row>
    <row r="13" spans="1:37">
      <c r="A13" t="s">
        <v>80</v>
      </c>
      <c r="B13">
        <v>11.7102698917616</v>
      </c>
      <c r="C13">
        <v>14.2314606196457</v>
      </c>
      <c r="D13">
        <v>14.394138375711</v>
      </c>
      <c r="E13">
        <v>14.4432009209229</v>
      </c>
      <c r="F13">
        <v>14.7311324034082</v>
      </c>
      <c r="G13">
        <v>15.008502111332501</v>
      </c>
      <c r="H13">
        <v>15.405867488565599</v>
      </c>
      <c r="I13">
        <v>15.8190657474155</v>
      </c>
      <c r="J13">
        <v>16.2667874662659</v>
      </c>
      <c r="K13">
        <v>16.706686828332899</v>
      </c>
      <c r="L13">
        <v>17.161940294332599</v>
      </c>
      <c r="M13">
        <v>17.670423636121601</v>
      </c>
      <c r="N13">
        <v>18.232194618754502</v>
      </c>
      <c r="O13">
        <v>18.793090020505598</v>
      </c>
      <c r="P13">
        <v>19.360962030737301</v>
      </c>
      <c r="Q13">
        <v>19.940750154805301</v>
      </c>
      <c r="R13">
        <v>20.518750802962199</v>
      </c>
      <c r="S13">
        <v>21.1077025827895</v>
      </c>
      <c r="T13">
        <v>21.710591722882</v>
      </c>
      <c r="U13">
        <v>22.329570827538099</v>
      </c>
      <c r="V13">
        <v>22.929715900870502</v>
      </c>
      <c r="W13">
        <v>23.5680320239663</v>
      </c>
      <c r="X13">
        <v>24.263745343783501</v>
      </c>
      <c r="Y13">
        <v>25.035034163269898</v>
      </c>
      <c r="Z13">
        <v>25.714681756891</v>
      </c>
      <c r="AA13">
        <v>26.4049991608683</v>
      </c>
      <c r="AB13">
        <v>27.155433512798201</v>
      </c>
      <c r="AC13">
        <v>27.927195332498702</v>
      </c>
      <c r="AD13">
        <v>28.720890743123402</v>
      </c>
      <c r="AE13">
        <v>29.537143113429298</v>
      </c>
      <c r="AF13">
        <v>30.3765935014554</v>
      </c>
      <c r="AG13">
        <v>31.239901213943799</v>
      </c>
      <c r="AH13">
        <v>32.127744259663899</v>
      </c>
      <c r="AI13">
        <v>33.040819957059597</v>
      </c>
      <c r="AJ13">
        <v>33.979845416508297</v>
      </c>
      <c r="AK13">
        <v>34.9455581286784</v>
      </c>
    </row>
    <row r="14" spans="1:37">
      <c r="A14" t="s">
        <v>254</v>
      </c>
      <c r="B14">
        <v>15.6384375856482</v>
      </c>
      <c r="C14">
        <v>15.864548508130101</v>
      </c>
      <c r="D14" t="s">
        <v>33</v>
      </c>
      <c r="E14" t="s">
        <v>33</v>
      </c>
      <c r="F14" t="s">
        <v>33</v>
      </c>
      <c r="G14" t="s">
        <v>33</v>
      </c>
      <c r="H14" t="s">
        <v>33</v>
      </c>
      <c r="I14" t="s">
        <v>33</v>
      </c>
      <c r="J14" t="s">
        <v>33</v>
      </c>
      <c r="K14" t="s">
        <v>33</v>
      </c>
      <c r="L14" t="s">
        <v>33</v>
      </c>
      <c r="M14" t="s">
        <v>33</v>
      </c>
      <c r="N14" t="s">
        <v>33</v>
      </c>
      <c r="O14" t="s">
        <v>33</v>
      </c>
      <c r="P14" t="s">
        <v>33</v>
      </c>
      <c r="Q14" t="s">
        <v>33</v>
      </c>
      <c r="R14" t="s">
        <v>33</v>
      </c>
      <c r="S14" t="s">
        <v>33</v>
      </c>
      <c r="T14" t="s">
        <v>33</v>
      </c>
      <c r="U14" t="s">
        <v>33</v>
      </c>
      <c r="V14" t="s">
        <v>33</v>
      </c>
      <c r="W14" t="s">
        <v>33</v>
      </c>
      <c r="X14" t="s">
        <v>33</v>
      </c>
      <c r="Y14" t="s">
        <v>33</v>
      </c>
      <c r="Z14" t="s">
        <v>33</v>
      </c>
      <c r="AA14" t="s">
        <v>33</v>
      </c>
      <c r="AB14" t="s">
        <v>33</v>
      </c>
      <c r="AC14" t="s">
        <v>33</v>
      </c>
      <c r="AD14" t="s">
        <v>33</v>
      </c>
      <c r="AE14" t="s">
        <v>33</v>
      </c>
      <c r="AF14" t="s">
        <v>33</v>
      </c>
      <c r="AG14" t="s">
        <v>33</v>
      </c>
      <c r="AH14" t="s">
        <v>33</v>
      </c>
      <c r="AI14" t="s">
        <v>33</v>
      </c>
      <c r="AJ14" t="s">
        <v>33</v>
      </c>
      <c r="AK14" t="s">
        <v>33</v>
      </c>
    </row>
    <row r="15" spans="1:37">
      <c r="A15" t="s">
        <v>117</v>
      </c>
      <c r="B15">
        <v>20.564139562069698</v>
      </c>
      <c r="C15">
        <v>20.641546085691701</v>
      </c>
      <c r="D15">
        <v>21.416116729971201</v>
      </c>
      <c r="E15">
        <v>21.900276431201799</v>
      </c>
      <c r="F15">
        <v>22.354931490201398</v>
      </c>
      <c r="G15">
        <v>22.798848556982801</v>
      </c>
      <c r="H15">
        <v>23.107509167754898</v>
      </c>
      <c r="I15">
        <v>23.449804491958801</v>
      </c>
      <c r="J15">
        <v>23.752905614080401</v>
      </c>
      <c r="K15">
        <v>24.021936060093399</v>
      </c>
      <c r="L15">
        <v>24.276841122468799</v>
      </c>
      <c r="M15">
        <v>24.542284521588801</v>
      </c>
      <c r="N15">
        <v>24.761920975013101</v>
      </c>
      <c r="O15">
        <v>24.9708753783326</v>
      </c>
      <c r="P15">
        <v>25.159480355637498</v>
      </c>
      <c r="Q15">
        <v>25.352429527404801</v>
      </c>
      <c r="R15">
        <v>25.5313372287048</v>
      </c>
      <c r="S15">
        <v>25.712415098197699</v>
      </c>
      <c r="T15">
        <v>25.917382179157499</v>
      </c>
      <c r="U15">
        <v>26.172799401226399</v>
      </c>
      <c r="V15">
        <v>26.448154199613001</v>
      </c>
      <c r="W15">
        <v>26.7562245246367</v>
      </c>
      <c r="X15">
        <v>27.072734392632601</v>
      </c>
      <c r="Y15">
        <v>27.393598100282901</v>
      </c>
      <c r="Z15">
        <v>27.670185554203002</v>
      </c>
      <c r="AA15">
        <v>27.942732637207602</v>
      </c>
      <c r="AB15">
        <v>28.258235257806302</v>
      </c>
      <c r="AC15">
        <v>28.5435380686081</v>
      </c>
      <c r="AD15">
        <v>28.8280368176267</v>
      </c>
      <c r="AE15">
        <v>29.123498050706701</v>
      </c>
      <c r="AF15">
        <v>29.418607880507601</v>
      </c>
      <c r="AG15">
        <v>29.704594786194999</v>
      </c>
      <c r="AH15">
        <v>29.997460469180702</v>
      </c>
      <c r="AI15">
        <v>30.290422816280302</v>
      </c>
      <c r="AJ15">
        <v>30.580727440378201</v>
      </c>
      <c r="AK15">
        <v>30.871382821527199</v>
      </c>
    </row>
    <row r="16" spans="1:37">
      <c r="A16" t="s">
        <v>76</v>
      </c>
      <c r="B16">
        <v>6.8864008959429004</v>
      </c>
      <c r="C16">
        <v>6.9670258588829004</v>
      </c>
      <c r="D16">
        <v>7.14407076176047</v>
      </c>
      <c r="E16">
        <v>7.5921829156313203</v>
      </c>
      <c r="F16">
        <v>7.9827591712996897</v>
      </c>
      <c r="G16">
        <v>8.3650154251218591</v>
      </c>
      <c r="H16">
        <v>8.5798402384329204</v>
      </c>
      <c r="I16">
        <v>8.7323039350388107</v>
      </c>
      <c r="J16">
        <v>8.9713488301920492</v>
      </c>
      <c r="K16">
        <v>9.1607440213118796</v>
      </c>
      <c r="L16">
        <v>9.3132097544496801</v>
      </c>
      <c r="M16">
        <v>9.5860718292291196</v>
      </c>
      <c r="N16">
        <v>9.6676324511562495</v>
      </c>
      <c r="O16">
        <v>9.76096164506599</v>
      </c>
      <c r="P16">
        <v>9.8841956672276208</v>
      </c>
      <c r="Q16">
        <v>9.9613980997570195</v>
      </c>
      <c r="R16">
        <v>10.247706958727001</v>
      </c>
      <c r="S16">
        <v>10.4898093697138</v>
      </c>
      <c r="T16">
        <v>10.7316789519982</v>
      </c>
      <c r="U16">
        <v>10.9601865596588</v>
      </c>
      <c r="V16">
        <v>11.1821358792354</v>
      </c>
      <c r="W16">
        <v>11.4140958382409</v>
      </c>
      <c r="X16">
        <v>11.581654822738599</v>
      </c>
      <c r="Y16">
        <v>11.838609303025001</v>
      </c>
      <c r="Z16">
        <v>12.265764544924901</v>
      </c>
      <c r="AA16">
        <v>12.802968820155201</v>
      </c>
      <c r="AB16">
        <v>13.135518909880201</v>
      </c>
      <c r="AC16">
        <v>13.4779899865774</v>
      </c>
      <c r="AD16">
        <v>13.830563938023399</v>
      </c>
      <c r="AE16">
        <v>14.193401269114201</v>
      </c>
      <c r="AF16">
        <v>14.566678875887099</v>
      </c>
      <c r="AG16">
        <v>14.9505730660839</v>
      </c>
      <c r="AH16">
        <v>15.3453535663858</v>
      </c>
      <c r="AI16">
        <v>15.7513394992895</v>
      </c>
      <c r="AJ16">
        <v>16.168791224863501</v>
      </c>
      <c r="AK16">
        <v>16.597822213071598</v>
      </c>
    </row>
    <row r="17" spans="1:37">
      <c r="A17" t="s">
        <v>118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c r="A18" t="s">
        <v>119</v>
      </c>
      <c r="B18">
        <v>6.85700817152778</v>
      </c>
      <c r="C18">
        <v>6.8634847259318104</v>
      </c>
      <c r="D18">
        <v>7.05755791411144</v>
      </c>
      <c r="E18">
        <v>7.8091361561331496</v>
      </c>
      <c r="F18">
        <v>8.4369333975837399</v>
      </c>
      <c r="G18">
        <v>9.0432518556016195</v>
      </c>
      <c r="H18">
        <v>9.29488193068204</v>
      </c>
      <c r="I18">
        <v>9.4229883215806005</v>
      </c>
      <c r="J18">
        <v>9.7109527864766996</v>
      </c>
      <c r="K18">
        <v>9.8947375432610905</v>
      </c>
      <c r="L18">
        <v>10.091209102221899</v>
      </c>
      <c r="M18">
        <v>10.473964025680299</v>
      </c>
      <c r="N18">
        <v>10.467336281629001</v>
      </c>
      <c r="O18">
        <v>10.467974031799001</v>
      </c>
      <c r="P18">
        <v>10.542742634567601</v>
      </c>
      <c r="Q18">
        <v>8.8723694371252897</v>
      </c>
      <c r="R18">
        <v>9.2230615351614205</v>
      </c>
      <c r="S18">
        <v>9.5093110750253995</v>
      </c>
      <c r="T18">
        <v>9.7919857051531398</v>
      </c>
      <c r="U18">
        <v>10.077792665341001</v>
      </c>
      <c r="V18">
        <v>10.314210904036599</v>
      </c>
      <c r="W18">
        <v>10.564944122976</v>
      </c>
      <c r="X18">
        <v>10.7040844235599</v>
      </c>
      <c r="Y18">
        <v>10.9900197968113</v>
      </c>
      <c r="Z18">
        <v>11.559368512665401</v>
      </c>
      <c r="AA18">
        <v>12.3119386636908</v>
      </c>
      <c r="AB18">
        <v>12.7178959952676</v>
      </c>
      <c r="AC18">
        <v>13.1387627391716</v>
      </c>
      <c r="AD18">
        <v>13.575425318360301</v>
      </c>
      <c r="AE18">
        <v>14.0289848682241</v>
      </c>
      <c r="AF18">
        <v>14.5007096050201</v>
      </c>
      <c r="AG18">
        <v>14.9921394318892</v>
      </c>
      <c r="AH18">
        <v>15.5053267924484</v>
      </c>
      <c r="AI18">
        <v>16.042887734234998</v>
      </c>
      <c r="AJ18">
        <v>16.608464004504899</v>
      </c>
      <c r="AK18">
        <v>17.207257818118599</v>
      </c>
    </row>
    <row r="19" spans="1:37">
      <c r="A19" t="s">
        <v>120</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
        <v>33</v>
      </c>
      <c r="W19" t="s">
        <v>33</v>
      </c>
      <c r="X19" t="s">
        <v>33</v>
      </c>
      <c r="Y19" t="s">
        <v>33</v>
      </c>
      <c r="Z19" t="s">
        <v>33</v>
      </c>
      <c r="AA19" t="s">
        <v>33</v>
      </c>
      <c r="AB19" t="s">
        <v>33</v>
      </c>
      <c r="AC19" t="s">
        <v>33</v>
      </c>
      <c r="AD19" t="s">
        <v>33</v>
      </c>
      <c r="AE19" t="s">
        <v>33</v>
      </c>
      <c r="AF19" t="s">
        <v>33</v>
      </c>
      <c r="AG19" t="s">
        <v>33</v>
      </c>
      <c r="AH19" t="s">
        <v>33</v>
      </c>
      <c r="AI19" t="s">
        <v>33</v>
      </c>
      <c r="AJ19" t="s">
        <v>33</v>
      </c>
      <c r="AK19" t="s">
        <v>33</v>
      </c>
    </row>
    <row r="20" spans="1:37">
      <c r="A20" t="s">
        <v>121</v>
      </c>
      <c r="B20">
        <v>15.636091392051901</v>
      </c>
      <c r="C20">
        <v>17.825545223411499</v>
      </c>
      <c r="D20">
        <v>20.011735237551399</v>
      </c>
      <c r="E20">
        <v>20.1762777564511</v>
      </c>
      <c r="F20">
        <v>20.5231517304438</v>
      </c>
      <c r="G20">
        <v>20.909857540514601</v>
      </c>
      <c r="H20">
        <v>21.286873414571499</v>
      </c>
      <c r="I20">
        <v>21.821333187369401</v>
      </c>
      <c r="J20">
        <v>22.2381771551699</v>
      </c>
      <c r="K20">
        <v>22.670602515851801</v>
      </c>
      <c r="L20">
        <v>23.1057970979546</v>
      </c>
      <c r="M20">
        <v>23.525391652665</v>
      </c>
      <c r="N20">
        <v>23.927622961729799</v>
      </c>
      <c r="O20">
        <v>24.535799972221799</v>
      </c>
      <c r="P20">
        <v>24.955559401843701</v>
      </c>
      <c r="Q20">
        <v>25.337810985101999</v>
      </c>
      <c r="R20">
        <v>25.85337059914</v>
      </c>
      <c r="S20">
        <v>26.398136925074201</v>
      </c>
      <c r="T20">
        <v>26.954137536579299</v>
      </c>
      <c r="U20">
        <v>27.577510315532798</v>
      </c>
      <c r="V20">
        <v>28.164452944001901</v>
      </c>
      <c r="W20">
        <v>28.823202396637299</v>
      </c>
      <c r="X20">
        <v>29.405769975674801</v>
      </c>
      <c r="Y20">
        <v>30.101018503336199</v>
      </c>
      <c r="Z20">
        <v>30.794205728086599</v>
      </c>
      <c r="AA20">
        <v>31.4271156728582</v>
      </c>
      <c r="AB20">
        <v>32.109757066549797</v>
      </c>
      <c r="AC20">
        <v>32.806003427901203</v>
      </c>
      <c r="AD20">
        <v>33.516125921839198</v>
      </c>
      <c r="AE20">
        <v>34.240401085662803</v>
      </c>
      <c r="AF20">
        <v>34.9791109833658</v>
      </c>
      <c r="AG20">
        <v>35.732543302089297</v>
      </c>
      <c r="AH20">
        <v>36.500991448572798</v>
      </c>
      <c r="AI20">
        <v>37.284754693832603</v>
      </c>
      <c r="AJ20">
        <v>38.084138269613902</v>
      </c>
      <c r="AK20">
        <v>38.8994534841326</v>
      </c>
    </row>
    <row r="21" spans="1:37">
      <c r="A21" t="s">
        <v>30</v>
      </c>
      <c r="B21">
        <v>30.8367260296898</v>
      </c>
      <c r="C21">
        <v>33.8729293834336</v>
      </c>
      <c r="D21">
        <v>36.683281828653399</v>
      </c>
      <c r="E21">
        <v>36.902112394573898</v>
      </c>
      <c r="F21">
        <v>36.792839589394298</v>
      </c>
      <c r="G21">
        <v>36.9611317288009</v>
      </c>
      <c r="H21">
        <v>37.136317172433102</v>
      </c>
      <c r="I21">
        <v>37.204454286359599</v>
      </c>
      <c r="J21">
        <v>36.744945576598397</v>
      </c>
      <c r="K21">
        <v>36.922278808423002</v>
      </c>
      <c r="L21">
        <v>36.894382411330398</v>
      </c>
      <c r="M21">
        <v>36.864546387446197</v>
      </c>
      <c r="N21">
        <v>36.830346203280499</v>
      </c>
      <c r="O21">
        <v>36.775998831937002</v>
      </c>
      <c r="P21">
        <v>36.899417148687</v>
      </c>
      <c r="Q21">
        <v>36.764803890889603</v>
      </c>
      <c r="R21">
        <v>39.536667406341998</v>
      </c>
      <c r="S21">
        <v>39.450583171392601</v>
      </c>
      <c r="T21">
        <v>39.238065796928304</v>
      </c>
      <c r="U21">
        <v>38.961110419247603</v>
      </c>
      <c r="V21">
        <v>41.072339298003698</v>
      </c>
      <c r="W21">
        <v>40.593925954554301</v>
      </c>
      <c r="X21">
        <v>39.715411441798899</v>
      </c>
      <c r="Y21">
        <v>38.5482287955315</v>
      </c>
      <c r="Z21">
        <v>38.856084022377402</v>
      </c>
      <c r="AA21">
        <v>37.613622737666397</v>
      </c>
      <c r="AB21">
        <v>37.000345196475998</v>
      </c>
      <c r="AC21">
        <v>40.016689961730002</v>
      </c>
      <c r="AD21">
        <v>38.701382368153702</v>
      </c>
      <c r="AE21">
        <v>35.727965527013701</v>
      </c>
      <c r="AF21">
        <v>34.9791109833658</v>
      </c>
      <c r="AG21">
        <v>35.732543302089297</v>
      </c>
      <c r="AH21">
        <v>36.500991448572798</v>
      </c>
      <c r="AI21">
        <v>37.284754693832603</v>
      </c>
      <c r="AJ21">
        <v>38.084138269613902</v>
      </c>
      <c r="AK21">
        <v>38.8994534841326</v>
      </c>
    </row>
    <row r="22" spans="1:37">
      <c r="A22" t="s">
        <v>31</v>
      </c>
      <c r="B22">
        <v>30.978814519130498</v>
      </c>
      <c r="C22">
        <v>34.031218109850101</v>
      </c>
      <c r="D22">
        <v>36.880218518332299</v>
      </c>
      <c r="E22">
        <v>37.076563899601098</v>
      </c>
      <c r="F22">
        <v>37.258112403882201</v>
      </c>
      <c r="G22">
        <v>37.421967743238199</v>
      </c>
      <c r="H22">
        <v>37.547683845397103</v>
      </c>
      <c r="I22">
        <v>37.657656758667997</v>
      </c>
      <c r="J22">
        <v>36.918558488356602</v>
      </c>
      <c r="K22">
        <v>37.096837915163697</v>
      </c>
      <c r="L22">
        <v>37.068792671570698</v>
      </c>
      <c r="M22">
        <v>37.038797451940702</v>
      </c>
      <c r="N22">
        <v>37.004414786227002</v>
      </c>
      <c r="O22">
        <v>36.965788055020802</v>
      </c>
      <c r="P22">
        <v>37.0976121703549</v>
      </c>
      <c r="Q22">
        <v>37.054397260237799</v>
      </c>
      <c r="R22">
        <v>40.056671520462501</v>
      </c>
      <c r="S22">
        <v>40.0013266123497</v>
      </c>
      <c r="T22">
        <v>39.939845014943501</v>
      </c>
      <c r="U22">
        <v>39.8710796835162</v>
      </c>
      <c r="V22">
        <v>42.844448416602198</v>
      </c>
      <c r="W22">
        <v>42.756298029276302</v>
      </c>
      <c r="X22">
        <v>42.656275729018397</v>
      </c>
      <c r="Y22">
        <v>42.542546244264202</v>
      </c>
      <c r="Z22">
        <v>42.637980365611199</v>
      </c>
      <c r="AA22">
        <v>42.506070221922499</v>
      </c>
      <c r="AB22">
        <v>42.361628614583402</v>
      </c>
      <c r="AC22">
        <v>48.293855964949699</v>
      </c>
      <c r="AD22">
        <v>48.095015761398102</v>
      </c>
      <c r="AE22">
        <v>47.858122349004098</v>
      </c>
      <c r="AF22">
        <v>47.570328826817097</v>
      </c>
      <c r="AG22">
        <v>47.526138928681398</v>
      </c>
      <c r="AH22">
        <v>47.526138928681398</v>
      </c>
      <c r="AI22">
        <v>47.526138928681398</v>
      </c>
      <c r="AJ22">
        <v>47.526138928681398</v>
      </c>
      <c r="AK22">
        <v>47.526138928681398</v>
      </c>
    </row>
    <row r="23" spans="1:37">
      <c r="A23" t="s">
        <v>122</v>
      </c>
      <c r="B23">
        <v>15.357264235821001</v>
      </c>
      <c r="C23">
        <v>17.928214248649098</v>
      </c>
      <c r="D23">
        <v>18.877311381519402</v>
      </c>
      <c r="E23">
        <v>18.9826738864143</v>
      </c>
      <c r="F23">
        <v>19.104373185980499</v>
      </c>
      <c r="G23">
        <v>19.414244162247499</v>
      </c>
      <c r="H23">
        <v>19.7487335168491</v>
      </c>
      <c r="I23">
        <v>19.996854594873</v>
      </c>
      <c r="J23">
        <v>20.321098865146698</v>
      </c>
      <c r="K23">
        <v>20.675925608563301</v>
      </c>
      <c r="L23">
        <v>21.039108435106101</v>
      </c>
      <c r="M23">
        <v>21.3964771206401</v>
      </c>
      <c r="N23">
        <v>21.7729145628895</v>
      </c>
      <c r="O23">
        <v>22.2436609271344</v>
      </c>
      <c r="P23">
        <v>22.683597538932801</v>
      </c>
      <c r="Q23">
        <v>23.1218659183283</v>
      </c>
      <c r="R23">
        <v>23.566176653619902</v>
      </c>
      <c r="S23">
        <v>24.1310698620544</v>
      </c>
      <c r="T23">
        <v>24.704385300341599</v>
      </c>
      <c r="U23">
        <v>25.255915857274299</v>
      </c>
      <c r="V23">
        <v>25.8263996697486</v>
      </c>
      <c r="W23">
        <v>26.402122914468301</v>
      </c>
      <c r="X23">
        <v>26.909595633042802</v>
      </c>
      <c r="Y23">
        <v>27.5349971141585</v>
      </c>
      <c r="Z23">
        <v>28.245733891082601</v>
      </c>
      <c r="AA23">
        <v>28.879223203245399</v>
      </c>
      <c r="AB23">
        <v>29.531293688379201</v>
      </c>
      <c r="AC23">
        <v>30.1966448119476</v>
      </c>
      <c r="AD23">
        <v>30.875547063714201</v>
      </c>
      <c r="AE23">
        <v>31.568276440847001</v>
      </c>
      <c r="AF23">
        <v>32.275114544370702</v>
      </c>
      <c r="AG23">
        <v>32.996348733489803</v>
      </c>
      <c r="AH23">
        <v>33.732272202749598</v>
      </c>
      <c r="AI23">
        <v>34.483184146005001</v>
      </c>
      <c r="AJ23">
        <v>35.249389814291398</v>
      </c>
      <c r="AK23">
        <v>36.031200708728697</v>
      </c>
    </row>
    <row r="24" spans="1:37">
      <c r="A24" t="s">
        <v>32</v>
      </c>
      <c r="B24" t="s">
        <v>33</v>
      </c>
      <c r="C24" t="s">
        <v>33</v>
      </c>
      <c r="D24">
        <v>20.2922337992403</v>
      </c>
      <c r="E24">
        <v>23.1165145241578</v>
      </c>
      <c r="F24">
        <v>22.6367452336548</v>
      </c>
      <c r="G24">
        <v>20.614531247606099</v>
      </c>
      <c r="H24">
        <v>24.4123828477519</v>
      </c>
      <c r="I24">
        <v>22.1427034862485</v>
      </c>
      <c r="J24" t="s">
        <v>33</v>
      </c>
      <c r="K24" t="s">
        <v>33</v>
      </c>
      <c r="L24" t="s">
        <v>33</v>
      </c>
      <c r="M24">
        <v>21.3964771206401</v>
      </c>
      <c r="N24">
        <v>21.7729145628895</v>
      </c>
      <c r="O24">
        <v>22.2436609271344</v>
      </c>
      <c r="P24">
        <v>22.683597538932801</v>
      </c>
      <c r="Q24">
        <v>23.1218659183283</v>
      </c>
      <c r="R24">
        <v>23.566176653619902</v>
      </c>
      <c r="S24">
        <v>24.1310698620544</v>
      </c>
      <c r="T24">
        <v>24.704385300341599</v>
      </c>
      <c r="U24">
        <v>25.255915857274299</v>
      </c>
      <c r="V24">
        <v>25.8263996697486</v>
      </c>
      <c r="W24">
        <v>26.402122914468301</v>
      </c>
      <c r="X24">
        <v>26.909595633042802</v>
      </c>
      <c r="Y24">
        <v>27.5349971141585</v>
      </c>
      <c r="Z24">
        <v>28.245733891082601</v>
      </c>
      <c r="AA24">
        <v>28.879223203245399</v>
      </c>
      <c r="AB24">
        <v>29.531293688379201</v>
      </c>
      <c r="AC24">
        <v>30.1966448119476</v>
      </c>
      <c r="AD24">
        <v>30.875547063714201</v>
      </c>
      <c r="AE24">
        <v>31.568276440847001</v>
      </c>
      <c r="AF24">
        <v>32.275114544370702</v>
      </c>
      <c r="AG24">
        <v>32.996348733489803</v>
      </c>
      <c r="AH24">
        <v>33.732272202749598</v>
      </c>
      <c r="AI24">
        <v>34.483184146005001</v>
      </c>
      <c r="AJ24">
        <v>35.249389814291398</v>
      </c>
      <c r="AK24">
        <v>36.031200708728697</v>
      </c>
    </row>
    <row r="25" spans="1:37">
      <c r="A25" t="s">
        <v>34</v>
      </c>
      <c r="B25" t="s">
        <v>33</v>
      </c>
      <c r="C25" t="s">
        <v>33</v>
      </c>
      <c r="D25">
        <v>32.527466640073698</v>
      </c>
      <c r="E25">
        <v>33.1069196756671</v>
      </c>
      <c r="F25">
        <v>33.1003833630879</v>
      </c>
      <c r="G25">
        <v>33.485690785432297</v>
      </c>
      <c r="H25">
        <v>33.536176903169903</v>
      </c>
      <c r="I25">
        <v>35.594501042390803</v>
      </c>
      <c r="J25">
        <v>32.361903735719402</v>
      </c>
      <c r="K25">
        <v>32.6483772434404</v>
      </c>
      <c r="L25">
        <v>34.102356986893902</v>
      </c>
      <c r="M25">
        <v>30.891683644641599</v>
      </c>
      <c r="N25">
        <v>31.069452594340301</v>
      </c>
      <c r="O25">
        <v>33.438212813977799</v>
      </c>
      <c r="P25">
        <v>31.8236074713022</v>
      </c>
      <c r="Q25">
        <v>33.902094286631197</v>
      </c>
      <c r="R25">
        <v>34.093253030421501</v>
      </c>
      <c r="S25">
        <v>34.093515925421201</v>
      </c>
      <c r="T25">
        <v>36.261385417852097</v>
      </c>
      <c r="U25">
        <v>36.161121808816603</v>
      </c>
      <c r="V25">
        <v>36.4299157179614</v>
      </c>
      <c r="W25">
        <v>37.982511919680398</v>
      </c>
      <c r="X25">
        <v>37.965670411610802</v>
      </c>
      <c r="Y25">
        <v>37.840013092970999</v>
      </c>
      <c r="Z25">
        <v>38.088764323691102</v>
      </c>
      <c r="AA25">
        <v>38.080634593339099</v>
      </c>
      <c r="AB25">
        <v>37.961622946549703</v>
      </c>
      <c r="AC25">
        <v>37.839154537044202</v>
      </c>
      <c r="AD25">
        <v>40.6732243910946</v>
      </c>
      <c r="AE25">
        <v>40.550603347420903</v>
      </c>
      <c r="AF25">
        <v>42.049510548082502</v>
      </c>
      <c r="AG25">
        <v>41.925284546663498</v>
      </c>
      <c r="AH25">
        <v>41.823028128617601</v>
      </c>
      <c r="AI25">
        <v>41.7559899036847</v>
      </c>
      <c r="AJ25">
        <v>42.280976432569801</v>
      </c>
      <c r="AK25">
        <v>42.280976432569801</v>
      </c>
    </row>
    <row r="26" spans="1:37">
      <c r="A26" t="s">
        <v>123</v>
      </c>
      <c r="B26">
        <v>6.90775868029721</v>
      </c>
      <c r="C26">
        <v>6.9887312628951204</v>
      </c>
      <c r="D26">
        <v>7.14407076176047</v>
      </c>
      <c r="E26">
        <v>7.5921829156313203</v>
      </c>
      <c r="F26">
        <v>7.9827591712996897</v>
      </c>
      <c r="G26">
        <v>8.3650154251218591</v>
      </c>
      <c r="H26">
        <v>8.5798402384329204</v>
      </c>
      <c r="I26">
        <v>8.7323039350388107</v>
      </c>
      <c r="J26">
        <v>8.9713488301920492</v>
      </c>
      <c r="K26">
        <v>9.1607440213118796</v>
      </c>
      <c r="L26">
        <v>9.3132097544496801</v>
      </c>
      <c r="M26">
        <v>9.5860718292291196</v>
      </c>
      <c r="N26">
        <v>9.6673637974964404</v>
      </c>
      <c r="O26">
        <v>9.76096164506599</v>
      </c>
      <c r="P26">
        <v>9.8841956672276208</v>
      </c>
      <c r="Q26">
        <v>9.9613980997570195</v>
      </c>
      <c r="R26">
        <v>10.247706958727001</v>
      </c>
      <c r="S26">
        <v>10.4898093697138</v>
      </c>
      <c r="T26">
        <v>10.7313723697526</v>
      </c>
      <c r="U26">
        <v>10.9601865596588</v>
      </c>
      <c r="V26">
        <v>11.1821358792354</v>
      </c>
      <c r="W26">
        <v>11.4140958382409</v>
      </c>
      <c r="X26">
        <v>11.581654822738599</v>
      </c>
      <c r="Y26">
        <v>11.838609303025001</v>
      </c>
      <c r="Z26">
        <v>12.265764544924901</v>
      </c>
      <c r="AA26">
        <v>12.802968820155201</v>
      </c>
      <c r="AB26">
        <v>13.135518909880201</v>
      </c>
      <c r="AC26">
        <v>13.4779899865774</v>
      </c>
      <c r="AD26">
        <v>13.830563938023399</v>
      </c>
      <c r="AE26">
        <v>14.193401269114201</v>
      </c>
      <c r="AF26">
        <v>14.566298324916101</v>
      </c>
      <c r="AG26">
        <v>14.9505730660839</v>
      </c>
      <c r="AH26">
        <v>15.3453535663858</v>
      </c>
      <c r="AI26">
        <v>15.7537337988158</v>
      </c>
      <c r="AJ26">
        <v>16.2386538436383</v>
      </c>
      <c r="AK26">
        <v>16.735592238723701</v>
      </c>
    </row>
    <row r="27" spans="1:37">
      <c r="A27" t="s">
        <v>124</v>
      </c>
      <c r="B27">
        <v>10.559488575988301</v>
      </c>
      <c r="C27">
        <v>10.6914881020127</v>
      </c>
      <c r="D27">
        <v>10.826127618557599</v>
      </c>
      <c r="E27">
        <v>10.9634599254334</v>
      </c>
      <c r="F27">
        <v>11.3836770349142</v>
      </c>
      <c r="G27">
        <v>11.833038050906399</v>
      </c>
      <c r="H27">
        <v>12.107109320226099</v>
      </c>
      <c r="I27">
        <v>12.3220408638172</v>
      </c>
      <c r="J27">
        <v>12.620450220599301</v>
      </c>
      <c r="K27">
        <v>12.869543374739299</v>
      </c>
      <c r="L27">
        <v>13.128292732761601</v>
      </c>
      <c r="M27">
        <v>13.4841558202305</v>
      </c>
      <c r="N27">
        <v>13.647106074173699</v>
      </c>
      <c r="O27">
        <v>13.8169994449217</v>
      </c>
      <c r="P27">
        <v>14.0276379629091</v>
      </c>
      <c r="Q27">
        <v>14.1825683921011</v>
      </c>
      <c r="R27">
        <v>14.5676109121191</v>
      </c>
      <c r="S27">
        <v>14.9174197785609</v>
      </c>
      <c r="T27">
        <v>15.268389086895199</v>
      </c>
      <c r="U27">
        <v>18.7951753630838</v>
      </c>
      <c r="V27">
        <v>19.058610131637199</v>
      </c>
      <c r="W27">
        <v>19.819205113561999</v>
      </c>
      <c r="X27">
        <v>20.014533785668402</v>
      </c>
      <c r="Y27">
        <v>20.1832471264267</v>
      </c>
      <c r="Z27">
        <v>20.694518093223699</v>
      </c>
      <c r="AA27">
        <v>42.2470383731713</v>
      </c>
      <c r="AB27">
        <v>42.461945756468801</v>
      </c>
      <c r="AC27">
        <v>42.680956775979197</v>
      </c>
      <c r="AD27">
        <v>42.906264981873299</v>
      </c>
      <c r="AE27">
        <v>43.136079351885201</v>
      </c>
      <c r="AF27">
        <v>43.326986191226297</v>
      </c>
      <c r="AG27">
        <v>43.451181718977601</v>
      </c>
      <c r="AH27">
        <v>40.507746318328898</v>
      </c>
      <c r="AI27">
        <v>36.972886200734699</v>
      </c>
      <c r="AJ27">
        <v>37.226619834964403</v>
      </c>
      <c r="AK27">
        <v>37.4854281418786</v>
      </c>
    </row>
    <row r="28" spans="1:37">
      <c r="A28" t="s">
        <v>125</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
        <v>33</v>
      </c>
      <c r="W28" t="s">
        <v>33</v>
      </c>
      <c r="X28" t="s">
        <v>33</v>
      </c>
      <c r="Y28" t="s">
        <v>33</v>
      </c>
      <c r="Z28" t="s">
        <v>33</v>
      </c>
      <c r="AA28" t="s">
        <v>33</v>
      </c>
      <c r="AB28" t="s">
        <v>33</v>
      </c>
      <c r="AC28" t="s">
        <v>33</v>
      </c>
      <c r="AD28" t="s">
        <v>33</v>
      </c>
      <c r="AE28" t="s">
        <v>33</v>
      </c>
      <c r="AF28" t="s">
        <v>33</v>
      </c>
      <c r="AG28" t="s">
        <v>33</v>
      </c>
      <c r="AH28" t="s">
        <v>33</v>
      </c>
      <c r="AI28" t="s">
        <v>33</v>
      </c>
      <c r="AJ28" t="s">
        <v>33</v>
      </c>
      <c r="AK28" t="s">
        <v>33</v>
      </c>
    </row>
    <row r="31" spans="1:37">
      <c r="A31" t="s">
        <v>365</v>
      </c>
      <c r="D31">
        <f>D25/D23</f>
        <v>1.7230984848783915</v>
      </c>
      <c r="E31" s="90">
        <f t="shared" ref="E31:AK31" si="1">E25/E23</f>
        <v>1.7440598660529787</v>
      </c>
      <c r="F31" s="90">
        <f t="shared" si="1"/>
        <v>1.732607662175391</v>
      </c>
      <c r="G31" s="90">
        <f t="shared" si="1"/>
        <v>1.7248001264220121</v>
      </c>
      <c r="H31" s="90">
        <f t="shared" si="1"/>
        <v>1.698143168247104</v>
      </c>
      <c r="I31" s="90">
        <f t="shared" si="1"/>
        <v>1.7800049939612448</v>
      </c>
      <c r="J31" s="90">
        <f t="shared" si="1"/>
        <v>1.5925272521174647</v>
      </c>
      <c r="K31" s="90">
        <f t="shared" si="1"/>
        <v>1.5790527525364328</v>
      </c>
      <c r="L31" s="90">
        <f t="shared" si="1"/>
        <v>1.6209031429293037</v>
      </c>
      <c r="M31" s="90">
        <f t="shared" si="1"/>
        <v>1.4437742937991391</v>
      </c>
      <c r="N31" s="90">
        <f t="shared" si="1"/>
        <v>1.426977197039855</v>
      </c>
      <c r="O31" s="90">
        <f t="shared" si="1"/>
        <v>1.5032693100076655</v>
      </c>
      <c r="P31" s="90">
        <f t="shared" si="1"/>
        <v>1.4029347600918249</v>
      </c>
      <c r="Q31" s="90">
        <f t="shared" si="1"/>
        <v>1.4662352254087589</v>
      </c>
      <c r="R31" s="90">
        <f t="shared" si="1"/>
        <v>1.4467027694619516</v>
      </c>
      <c r="S31" s="90">
        <f t="shared" si="1"/>
        <v>1.4128472595834858</v>
      </c>
      <c r="T31" s="90">
        <f t="shared" si="1"/>
        <v>1.4678116851323029</v>
      </c>
      <c r="U31" s="90">
        <f t="shared" si="1"/>
        <v>1.4317881803680996</v>
      </c>
      <c r="V31" s="90">
        <f t="shared" si="1"/>
        <v>1.4105688823763183</v>
      </c>
      <c r="W31" s="90">
        <f t="shared" si="1"/>
        <v>1.4386158280804788</v>
      </c>
      <c r="X31" s="90">
        <f t="shared" si="1"/>
        <v>1.4108599374489312</v>
      </c>
      <c r="Y31" s="90">
        <f t="shared" si="1"/>
        <v>1.3742515728651976</v>
      </c>
      <c r="Z31" s="90">
        <f t="shared" si="1"/>
        <v>1.3484784806995587</v>
      </c>
      <c r="AA31" s="90">
        <f t="shared" si="1"/>
        <v>1.3186169976019182</v>
      </c>
      <c r="AB31" s="90">
        <f t="shared" si="1"/>
        <v>1.2854710446189461</v>
      </c>
      <c r="AC31" s="90">
        <f t="shared" si="1"/>
        <v>1.2530913541120559</v>
      </c>
      <c r="AD31" s="90">
        <f t="shared" si="1"/>
        <v>1.3173280559907843</v>
      </c>
      <c r="AE31" s="90">
        <f t="shared" si="1"/>
        <v>1.2845365005405058</v>
      </c>
      <c r="AF31" s="90">
        <f t="shared" si="1"/>
        <v>1.3028462064874875</v>
      </c>
      <c r="AG31" s="90">
        <f t="shared" si="1"/>
        <v>1.2706037533210828</v>
      </c>
      <c r="AH31" s="90">
        <f t="shared" si="1"/>
        <v>1.2398520881498314</v>
      </c>
      <c r="AI31" s="90">
        <f t="shared" si="1"/>
        <v>1.2109087643091765</v>
      </c>
      <c r="AJ31" s="90">
        <f t="shared" si="1"/>
        <v>1.1994810876251691</v>
      </c>
      <c r="AK31" s="90">
        <f t="shared" si="1"/>
        <v>1.1734545505259022</v>
      </c>
    </row>
    <row r="32" spans="1:37">
      <c r="A32" t="s">
        <v>366</v>
      </c>
      <c r="D32">
        <f>1.7332-0.0166*D1</f>
        <v>1.7166000000000001</v>
      </c>
      <c r="E32" s="90">
        <f t="shared" ref="E32:AK32" si="2">1.7332-0.0166*E1</f>
        <v>1.7000000000000002</v>
      </c>
      <c r="F32" s="90">
        <f t="shared" si="2"/>
        <v>1.6834</v>
      </c>
      <c r="G32" s="90">
        <f t="shared" si="2"/>
        <v>1.6668000000000001</v>
      </c>
      <c r="H32" s="90">
        <f t="shared" si="2"/>
        <v>1.6502000000000001</v>
      </c>
      <c r="I32" s="90">
        <f t="shared" si="2"/>
        <v>1.6336000000000002</v>
      </c>
      <c r="J32" s="90">
        <f t="shared" si="2"/>
        <v>1.617</v>
      </c>
      <c r="K32" s="90">
        <f t="shared" si="2"/>
        <v>1.6004</v>
      </c>
      <c r="L32" s="90">
        <f t="shared" si="2"/>
        <v>1.5838000000000001</v>
      </c>
      <c r="M32" s="90">
        <f t="shared" si="2"/>
        <v>1.5672000000000001</v>
      </c>
      <c r="N32" s="90">
        <f t="shared" si="2"/>
        <v>1.5506</v>
      </c>
      <c r="O32" s="90">
        <f t="shared" si="2"/>
        <v>1.534</v>
      </c>
      <c r="P32" s="90">
        <f t="shared" si="2"/>
        <v>1.5174000000000001</v>
      </c>
      <c r="Q32" s="90">
        <f t="shared" si="2"/>
        <v>1.5008000000000001</v>
      </c>
      <c r="R32" s="90">
        <f t="shared" si="2"/>
        <v>1.4842</v>
      </c>
      <c r="S32" s="90">
        <f t="shared" si="2"/>
        <v>1.4676</v>
      </c>
      <c r="T32" s="90">
        <f t="shared" si="2"/>
        <v>1.4510000000000001</v>
      </c>
      <c r="U32" s="90">
        <f t="shared" si="2"/>
        <v>1.4344000000000001</v>
      </c>
      <c r="V32" s="90">
        <f t="shared" si="2"/>
        <v>1.4178000000000002</v>
      </c>
      <c r="W32" s="90">
        <f t="shared" si="2"/>
        <v>1.4012</v>
      </c>
      <c r="X32" s="90">
        <f t="shared" si="2"/>
        <v>1.3846000000000001</v>
      </c>
      <c r="Y32" s="90">
        <f t="shared" si="2"/>
        <v>1.3680000000000001</v>
      </c>
      <c r="Z32" s="90">
        <f t="shared" si="2"/>
        <v>1.3513999999999999</v>
      </c>
      <c r="AA32" s="90">
        <f t="shared" si="2"/>
        <v>1.3348</v>
      </c>
      <c r="AB32" s="90">
        <f t="shared" si="2"/>
        <v>1.3182</v>
      </c>
      <c r="AC32" s="90">
        <f t="shared" si="2"/>
        <v>1.3016000000000001</v>
      </c>
      <c r="AD32" s="90">
        <f t="shared" si="2"/>
        <v>1.2850000000000001</v>
      </c>
      <c r="AE32" s="90">
        <f t="shared" si="2"/>
        <v>1.2684000000000002</v>
      </c>
      <c r="AF32" s="90">
        <f t="shared" si="2"/>
        <v>1.2518</v>
      </c>
      <c r="AG32" s="90">
        <f t="shared" si="2"/>
        <v>1.2352000000000001</v>
      </c>
      <c r="AH32" s="90">
        <f t="shared" si="2"/>
        <v>1.2185999999999999</v>
      </c>
      <c r="AI32" s="90">
        <f t="shared" si="2"/>
        <v>1.202</v>
      </c>
      <c r="AJ32" s="90">
        <f t="shared" si="2"/>
        <v>1.1854</v>
      </c>
      <c r="AK32" s="90">
        <f t="shared" si="2"/>
        <v>1.1688000000000001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selection activeCell="E9" sqref="E9"/>
    </sheetView>
  </sheetViews>
  <sheetFormatPr defaultColWidth="9.140625" defaultRowHeight="15"/>
  <cols>
    <col min="1" max="1" width="45.7109375" style="37" customWidth="1"/>
    <col min="2" max="3" width="12" style="37" bestFit="1" customWidth="1"/>
    <col min="4" max="16384" width="9.140625" style="37"/>
  </cols>
  <sheetData>
    <row r="1" spans="1:37" s="68" customFormat="1">
      <c r="A1" s="68" t="s">
        <v>177</v>
      </c>
    </row>
    <row r="2" spans="1:37">
      <c r="B2" s="37">
        <v>2015</v>
      </c>
      <c r="C2" s="37">
        <f>B2+1</f>
        <v>2016</v>
      </c>
      <c r="D2" s="37">
        <f t="shared" ref="D2:AK2" si="0">C2+1</f>
        <v>2017</v>
      </c>
      <c r="E2" s="37">
        <f t="shared" si="0"/>
        <v>2018</v>
      </c>
      <c r="F2" s="37">
        <f t="shared" si="0"/>
        <v>2019</v>
      </c>
      <c r="G2" s="37">
        <f t="shared" si="0"/>
        <v>2020</v>
      </c>
      <c r="H2" s="37">
        <f t="shared" si="0"/>
        <v>2021</v>
      </c>
      <c r="I2" s="37">
        <f t="shared" si="0"/>
        <v>2022</v>
      </c>
      <c r="J2" s="37">
        <f t="shared" si="0"/>
        <v>2023</v>
      </c>
      <c r="K2" s="37">
        <f t="shared" si="0"/>
        <v>2024</v>
      </c>
      <c r="L2" s="37">
        <f t="shared" si="0"/>
        <v>2025</v>
      </c>
      <c r="M2" s="37">
        <f t="shared" si="0"/>
        <v>2026</v>
      </c>
      <c r="N2" s="37">
        <f t="shared" si="0"/>
        <v>2027</v>
      </c>
      <c r="O2" s="37">
        <f t="shared" si="0"/>
        <v>2028</v>
      </c>
      <c r="P2" s="37">
        <f t="shared" si="0"/>
        <v>2029</v>
      </c>
      <c r="Q2" s="37">
        <f t="shared" si="0"/>
        <v>2030</v>
      </c>
      <c r="R2" s="37">
        <f t="shared" si="0"/>
        <v>2031</v>
      </c>
      <c r="S2" s="37">
        <f t="shared" si="0"/>
        <v>2032</v>
      </c>
      <c r="T2" s="37">
        <f t="shared" si="0"/>
        <v>2033</v>
      </c>
      <c r="U2" s="37">
        <f t="shared" si="0"/>
        <v>2034</v>
      </c>
      <c r="V2" s="37">
        <f t="shared" si="0"/>
        <v>2035</v>
      </c>
      <c r="W2" s="37">
        <f t="shared" si="0"/>
        <v>2036</v>
      </c>
      <c r="X2" s="37">
        <f t="shared" si="0"/>
        <v>2037</v>
      </c>
      <c r="Y2" s="37">
        <f t="shared" si="0"/>
        <v>2038</v>
      </c>
      <c r="Z2" s="37">
        <f t="shared" si="0"/>
        <v>2039</v>
      </c>
      <c r="AA2" s="37">
        <f t="shared" si="0"/>
        <v>2040</v>
      </c>
      <c r="AB2" s="37">
        <f t="shared" si="0"/>
        <v>2041</v>
      </c>
      <c r="AC2" s="37">
        <f t="shared" si="0"/>
        <v>2042</v>
      </c>
      <c r="AD2" s="37">
        <f t="shared" si="0"/>
        <v>2043</v>
      </c>
      <c r="AE2" s="37">
        <f t="shared" si="0"/>
        <v>2044</v>
      </c>
      <c r="AF2" s="37">
        <f t="shared" si="0"/>
        <v>2045</v>
      </c>
      <c r="AG2" s="37">
        <f t="shared" si="0"/>
        <v>2046</v>
      </c>
      <c r="AH2" s="37">
        <f t="shared" si="0"/>
        <v>2047</v>
      </c>
      <c r="AI2" s="37">
        <f t="shared" si="0"/>
        <v>2048</v>
      </c>
      <c r="AJ2" s="37">
        <f t="shared" si="0"/>
        <v>2049</v>
      </c>
      <c r="AK2" s="37">
        <f t="shared" si="0"/>
        <v>2050</v>
      </c>
    </row>
    <row r="3" spans="1:37">
      <c r="A3" s="37" t="s">
        <v>39</v>
      </c>
      <c r="B3" s="37">
        <f>'Biofuel use Pathways Scoping Pl'!B12</f>
        <v>3.7295638379999996E-2</v>
      </c>
      <c r="C3" s="37">
        <f>'Biofuel use Pathways Scoping Pl'!C12</f>
        <v>4.579779204E-2</v>
      </c>
      <c r="D3" s="37">
        <f>'Biofuel use Pathways Scoping Pl'!D12</f>
        <v>6.8020125030000003E-2</v>
      </c>
      <c r="E3" s="37">
        <f>'Biofuel use Pathways Scoping Pl'!E12</f>
        <v>7.9333472789999998E-2</v>
      </c>
      <c r="F3" s="37">
        <f>'Biofuel use Pathways Scoping Pl'!F12</f>
        <v>9.5884073999999889E-2</v>
      </c>
      <c r="G3" s="37">
        <f>'Biofuel use Pathways Scoping Pl'!G12</f>
        <v>0.11631915009</v>
      </c>
      <c r="H3" s="37">
        <f>'Biofuel use Pathways Scoping Pl'!H12</f>
        <v>0.13971032360999999</v>
      </c>
      <c r="I3" s="37">
        <f>'Biofuel use Pathways Scoping Pl'!I12</f>
        <v>0.17038094931</v>
      </c>
      <c r="J3" s="37">
        <f>'Biofuel use Pathways Scoping Pl'!J12</f>
        <v>0.20227520312999991</v>
      </c>
      <c r="K3" s="37">
        <f>'Biofuel use Pathways Scoping Pl'!K12</f>
        <v>0.23359273938</v>
      </c>
      <c r="L3" s="37">
        <f>'Biofuel use Pathways Scoping Pl'!L12</f>
        <v>0.22583305601999998</v>
      </c>
      <c r="M3" s="37">
        <f>'Biofuel use Pathways Scoping Pl'!M12</f>
        <v>0.21807337265999999</v>
      </c>
      <c r="N3" s="37">
        <f>'Biofuel use Pathways Scoping Pl'!N12</f>
        <v>0.21031299432</v>
      </c>
      <c r="O3" s="37">
        <f>'Biofuel use Pathways Scoping Pl'!O12</f>
        <v>0.20267898650999999</v>
      </c>
      <c r="P3" s="37">
        <f>'Biofuel use Pathways Scoping Pl'!P12</f>
        <v>0.22655259197999889</v>
      </c>
      <c r="Q3" s="37">
        <f>'Biofuel use Pathways Scoping Pl'!Q12</f>
        <v>0.2183832179099999</v>
      </c>
      <c r="R3" s="37">
        <f>'Biofuel use Pathways Scoping Pl'!R12</f>
        <v>0.21068747270999999</v>
      </c>
      <c r="S3" s="37">
        <f>'Biofuel use Pathways Scoping Pl'!S12</f>
        <v>0.20171064771</v>
      </c>
      <c r="T3" s="37">
        <f>'Biofuel use Pathways Scoping Pl'!T12</f>
        <v>0.19372301090999988</v>
      </c>
      <c r="U3" s="37">
        <f>'Biofuel use Pathways Scoping Pl'!U12</f>
        <v>0.18574162893000001</v>
      </c>
      <c r="V3" s="37">
        <f>'Biofuel use Pathways Scoping Pl'!V12</f>
        <v>0.18002981996999978</v>
      </c>
      <c r="W3" s="37">
        <f>'Biofuel use Pathways Scoping Pl'!W12</f>
        <v>0.17281361097</v>
      </c>
      <c r="X3" s="37">
        <f>'Biofuel use Pathways Scoping Pl'!X12</f>
        <v>0.16661925423000001</v>
      </c>
      <c r="Y3" s="37">
        <f>'Biofuel use Pathways Scoping Pl'!Y12</f>
        <v>0.16107285050999998</v>
      </c>
      <c r="Z3" s="37">
        <f>'Biofuel use Pathways Scoping Pl'!Z12</f>
        <v>0.17259758802</v>
      </c>
      <c r="AA3" s="37">
        <f>'Biofuel use Pathways Scoping Pl'!AA12</f>
        <v>0.16652230452</v>
      </c>
      <c r="AB3" s="37">
        <f>'Biofuel use Pathways Scoping Pl'!AB12</f>
        <v>0.15471714257999991</v>
      </c>
      <c r="AC3" s="37">
        <f>'Biofuel use Pathways Scoping Pl'!AC12</f>
        <v>0.14291198063999991</v>
      </c>
      <c r="AD3" s="37">
        <f>'Biofuel use Pathways Scoping Pl'!AD12</f>
        <v>0.13110670287000001</v>
      </c>
      <c r="AE3" s="37">
        <f>'Biofuel use Pathways Scoping Pl'!AE12</f>
        <v>0.11930177258999999</v>
      </c>
      <c r="AF3" s="37">
        <f>'Biofuel use Pathways Scoping Pl'!AF12</f>
        <v>0.10749695813999999</v>
      </c>
      <c r="AG3" s="37">
        <f>'Biofuel use Pathways Scoping Pl'!AG12</f>
        <v>9.5740676459999993E-2</v>
      </c>
      <c r="AH3" s="37">
        <f>'Biofuel use Pathways Scoping Pl'!AH12</f>
        <v>8.3992039559999995E-2</v>
      </c>
      <c r="AI3" s="37">
        <f>'Biofuel use Pathways Scoping Pl'!AI12</f>
        <v>7.2243402659999997E-2</v>
      </c>
      <c r="AJ3" s="37">
        <f>'Biofuel use Pathways Scoping Pl'!AJ12</f>
        <v>6.0494881589999994E-2</v>
      </c>
      <c r="AK3" s="37">
        <f>'Biofuel use Pathways Scoping Pl'!AK12</f>
        <v>4.8746244689999892E-2</v>
      </c>
    </row>
    <row r="4" spans="1:37">
      <c r="A4" s="37" t="s">
        <v>37</v>
      </c>
      <c r="B4" s="37">
        <f>'Biofuel use Pathways Scoping Pl'!B13</f>
        <v>0.42587255346505754</v>
      </c>
      <c r="C4" s="37">
        <f>'Biofuel use Pathways Scoping Pl'!C13</f>
        <v>0.38556810019525123</v>
      </c>
      <c r="D4" s="37">
        <f>'Biofuel use Pathways Scoping Pl'!D13</f>
        <v>0.45539906103286382</v>
      </c>
      <c r="E4" s="37">
        <f>'Biofuel use Pathways Scoping Pl'!E13</f>
        <v>0.38742000808861854</v>
      </c>
      <c r="F4" s="37">
        <f>'Biofuel use Pathways Scoping Pl'!F13</f>
        <v>0.31954457598453767</v>
      </c>
      <c r="G4" s="37">
        <f>'Biofuel use Pathways Scoping Pl'!G13</f>
        <v>0.26307802151514154</v>
      </c>
      <c r="H4" s="37">
        <f>'Biofuel use Pathways Scoping Pl'!H13</f>
        <v>0.22053994181568556</v>
      </c>
      <c r="I4" s="37">
        <f>'Biofuel use Pathways Scoping Pl'!I13</f>
        <v>0.18209233852519144</v>
      </c>
      <c r="J4" s="37">
        <f>'Biofuel use Pathways Scoping Pl'!J13</f>
        <v>0.44246528825621517</v>
      </c>
      <c r="K4" s="37">
        <f>'Biofuel use Pathways Scoping Pl'!K13</f>
        <v>0.38035172555370544</v>
      </c>
      <c r="L4" s="37">
        <f>'Biofuel use Pathways Scoping Pl'!L13</f>
        <v>0.39012070612106314</v>
      </c>
      <c r="M4" s="37">
        <f>'Biofuel use Pathways Scoping Pl'!M13</f>
        <v>0.40056790718871071</v>
      </c>
      <c r="N4" s="37">
        <f>'Biofuel use Pathways Scoping Pl'!N13</f>
        <v>0.41254907187515144</v>
      </c>
      <c r="O4" s="37">
        <f>'Biofuel use Pathways Scoping Pl'!O13</f>
        <v>0.4257373855367223</v>
      </c>
      <c r="P4" s="37">
        <f>'Biofuel use Pathways Scoping Pl'!P13</f>
        <v>0.37973246158046592</v>
      </c>
      <c r="Q4" s="37">
        <f>'Biofuel use Pathways Scoping Pl'!Q13</f>
        <v>0.39322056013200513</v>
      </c>
      <c r="R4" s="37">
        <f>'Biofuel use Pathways Scoping Pl'!R13</f>
        <v>0.40733131493834041</v>
      </c>
      <c r="S4" s="37">
        <f>'Biofuel use Pathways Scoping Pl'!S13</f>
        <v>0.42608776544887927</v>
      </c>
      <c r="T4" s="37">
        <f>'Biofuel use Pathways Scoping Pl'!T13</f>
        <v>0.44462375267342963</v>
      </c>
      <c r="U4" s="37">
        <f>'Biofuel use Pathways Scoping Pl'!U13</f>
        <v>0.46514061429147818</v>
      </c>
      <c r="V4" s="37">
        <f>'Biofuel use Pathways Scoping Pl'!V13</f>
        <v>0.48179679191177277</v>
      </c>
      <c r="W4" s="37">
        <f>'Biofuel use Pathways Scoping Pl'!W13</f>
        <v>0.50465931034297862</v>
      </c>
      <c r="X4" s="37">
        <f>'Biofuel use Pathways Scoping Pl'!X13</f>
        <v>0.52678693705373925</v>
      </c>
      <c r="Y4" s="37">
        <f>'Biofuel use Pathways Scoping Pl'!Y13</f>
        <v>0.54881608402722004</v>
      </c>
      <c r="Z4" s="37">
        <f>'Biofuel use Pathways Scoping Pl'!Z13</f>
        <v>0.51622984858673349</v>
      </c>
      <c r="AA4" s="37">
        <f>'Biofuel use Pathways Scoping Pl'!AA13</f>
        <v>0.53959116443291943</v>
      </c>
      <c r="AB4" s="37">
        <f>'Biofuel use Pathways Scoping Pl'!AB13</f>
        <v>0.58335467004460462</v>
      </c>
      <c r="AC4" s="37">
        <f>'Biofuel use Pathways Scoping Pl'!AC13</f>
        <v>0.63461008519964257</v>
      </c>
      <c r="AD4" s="37">
        <f>'Biofuel use Pathways Scoping Pl'!AD13</f>
        <v>0.69492414892273002</v>
      </c>
      <c r="AE4" s="37">
        <f>'Biofuel use Pathways Scoping Pl'!AE13</f>
        <v>0.76683369369876686</v>
      </c>
      <c r="AF4" s="37">
        <f>'Biofuel use Pathways Scoping Pl'!AF13</f>
        <v>0.85426234136228563</v>
      </c>
      <c r="AG4" s="37">
        <f>'Biofuel use Pathways Scoping Pl'!AG13</f>
        <v>0.86769413546715191</v>
      </c>
      <c r="AH4" s="37">
        <f>'Biofuel use Pathways Scoping Pl'!AH13</f>
        <v>0.86769443356519915</v>
      </c>
      <c r="AI4" s="37">
        <f>'Biofuel use Pathways Scoping Pl'!AI13</f>
        <v>0.86769482862007818</v>
      </c>
      <c r="AJ4" s="37">
        <f>'Biofuel use Pathways Scoping Pl'!AJ13</f>
        <v>0.8676937157387038</v>
      </c>
      <c r="AK4" s="37">
        <f>'Biofuel use Pathways Scoping Pl'!AK13</f>
        <v>0.86769412821408443</v>
      </c>
    </row>
    <row r="5" spans="1:37">
      <c r="A5" s="37" t="s">
        <v>36</v>
      </c>
      <c r="B5" s="37">
        <f>'Biofuel use Pathways Scoping Pl'!B14</f>
        <v>0.57412744653494263</v>
      </c>
      <c r="C5" s="37">
        <f>'Biofuel use Pathways Scoping Pl'!C14</f>
        <v>0.61443189980474877</v>
      </c>
      <c r="D5" s="37">
        <f>'Biofuel use Pathways Scoping Pl'!D14</f>
        <v>0.54460093896713613</v>
      </c>
      <c r="E5" s="37">
        <f>'Biofuel use Pathways Scoping Pl'!E14</f>
        <v>0.61257999191138146</v>
      </c>
      <c r="F5" s="37">
        <f>'Biofuel use Pathways Scoping Pl'!F14</f>
        <v>0.68045542401546233</v>
      </c>
      <c r="G5" s="37">
        <f>'Biofuel use Pathways Scoping Pl'!G14</f>
        <v>0.73692197848485841</v>
      </c>
      <c r="H5" s="37">
        <f>'Biofuel use Pathways Scoping Pl'!H14</f>
        <v>0.77946005818431452</v>
      </c>
      <c r="I5" s="37">
        <f>'Biofuel use Pathways Scoping Pl'!I14</f>
        <v>0.81790766147480853</v>
      </c>
      <c r="J5" s="37">
        <f>'Biofuel use Pathways Scoping Pl'!J14</f>
        <v>0.55753471174378477</v>
      </c>
      <c r="K5" s="37">
        <f>'Biofuel use Pathways Scoping Pl'!K14</f>
        <v>0.61964827444629456</v>
      </c>
      <c r="L5" s="37">
        <f>'Biofuel use Pathways Scoping Pl'!L14</f>
        <v>0.60987929387893691</v>
      </c>
      <c r="M5" s="37">
        <f>'Biofuel use Pathways Scoping Pl'!M14</f>
        <v>0.5994320928112894</v>
      </c>
      <c r="N5" s="37">
        <f>'Biofuel use Pathways Scoping Pl'!N14</f>
        <v>0.58745092812484856</v>
      </c>
      <c r="O5" s="37">
        <f>'Biofuel use Pathways Scoping Pl'!O14</f>
        <v>0.57426261446327775</v>
      </c>
      <c r="P5" s="37">
        <f>'Biofuel use Pathways Scoping Pl'!P14</f>
        <v>0.62026753841953408</v>
      </c>
      <c r="Q5" s="37">
        <f>'Biofuel use Pathways Scoping Pl'!Q14</f>
        <v>0.60677943986799487</v>
      </c>
      <c r="R5" s="37">
        <f>'Biofuel use Pathways Scoping Pl'!R14</f>
        <v>0.59266868506165971</v>
      </c>
      <c r="S5" s="37">
        <f>'Biofuel use Pathways Scoping Pl'!S14</f>
        <v>0.57391223455112073</v>
      </c>
      <c r="T5" s="37">
        <f>'Biofuel use Pathways Scoping Pl'!T14</f>
        <v>0.55537624732657043</v>
      </c>
      <c r="U5" s="37">
        <f>'Biofuel use Pathways Scoping Pl'!U14</f>
        <v>0.53485938570852176</v>
      </c>
      <c r="V5" s="37">
        <f>'Biofuel use Pathways Scoping Pl'!V14</f>
        <v>0.51820320808822729</v>
      </c>
      <c r="W5" s="37">
        <f>'Biofuel use Pathways Scoping Pl'!W14</f>
        <v>0.49534068965702138</v>
      </c>
      <c r="X5" s="37">
        <f>'Biofuel use Pathways Scoping Pl'!X14</f>
        <v>0.47321306294626064</v>
      </c>
      <c r="Y5" s="37">
        <f>'Biofuel use Pathways Scoping Pl'!Y14</f>
        <v>0.45118391597278007</v>
      </c>
      <c r="Z5" s="37">
        <f>'Biofuel use Pathways Scoping Pl'!Z14</f>
        <v>0.48377015141326651</v>
      </c>
      <c r="AA5" s="37">
        <f>'Biofuel use Pathways Scoping Pl'!AA14</f>
        <v>0.46040883556708057</v>
      </c>
      <c r="AB5" s="37">
        <f>'Biofuel use Pathways Scoping Pl'!AB14</f>
        <v>0.41664532995539533</v>
      </c>
      <c r="AC5" s="37">
        <f>'Biofuel use Pathways Scoping Pl'!AC14</f>
        <v>0.36538991480035748</v>
      </c>
      <c r="AD5" s="37">
        <f>'Biofuel use Pathways Scoping Pl'!AD14</f>
        <v>0.30507585107726992</v>
      </c>
      <c r="AE5" s="37">
        <f>'Biofuel use Pathways Scoping Pl'!AE14</f>
        <v>0.23316630630123314</v>
      </c>
      <c r="AF5" s="37">
        <f>'Biofuel use Pathways Scoping Pl'!AF14</f>
        <v>0.14573765863771446</v>
      </c>
      <c r="AG5" s="37">
        <f>'Biofuel use Pathways Scoping Pl'!AG14</f>
        <v>0.13230586453284812</v>
      </c>
      <c r="AH5" s="37">
        <f>'Biofuel use Pathways Scoping Pl'!AH14</f>
        <v>0.13230556643480085</v>
      </c>
      <c r="AI5" s="37">
        <f>'Biofuel use Pathways Scoping Pl'!AI14</f>
        <v>0.13230517137992182</v>
      </c>
      <c r="AJ5" s="37">
        <f>'Biofuel use Pathways Scoping Pl'!AJ14</f>
        <v>0.13230628426129615</v>
      </c>
      <c r="AK5" s="37">
        <f>'Biofuel use Pathways Scoping Pl'!AK14</f>
        <v>0.13230587178591552</v>
      </c>
    </row>
    <row r="7" spans="1:37" s="68" customFormat="1">
      <c r="A7" s="68" t="s">
        <v>178</v>
      </c>
    </row>
    <row r="8" spans="1:37">
      <c r="B8" s="37">
        <v>2015</v>
      </c>
      <c r="C8" s="37">
        <f>B8+1</f>
        <v>2016</v>
      </c>
      <c r="D8" s="37">
        <f t="shared" ref="D8:AK8" si="1">C8+1</f>
        <v>2017</v>
      </c>
      <c r="E8" s="37">
        <f t="shared" si="1"/>
        <v>2018</v>
      </c>
      <c r="F8" s="37">
        <f t="shared" si="1"/>
        <v>2019</v>
      </c>
      <c r="G8" s="37">
        <f t="shared" si="1"/>
        <v>2020</v>
      </c>
      <c r="H8" s="37">
        <f t="shared" si="1"/>
        <v>2021</v>
      </c>
      <c r="I8" s="37">
        <f t="shared" si="1"/>
        <v>2022</v>
      </c>
      <c r="J8" s="37">
        <f t="shared" si="1"/>
        <v>2023</v>
      </c>
      <c r="K8" s="37">
        <f t="shared" si="1"/>
        <v>2024</v>
      </c>
      <c r="L8" s="37">
        <f t="shared" si="1"/>
        <v>2025</v>
      </c>
      <c r="M8" s="37">
        <f t="shared" si="1"/>
        <v>2026</v>
      </c>
      <c r="N8" s="37">
        <f t="shared" si="1"/>
        <v>2027</v>
      </c>
      <c r="O8" s="37">
        <f t="shared" si="1"/>
        <v>2028</v>
      </c>
      <c r="P8" s="37">
        <f t="shared" si="1"/>
        <v>2029</v>
      </c>
      <c r="Q8" s="37">
        <f t="shared" si="1"/>
        <v>2030</v>
      </c>
      <c r="R8" s="37">
        <f t="shared" si="1"/>
        <v>2031</v>
      </c>
      <c r="S8" s="37">
        <f t="shared" si="1"/>
        <v>2032</v>
      </c>
      <c r="T8" s="37">
        <f t="shared" si="1"/>
        <v>2033</v>
      </c>
      <c r="U8" s="37">
        <f t="shared" si="1"/>
        <v>2034</v>
      </c>
      <c r="V8" s="37">
        <f t="shared" si="1"/>
        <v>2035</v>
      </c>
      <c r="W8" s="37">
        <f t="shared" si="1"/>
        <v>2036</v>
      </c>
      <c r="X8" s="37">
        <f t="shared" si="1"/>
        <v>2037</v>
      </c>
      <c r="Y8" s="37">
        <f t="shared" si="1"/>
        <v>2038</v>
      </c>
      <c r="Z8" s="37">
        <f t="shared" si="1"/>
        <v>2039</v>
      </c>
      <c r="AA8" s="37">
        <f t="shared" si="1"/>
        <v>2040</v>
      </c>
      <c r="AB8" s="37">
        <f t="shared" si="1"/>
        <v>2041</v>
      </c>
      <c r="AC8" s="37">
        <f t="shared" si="1"/>
        <v>2042</v>
      </c>
      <c r="AD8" s="37">
        <f t="shared" si="1"/>
        <v>2043</v>
      </c>
      <c r="AE8" s="37">
        <f t="shared" si="1"/>
        <v>2044</v>
      </c>
      <c r="AF8" s="37">
        <f t="shared" si="1"/>
        <v>2045</v>
      </c>
      <c r="AG8" s="37">
        <f t="shared" si="1"/>
        <v>2046</v>
      </c>
      <c r="AH8" s="37">
        <f t="shared" si="1"/>
        <v>2047</v>
      </c>
      <c r="AI8" s="37">
        <f t="shared" si="1"/>
        <v>2048</v>
      </c>
      <c r="AJ8" s="37">
        <f t="shared" si="1"/>
        <v>2049</v>
      </c>
      <c r="AK8" s="37">
        <f t="shared" si="1"/>
        <v>2050</v>
      </c>
    </row>
    <row r="9" spans="1:37">
      <c r="A9" s="37" t="s">
        <v>335</v>
      </c>
      <c r="C9" s="37">
        <f>D9</f>
        <v>2.2324938127820644E-5</v>
      </c>
      <c r="D9" s="37">
        <f>'BFCpUEbS-petroleum-diesel'!B2</f>
        <v>2.2324938127820644E-5</v>
      </c>
      <c r="E9" s="37">
        <f>'BFCpUEbS-petroleum-diesel'!C2</f>
        <v>2.8199155626728781E-5</v>
      </c>
      <c r="F9" s="37">
        <f>'BFCpUEbS-petroleum-diesel'!D2</f>
        <v>2.7921323319242086E-5</v>
      </c>
      <c r="G9" s="37">
        <f>'BFCpUEbS-petroleum-diesel'!E2</f>
        <v>2.9241613867284452E-5</v>
      </c>
      <c r="H9" s="37">
        <f>'BFCpUEbS-petroleum-diesel'!F2</f>
        <v>2.9078150752554346E-5</v>
      </c>
      <c r="I9" s="37">
        <f>'BFCpUEbS-petroleum-diesel'!G2</f>
        <v>2.8797340260069326E-5</v>
      </c>
      <c r="J9" s="37">
        <f>'BFCpUEbS-petroleum-diesel'!H2</f>
        <v>2.8970717126514207E-5</v>
      </c>
      <c r="K9" s="37">
        <f>'BFCpUEbS-petroleum-diesel'!I2</f>
        <v>2.9491911802686319E-5</v>
      </c>
      <c r="L9" s="37">
        <f>'BFCpUEbS-petroleum-diesel'!J2</f>
        <v>3.0002341465673681E-5</v>
      </c>
      <c r="M9" s="37">
        <f>'BFCpUEbS-petroleum-diesel'!K2</f>
        <v>3.0298277841157173E-5</v>
      </c>
      <c r="N9" s="37">
        <f>'BFCpUEbS-petroleum-diesel'!L2</f>
        <v>3.1155238580493729E-5</v>
      </c>
      <c r="O9" s="37">
        <f>'BFCpUEbS-petroleum-diesel'!M2</f>
        <v>3.1436763788172474E-5</v>
      </c>
      <c r="P9" s="37">
        <f>'BFCpUEbS-petroleum-diesel'!N2</f>
        <v>3.2350292820424219E-5</v>
      </c>
      <c r="Q9" s="37">
        <f>'BFCpUEbS-petroleum-diesel'!O2</f>
        <v>3.2597726974464635E-5</v>
      </c>
      <c r="R9" s="37">
        <f>'BFCpUEbS-petroleum-diesel'!P2</f>
        <v>3.2924681497297409E-5</v>
      </c>
      <c r="S9" s="37">
        <f>'BFCpUEbS-petroleum-diesel'!Q2</f>
        <v>3.3308016100610544E-5</v>
      </c>
      <c r="T9" s="37">
        <f>'BFCpUEbS-petroleum-diesel'!R2</f>
        <v>3.364077814569737E-5</v>
      </c>
      <c r="U9" s="37">
        <f>'BFCpUEbS-petroleum-diesel'!S2</f>
        <v>3.3750625319431314E-5</v>
      </c>
      <c r="V9" s="37">
        <f>'BFCpUEbS-petroleum-diesel'!T2</f>
        <v>3.4059863270456659E-5</v>
      </c>
      <c r="W9" s="37">
        <f>'BFCpUEbS-petroleum-diesel'!U2</f>
        <v>3.4468071438687603E-5</v>
      </c>
      <c r="X9" s="37">
        <f>'BFCpUEbS-petroleum-diesel'!V2</f>
        <v>3.4386486883845184E-5</v>
      </c>
      <c r="Y9" s="37">
        <f>'BFCpUEbS-petroleum-diesel'!W2</f>
        <v>3.45950496344317E-5</v>
      </c>
      <c r="Z9" s="37">
        <f>'BFCpUEbS-petroleum-diesel'!X2</f>
        <v>3.4787226831867611E-5</v>
      </c>
      <c r="AA9" s="37">
        <f>'BFCpUEbS-petroleum-diesel'!Y2</f>
        <v>3.4953390118457004E-5</v>
      </c>
      <c r="AB9" s="37">
        <f>'BFCpUEbS-petroleum-diesel'!Z2</f>
        <v>3.498127385218558E-5</v>
      </c>
      <c r="AC9" s="37">
        <f>'BFCpUEbS-petroleum-diesel'!AA2</f>
        <v>3.518856463115365E-5</v>
      </c>
      <c r="AD9" s="37">
        <f>'BFCpUEbS-petroleum-diesel'!AB2</f>
        <v>3.5186729252377328E-5</v>
      </c>
      <c r="AE9" s="37">
        <f>'BFCpUEbS-petroleum-diesel'!AC2</f>
        <v>3.5041567029105289E-5</v>
      </c>
      <c r="AF9" s="37">
        <f>'BFCpUEbS-petroleum-diesel'!AD2</f>
        <v>3.5091435943457555E-5</v>
      </c>
      <c r="AG9" s="37">
        <f>'BFCpUEbS-petroleum-diesel'!AE2</f>
        <v>3.4931288073903187E-5</v>
      </c>
      <c r="AH9" s="37">
        <f>'BFCpUEbS-petroleum-diesel'!AF2</f>
        <v>3.4750211719682812E-5</v>
      </c>
      <c r="AI9" s="37">
        <f>'BFCpUEbS-petroleum-diesel'!AG2</f>
        <v>3.4791729168544127E-5</v>
      </c>
      <c r="AJ9" s="37">
        <f>'BFCpUEbS-petroleum-diesel'!AH2</f>
        <v>3.4714612506272508E-5</v>
      </c>
      <c r="AK9" s="37">
        <f>'BFCpUEbS-petroleum-diesel'!AI2</f>
        <v>3.46861075484943E-5</v>
      </c>
    </row>
    <row r="10" spans="1:37">
      <c r="A10" s="37" t="s">
        <v>187</v>
      </c>
      <c r="C10" s="37">
        <f>0.8194596144*C9 + 0.0000118578</f>
        <v>3.0152185189727765E-5</v>
      </c>
      <c r="D10" s="37">
        <f t="shared" ref="D10:AK10" si="2">0.8194596144*D9 + 0.0000118578</f>
        <v>3.0152185189727765E-5</v>
      </c>
      <c r="E10" s="37">
        <f t="shared" si="2"/>
        <v>3.496586919628476E-5</v>
      </c>
      <c r="F10" s="37">
        <f t="shared" si="2"/>
        <v>3.4738196840723847E-5</v>
      </c>
      <c r="G10" s="37">
        <f t="shared" si="2"/>
        <v>3.5820121624118606E-5</v>
      </c>
      <c r="H10" s="37">
        <f t="shared" si="2"/>
        <v>3.5686170203153258E-5</v>
      </c>
      <c r="I10" s="37">
        <f t="shared" si="2"/>
        <v>3.545605734526201E-5</v>
      </c>
      <c r="J10" s="37">
        <f t="shared" si="2"/>
        <v>3.5598132685384808E-5</v>
      </c>
      <c r="K10" s="37">
        <f t="shared" si="2"/>
        <v>3.6025230673748137E-5</v>
      </c>
      <c r="L10" s="37">
        <f t="shared" si="2"/>
        <v>3.644350716855809E-5</v>
      </c>
      <c r="M10" s="37">
        <f t="shared" si="2"/>
        <v>3.6686015076698727E-5</v>
      </c>
      <c r="N10" s="37">
        <f t="shared" si="2"/>
        <v>3.7388259793711393E-5</v>
      </c>
      <c r="O10" s="37">
        <f t="shared" si="2"/>
        <v>3.7618958331839698E-5</v>
      </c>
      <c r="P10" s="37">
        <f t="shared" si="2"/>
        <v>3.8367558480351924E-5</v>
      </c>
      <c r="Q10" s="37">
        <f t="shared" si="2"/>
        <v>3.8570320776811274E-5</v>
      </c>
      <c r="R10" s="37">
        <f t="shared" si="2"/>
        <v>3.883824680401815E-5</v>
      </c>
      <c r="S10" s="37">
        <f t="shared" si="2"/>
        <v>3.9152374030235312E-5</v>
      </c>
      <c r="T10" s="37">
        <f t="shared" si="2"/>
        <v>3.9425059087389112E-5</v>
      </c>
      <c r="U10" s="37">
        <f t="shared" si="2"/>
        <v>3.951507441002006E-5</v>
      </c>
      <c r="V10" s="37">
        <f t="shared" si="2"/>
        <v>3.9768482422125139E-5</v>
      </c>
      <c r="W10" s="37">
        <f t="shared" si="2"/>
        <v>4.01029925302586E-5</v>
      </c>
      <c r="X10" s="37">
        <f t="shared" si="2"/>
        <v>4.0036137282406438E-5</v>
      </c>
      <c r="Y10" s="37">
        <f t="shared" si="2"/>
        <v>4.0207046033580264E-5</v>
      </c>
      <c r="Z10" s="37">
        <f t="shared" si="2"/>
        <v>4.0364527485687571E-5</v>
      </c>
      <c r="AA10" s="37">
        <f t="shared" si="2"/>
        <v>4.0500691588443545E-5</v>
      </c>
      <c r="AB10" s="37">
        <f t="shared" si="2"/>
        <v>4.0523541182132803E-5</v>
      </c>
      <c r="AC10" s="37">
        <f t="shared" si="2"/>
        <v>4.0693407603934652E-5</v>
      </c>
      <c r="AD10" s="37">
        <f t="shared" si="2"/>
        <v>4.0691903585150327E-5</v>
      </c>
      <c r="AE10" s="37">
        <f t="shared" si="2"/>
        <v>4.0572949005642371E-5</v>
      </c>
      <c r="AF10" s="37">
        <f t="shared" si="2"/>
        <v>4.0613814566968035E-5</v>
      </c>
      <c r="AG10" s="37">
        <f t="shared" si="2"/>
        <v>4.0482579855536027E-5</v>
      </c>
      <c r="AH10" s="37">
        <f t="shared" si="2"/>
        <v>4.0334195096129638E-5</v>
      </c>
      <c r="AI10" s="37">
        <f t="shared" si="2"/>
        <v>4.0368216968764404E-5</v>
      </c>
      <c r="AJ10" s="37">
        <f t="shared" si="2"/>
        <v>4.0305022978435487E-5</v>
      </c>
      <c r="AK10" s="37">
        <f t="shared" si="2"/>
        <v>4.0281664316726069E-5</v>
      </c>
    </row>
    <row r="13" spans="1:37" s="68" customFormat="1">
      <c r="A13" s="68" t="s">
        <v>334</v>
      </c>
    </row>
    <row r="14" spans="1:37">
      <c r="B14" s="37">
        <v>2015</v>
      </c>
      <c r="C14" s="37">
        <f>B14+1</f>
        <v>2016</v>
      </c>
      <c r="D14" s="37">
        <f t="shared" ref="D14:AK14" si="3">C14+1</f>
        <v>2017</v>
      </c>
      <c r="E14" s="37">
        <f t="shared" si="3"/>
        <v>2018</v>
      </c>
      <c r="F14" s="37">
        <f t="shared" si="3"/>
        <v>2019</v>
      </c>
      <c r="G14" s="37">
        <f t="shared" si="3"/>
        <v>2020</v>
      </c>
      <c r="H14" s="37">
        <f t="shared" si="3"/>
        <v>2021</v>
      </c>
      <c r="I14" s="37">
        <f t="shared" si="3"/>
        <v>2022</v>
      </c>
      <c r="J14" s="37">
        <f t="shared" si="3"/>
        <v>2023</v>
      </c>
      <c r="K14" s="37">
        <f t="shared" si="3"/>
        <v>2024</v>
      </c>
      <c r="L14" s="37">
        <f t="shared" si="3"/>
        <v>2025</v>
      </c>
      <c r="M14" s="37">
        <f t="shared" si="3"/>
        <v>2026</v>
      </c>
      <c r="N14" s="37">
        <f t="shared" si="3"/>
        <v>2027</v>
      </c>
      <c r="O14" s="37">
        <f t="shared" si="3"/>
        <v>2028</v>
      </c>
      <c r="P14" s="37">
        <f t="shared" si="3"/>
        <v>2029</v>
      </c>
      <c r="Q14" s="37">
        <f t="shared" si="3"/>
        <v>2030</v>
      </c>
      <c r="R14" s="37">
        <f t="shared" si="3"/>
        <v>2031</v>
      </c>
      <c r="S14" s="37">
        <f t="shared" si="3"/>
        <v>2032</v>
      </c>
      <c r="T14" s="37">
        <f t="shared" si="3"/>
        <v>2033</v>
      </c>
      <c r="U14" s="37">
        <f t="shared" si="3"/>
        <v>2034</v>
      </c>
      <c r="V14" s="37">
        <f t="shared" si="3"/>
        <v>2035</v>
      </c>
      <c r="W14" s="37">
        <f t="shared" si="3"/>
        <v>2036</v>
      </c>
      <c r="X14" s="37">
        <f t="shared" si="3"/>
        <v>2037</v>
      </c>
      <c r="Y14" s="37">
        <f t="shared" si="3"/>
        <v>2038</v>
      </c>
      <c r="Z14" s="37">
        <f t="shared" si="3"/>
        <v>2039</v>
      </c>
      <c r="AA14" s="37">
        <f t="shared" si="3"/>
        <v>2040</v>
      </c>
      <c r="AB14" s="37">
        <f t="shared" si="3"/>
        <v>2041</v>
      </c>
      <c r="AC14" s="37">
        <f t="shared" si="3"/>
        <v>2042</v>
      </c>
      <c r="AD14" s="37">
        <f t="shared" si="3"/>
        <v>2043</v>
      </c>
      <c r="AE14" s="37">
        <f t="shared" si="3"/>
        <v>2044</v>
      </c>
      <c r="AF14" s="37">
        <f t="shared" si="3"/>
        <v>2045</v>
      </c>
      <c r="AG14" s="37">
        <f t="shared" si="3"/>
        <v>2046</v>
      </c>
      <c r="AH14" s="37">
        <f t="shared" si="3"/>
        <v>2047</v>
      </c>
      <c r="AI14" s="37">
        <f t="shared" si="3"/>
        <v>2048</v>
      </c>
      <c r="AJ14" s="37">
        <f t="shared" si="3"/>
        <v>2049</v>
      </c>
      <c r="AK14" s="37">
        <f t="shared" si="3"/>
        <v>2050</v>
      </c>
    </row>
    <row r="15" spans="1:37">
      <c r="A15" s="37" t="s">
        <v>183</v>
      </c>
      <c r="B15" s="37">
        <f>'Biofuel costs in E3 Pathways'!B3</f>
        <v>30.978814519130498</v>
      </c>
      <c r="C15" s="37">
        <f>'Biofuel costs in E3 Pathways'!C3</f>
        <v>34.031218109850101</v>
      </c>
      <c r="D15" s="37">
        <f>'Biofuel costs in E3 Pathways'!D3</f>
        <v>36.8796163198502</v>
      </c>
      <c r="E15" s="37">
        <f>'Biofuel costs in E3 Pathways'!E3</f>
        <v>37.075760968291704</v>
      </c>
      <c r="F15" s="37">
        <f>'Biofuel costs in E3 Pathways'!F3</f>
        <v>37.256735950208999</v>
      </c>
      <c r="G15" s="37">
        <f>'Biofuel costs in E3 Pathways'!G3</f>
        <v>37.420275852264801</v>
      </c>
      <c r="H15" s="37">
        <f>'Biofuel costs in E3 Pathways'!H3</f>
        <v>37.546766209614901</v>
      </c>
      <c r="I15" s="37">
        <f>'Biofuel costs in E3 Pathways'!I3</f>
        <v>37.654387681194002</v>
      </c>
      <c r="J15" s="37">
        <f>'Biofuel costs in E3 Pathways'!J3</f>
        <v>36.901840311449902</v>
      </c>
      <c r="K15" s="37">
        <f>'Biofuel costs in E3 Pathways'!K3</f>
        <v>36.851083582248002</v>
      </c>
      <c r="L15" s="37">
        <f>'Biofuel costs in E3 Pathways'!L3</f>
        <v>36.799581273972997</v>
      </c>
      <c r="M15" s="37">
        <f>'Biofuel costs in E3 Pathways'!M3</f>
        <v>36.745154001642298</v>
      </c>
      <c r="N15" s="37">
        <f>'Biofuel costs in E3 Pathways'!N3</f>
        <v>36.686654720528203</v>
      </c>
      <c r="O15" s="37">
        <f>'Biofuel costs in E3 Pathways'!O3</f>
        <v>36.624656952994499</v>
      </c>
      <c r="P15" s="37">
        <f>'Biofuel costs in E3 Pathways'!P3</f>
        <v>36.555260746967001</v>
      </c>
      <c r="Q15" s="37">
        <f>'Biofuel costs in E3 Pathways'!Q3</f>
        <v>36.479154329282203</v>
      </c>
      <c r="R15" s="37">
        <f>'Biofuel costs in E3 Pathways'!R3</f>
        <v>39.732315947579302</v>
      </c>
      <c r="S15" s="37">
        <f>'Biofuel costs in E3 Pathways'!S3</f>
        <v>39.647692722791199</v>
      </c>
      <c r="T15" s="37">
        <f>'Biofuel costs in E3 Pathways'!T3</f>
        <v>39.553434322290101</v>
      </c>
      <c r="U15" s="37">
        <f>'Biofuel costs in E3 Pathways'!U3</f>
        <v>39.446443725311298</v>
      </c>
      <c r="V15" s="37">
        <f>'Biofuel costs in E3 Pathways'!V3</f>
        <v>42.643600884777101</v>
      </c>
      <c r="W15" s="37">
        <f>'Biofuel costs in E3 Pathways'!W3</f>
        <v>42.525742039002999</v>
      </c>
      <c r="X15" s="37">
        <f>'Biofuel costs in E3 Pathways'!X3</f>
        <v>42.392770878941199</v>
      </c>
      <c r="Y15" s="37">
        <f>'Biofuel costs in E3 Pathways'!Y3</f>
        <v>42.241590383826598</v>
      </c>
      <c r="Z15" s="37">
        <f>'Biofuel costs in E3 Pathways'!Z3</f>
        <v>42.068931476185398</v>
      </c>
      <c r="AA15" s="37">
        <f>'Biofuel costs in E3 Pathways'!AA3</f>
        <v>41.870521414406703</v>
      </c>
      <c r="AB15" s="37">
        <f>'Biofuel costs in E3 Pathways'!AB3</f>
        <v>41.653902017575298</v>
      </c>
      <c r="AC15" s="37">
        <f>'Biofuel costs in E3 Pathways'!AC3</f>
        <v>47.526138928681398</v>
      </c>
      <c r="AD15" s="37">
        <f>'Biofuel costs in E3 Pathways'!AD3</f>
        <v>47.526138928681398</v>
      </c>
      <c r="AE15" s="37">
        <f>'Biofuel costs in E3 Pathways'!AE3</f>
        <v>47.526138928681398</v>
      </c>
      <c r="AF15" s="37">
        <f>'Biofuel costs in E3 Pathways'!AF3</f>
        <v>47.526138928681398</v>
      </c>
      <c r="AG15" s="37">
        <f>'Biofuel costs in E3 Pathways'!AG3</f>
        <v>47.526138928681398</v>
      </c>
      <c r="AH15" s="37">
        <f>'Biofuel costs in E3 Pathways'!AH3</f>
        <v>47.526138928681398</v>
      </c>
      <c r="AI15" s="37">
        <f>'Biofuel costs in E3 Pathways'!AI3</f>
        <v>47.526138928681398</v>
      </c>
      <c r="AJ15" s="37">
        <f>'Biofuel costs in E3 Pathways'!AJ3</f>
        <v>47.526138928681398</v>
      </c>
      <c r="AK15" s="37">
        <f>'Biofuel costs in E3 Pathways'!AK3</f>
        <v>47.526138928681398</v>
      </c>
    </row>
    <row r="16" spans="1:37">
      <c r="A16" s="37" t="s">
        <v>184</v>
      </c>
      <c r="B16" s="37">
        <f>'Biofuel costs in E3 Pathways'!B2</f>
        <v>30.8367260296898</v>
      </c>
      <c r="C16" s="37">
        <f>'Biofuel costs in E3 Pathways'!C2</f>
        <v>33.8729293834336</v>
      </c>
      <c r="D16" s="37">
        <f>'Biofuel costs in E3 Pathways'!D2</f>
        <v>36.682683709276098</v>
      </c>
      <c r="E16" s="37">
        <f>'Biofuel costs in E3 Pathways'!E2</f>
        <v>36.901313724718499</v>
      </c>
      <c r="F16" s="37">
        <f>'Biofuel costs in E3 Pathways'!F2</f>
        <v>36.791571906564201</v>
      </c>
      <c r="G16" s="37">
        <f>'Biofuel costs in E3 Pathways'!G2</f>
        <v>36.959500809161298</v>
      </c>
      <c r="H16" s="37">
        <f>'Biofuel costs in E3 Pathways'!H2</f>
        <v>37.140568977148</v>
      </c>
      <c r="I16" s="37">
        <f>'Biofuel costs in E3 Pathways'!I2</f>
        <v>37.201341596238301</v>
      </c>
      <c r="J16" s="37">
        <f>'Biofuel costs in E3 Pathways'!J2</f>
        <v>36.728316129251802</v>
      </c>
      <c r="K16" s="37">
        <f>'Biofuel costs in E3 Pathways'!K2</f>
        <v>36.677828784820498</v>
      </c>
      <c r="L16" s="37">
        <f>'Biofuel costs in E3 Pathways'!L2</f>
        <v>36.626599818380598</v>
      </c>
      <c r="M16" s="37">
        <f>'Biofuel costs in E3 Pathways'!M2</f>
        <v>36.572461411753103</v>
      </c>
      <c r="N16" s="37">
        <f>'Biofuel costs in E3 Pathways'!N2</f>
        <v>36.514272608001797</v>
      </c>
      <c r="O16" s="37">
        <f>'Biofuel costs in E3 Pathways'!O2</f>
        <v>36.448877970331999</v>
      </c>
      <c r="P16" s="37">
        <f>'Biofuel costs in E3 Pathways'!P2</f>
        <v>36.3769621627359</v>
      </c>
      <c r="Q16" s="37">
        <f>'Biofuel costs in E3 Pathways'!Q2</f>
        <v>36.290113496790497</v>
      </c>
      <c r="R16" s="37">
        <f>'Biofuel costs in E3 Pathways'!R2</f>
        <v>39.485801824193203</v>
      </c>
      <c r="S16" s="37">
        <f>'Biofuel costs in E3 Pathways'!S2</f>
        <v>39.360335765631802</v>
      </c>
      <c r="T16" s="37">
        <f>'Biofuel costs in E3 Pathways'!T2</f>
        <v>39.227440118650399</v>
      </c>
      <c r="U16" s="37">
        <f>'Biofuel costs in E3 Pathways'!U2</f>
        <v>39.065413308941302</v>
      </c>
      <c r="V16" s="37">
        <f>'Biofuel costs in E3 Pathways'!V2</f>
        <v>42.199321756490697</v>
      </c>
      <c r="W16" s="37">
        <f>'Biofuel costs in E3 Pathways'!W2</f>
        <v>41.794950809280301</v>
      </c>
      <c r="X16" s="37">
        <f>'Biofuel costs in E3 Pathways'!X2</f>
        <v>41.583448345097203</v>
      </c>
      <c r="Y16" s="37">
        <f>'Biofuel costs in E3 Pathways'!Y2</f>
        <v>40.963428663038599</v>
      </c>
      <c r="Z16" s="37">
        <f>'Biofuel costs in E3 Pathways'!Z2</f>
        <v>40.145703626660698</v>
      </c>
      <c r="AA16" s="37">
        <f>'Biofuel costs in E3 Pathways'!AA2</f>
        <v>38.195291008552203</v>
      </c>
      <c r="AB16" s="37">
        <f>'Biofuel costs in E3 Pathways'!AB2</f>
        <v>35.931080556081596</v>
      </c>
      <c r="AC16" s="37">
        <f>'Biofuel costs in E3 Pathways'!AC2</f>
        <v>32.806003427901203</v>
      </c>
      <c r="AD16" s="37">
        <f>'Biofuel costs in E3 Pathways'!AD2</f>
        <v>33.516125921839198</v>
      </c>
      <c r="AE16" s="37">
        <f>'Biofuel costs in E3 Pathways'!AE2</f>
        <v>34.240401085662803</v>
      </c>
      <c r="AF16" s="37">
        <f>'Biofuel costs in E3 Pathways'!AF2</f>
        <v>34.9791109833658</v>
      </c>
      <c r="AG16" s="37">
        <f>'Biofuel costs in E3 Pathways'!AG2</f>
        <v>35.732543302089297</v>
      </c>
      <c r="AH16" s="37">
        <f>'Biofuel costs in E3 Pathways'!AH2</f>
        <v>36.500991448572698</v>
      </c>
      <c r="AI16" s="37">
        <f>'Biofuel costs in E3 Pathways'!AI2</f>
        <v>37.284754693832603</v>
      </c>
      <c r="AJ16" s="37">
        <f>'Biofuel costs in E3 Pathways'!AJ2</f>
        <v>38.084138269613902</v>
      </c>
      <c r="AK16" s="37">
        <f>'Biofuel costs in E3 Pathways'!AK2</f>
        <v>38.8994534841326</v>
      </c>
    </row>
    <row r="17" spans="1:37">
      <c r="A17" s="37" t="s">
        <v>185</v>
      </c>
      <c r="B17" s="37">
        <f>B15/$F$29</f>
        <v>3.2684383714504487E-5</v>
      </c>
      <c r="C17" s="90">
        <f t="shared" ref="C17:AK17" si="4">C15/$F$29</f>
        <v>3.5904840396247486E-5</v>
      </c>
      <c r="D17" s="90">
        <f t="shared" si="4"/>
        <v>3.8910059979774787E-5</v>
      </c>
      <c r="E17" s="90">
        <f t="shared" si="4"/>
        <v>3.9117003565341942E-5</v>
      </c>
      <c r="F17" s="90">
        <f t="shared" si="4"/>
        <v>3.9307942303428823E-5</v>
      </c>
      <c r="G17" s="90">
        <f t="shared" si="4"/>
        <v>3.9480486056131936E-5</v>
      </c>
      <c r="H17" s="90">
        <f t="shared" si="4"/>
        <v>3.9613940464894494E-5</v>
      </c>
      <c r="I17" s="90">
        <f t="shared" si="4"/>
        <v>3.9727487142764903E-5</v>
      </c>
      <c r="J17" s="90">
        <f t="shared" si="4"/>
        <v>3.8933507535156997E-5</v>
      </c>
      <c r="K17" s="90">
        <f t="shared" si="4"/>
        <v>3.8879956344155043E-5</v>
      </c>
      <c r="L17" s="90">
        <f t="shared" si="4"/>
        <v>3.8825618525488567E-5</v>
      </c>
      <c r="M17" s="90">
        <f t="shared" si="4"/>
        <v>3.8768194705984699E-5</v>
      </c>
      <c r="N17" s="90">
        <f t="shared" si="4"/>
        <v>3.870647468923664E-5</v>
      </c>
      <c r="O17" s="90">
        <f t="shared" si="4"/>
        <v>3.864106357344772E-5</v>
      </c>
      <c r="P17" s="90">
        <f t="shared" si="4"/>
        <v>3.8567846690834833E-5</v>
      </c>
      <c r="Q17" s="90">
        <f t="shared" si="4"/>
        <v>3.8487550159241927E-5</v>
      </c>
      <c r="R17" s="90">
        <f t="shared" si="4"/>
        <v>4.1919817799827711E-5</v>
      </c>
      <c r="S17" s="90">
        <f t="shared" si="4"/>
        <v>4.1830535559914204E-5</v>
      </c>
      <c r="T17" s="90">
        <f t="shared" si="4"/>
        <v>4.1731087670183278E-5</v>
      </c>
      <c r="U17" s="90">
        <f t="shared" si="4"/>
        <v>4.1618206600336665E-5</v>
      </c>
      <c r="V17" s="90">
        <f t="shared" si="4"/>
        <v>4.4991386401359229E-5</v>
      </c>
      <c r="W17" s="90">
        <f t="shared" si="4"/>
        <v>4.486703872055787E-5</v>
      </c>
      <c r="X17" s="90">
        <f t="shared" si="4"/>
        <v>4.4726746702096712E-5</v>
      </c>
      <c r="Y17" s="90">
        <f t="shared" si="4"/>
        <v>4.4567242815677072E-5</v>
      </c>
      <c r="Z17" s="90">
        <f t="shared" si="4"/>
        <v>4.4385078001539746E-5</v>
      </c>
      <c r="AA17" s="90">
        <f t="shared" si="4"/>
        <v>4.4175744278069185E-5</v>
      </c>
      <c r="AB17" s="90">
        <f t="shared" si="4"/>
        <v>4.3947198686640245E-5</v>
      </c>
      <c r="AC17" s="90">
        <f t="shared" si="4"/>
        <v>5.0142737394118696E-5</v>
      </c>
      <c r="AD17" s="90">
        <f t="shared" si="4"/>
        <v>5.0142737394118696E-5</v>
      </c>
      <c r="AE17" s="90">
        <f t="shared" si="4"/>
        <v>5.0142737394118696E-5</v>
      </c>
      <c r="AF17" s="90">
        <f t="shared" si="4"/>
        <v>5.0142737394118696E-5</v>
      </c>
      <c r="AG17" s="90">
        <f t="shared" si="4"/>
        <v>5.0142737394118696E-5</v>
      </c>
      <c r="AH17" s="90">
        <f t="shared" si="4"/>
        <v>5.0142737394118696E-5</v>
      </c>
      <c r="AI17" s="90">
        <f t="shared" si="4"/>
        <v>5.0142737394118696E-5</v>
      </c>
      <c r="AJ17" s="90">
        <f t="shared" si="4"/>
        <v>5.0142737394118696E-5</v>
      </c>
      <c r="AK17" s="90">
        <f t="shared" si="4"/>
        <v>5.0142737394118696E-5</v>
      </c>
    </row>
    <row r="18" spans="1:37">
      <c r="A18" s="37" t="s">
        <v>186</v>
      </c>
      <c r="B18" s="90">
        <f>B16/$F$29</f>
        <v>3.2534472403100806E-5</v>
      </c>
      <c r="C18" s="90">
        <f t="shared" ref="C18:AK18" si="5">C16/$F$29</f>
        <v>3.5737836927839023E-5</v>
      </c>
      <c r="D18" s="90">
        <f t="shared" si="5"/>
        <v>3.8702285050042465E-5</v>
      </c>
      <c r="E18" s="90">
        <f t="shared" si="5"/>
        <v>3.8932951956673597E-5</v>
      </c>
      <c r="F18" s="90">
        <f t="shared" si="5"/>
        <v>3.8817168194455472E-5</v>
      </c>
      <c r="G18" s="90">
        <f t="shared" si="5"/>
        <v>3.8994342588454627E-5</v>
      </c>
      <c r="H18" s="90">
        <f t="shared" si="5"/>
        <v>3.91853796430619E-5</v>
      </c>
      <c r="I18" s="90">
        <f t="shared" si="5"/>
        <v>3.9249498158651194E-5</v>
      </c>
      <c r="J18" s="90">
        <f t="shared" si="5"/>
        <v>3.8750429807918409E-5</v>
      </c>
      <c r="K18" s="90">
        <f t="shared" si="5"/>
        <v>3.8697162832931355E-5</v>
      </c>
      <c r="L18" s="90">
        <f t="shared" si="5"/>
        <v>3.8643113405204378E-5</v>
      </c>
      <c r="M18" s="90">
        <f t="shared" si="5"/>
        <v>3.8585994355189981E-5</v>
      </c>
      <c r="N18" s="90">
        <f t="shared" si="5"/>
        <v>3.8524601909442223E-5</v>
      </c>
      <c r="O18" s="90">
        <f t="shared" si="5"/>
        <v>3.8455606905480695E-5</v>
      </c>
      <c r="P18" s="90">
        <f t="shared" si="5"/>
        <v>3.8379731702149147E-5</v>
      </c>
      <c r="Q18" s="90">
        <f t="shared" si="5"/>
        <v>3.8288101497219927E-5</v>
      </c>
      <c r="R18" s="90">
        <f t="shared" si="5"/>
        <v>4.1659731598181086E-5</v>
      </c>
      <c r="S18" s="90">
        <f t="shared" si="5"/>
        <v>4.1527357881987558E-5</v>
      </c>
      <c r="T18" s="90">
        <f t="shared" si="5"/>
        <v>4.1387145534053933E-5</v>
      </c>
      <c r="U18" s="90">
        <f t="shared" si="5"/>
        <v>4.1216198178489413E-5</v>
      </c>
      <c r="V18" s="90">
        <f t="shared" si="5"/>
        <v>4.4522647047363251E-5</v>
      </c>
      <c r="W18" s="90">
        <f t="shared" si="5"/>
        <v>4.4096013058723678E-5</v>
      </c>
      <c r="X18" s="90">
        <f t="shared" si="5"/>
        <v>4.3872866117718083E-5</v>
      </c>
      <c r="Y18" s="90">
        <f t="shared" si="5"/>
        <v>4.321871064038585E-5</v>
      </c>
      <c r="Z18" s="90">
        <f t="shared" si="5"/>
        <v>4.2355964945406866E-5</v>
      </c>
      <c r="AA18" s="90">
        <f t="shared" si="5"/>
        <v>4.0298170436436787E-5</v>
      </c>
      <c r="AB18" s="90">
        <f t="shared" si="5"/>
        <v>3.7909301643757809E-5</v>
      </c>
      <c r="AC18" s="90">
        <f t="shared" si="5"/>
        <v>3.4612170311253334E-5</v>
      </c>
      <c r="AD18" s="90">
        <f t="shared" si="5"/>
        <v>3.536138929966354E-5</v>
      </c>
      <c r="AE18" s="90">
        <f t="shared" si="5"/>
        <v>3.6125540147162164E-5</v>
      </c>
      <c r="AF18" s="90">
        <f t="shared" si="5"/>
        <v>3.6904920447054443E-5</v>
      </c>
      <c r="AG18" s="90">
        <f t="shared" si="5"/>
        <v>3.7699833725380847E-5</v>
      </c>
      <c r="AH18" s="90">
        <f t="shared" si="5"/>
        <v>3.8510589542678282E-5</v>
      </c>
      <c r="AI18" s="90">
        <f t="shared" si="5"/>
        <v>3.9337503646624405E-5</v>
      </c>
      <c r="AJ18" s="90">
        <f t="shared" si="5"/>
        <v>4.0180898073798953E-5</v>
      </c>
      <c r="AK18" s="90">
        <f t="shared" si="5"/>
        <v>4.1041101271798878E-5</v>
      </c>
    </row>
    <row r="21" spans="1:37" s="68" customFormat="1">
      <c r="A21" s="68" t="s">
        <v>179</v>
      </c>
    </row>
    <row r="22" spans="1:37">
      <c r="B22" s="37">
        <v>2016</v>
      </c>
      <c r="C22" s="37">
        <v>2017</v>
      </c>
      <c r="D22" s="37">
        <v>2018</v>
      </c>
      <c r="E22" s="37">
        <v>2019</v>
      </c>
      <c r="F22" s="37">
        <v>2020</v>
      </c>
      <c r="G22" s="37">
        <v>2021</v>
      </c>
      <c r="H22" s="37">
        <v>2022</v>
      </c>
      <c r="I22" s="37">
        <v>2023</v>
      </c>
      <c r="J22" s="37">
        <v>2024</v>
      </c>
      <c r="K22" s="37">
        <v>2025</v>
      </c>
      <c r="L22" s="37">
        <v>2026</v>
      </c>
      <c r="M22" s="37">
        <v>2027</v>
      </c>
      <c r="N22" s="37">
        <v>2028</v>
      </c>
      <c r="O22" s="37">
        <v>2029</v>
      </c>
      <c r="P22" s="37">
        <v>2030</v>
      </c>
      <c r="Q22" s="37">
        <v>2031</v>
      </c>
      <c r="R22" s="37">
        <v>2032</v>
      </c>
      <c r="S22" s="37">
        <v>2033</v>
      </c>
      <c r="T22" s="37">
        <v>2034</v>
      </c>
      <c r="U22" s="37">
        <v>2035</v>
      </c>
      <c r="V22" s="37">
        <v>2036</v>
      </c>
      <c r="W22" s="37">
        <v>2037</v>
      </c>
      <c r="X22" s="37">
        <v>2038</v>
      </c>
      <c r="Y22" s="37">
        <v>2039</v>
      </c>
      <c r="Z22" s="37">
        <v>2040</v>
      </c>
      <c r="AA22" s="37">
        <v>2041</v>
      </c>
      <c r="AB22" s="37">
        <v>2042</v>
      </c>
      <c r="AC22" s="37">
        <v>2043</v>
      </c>
      <c r="AD22" s="37">
        <v>2044</v>
      </c>
      <c r="AE22" s="37">
        <v>2045</v>
      </c>
      <c r="AF22" s="37">
        <v>2046</v>
      </c>
      <c r="AG22" s="37">
        <v>2047</v>
      </c>
      <c r="AH22" s="37">
        <v>2048</v>
      </c>
      <c r="AI22" s="37">
        <v>2049</v>
      </c>
      <c r="AJ22" s="37">
        <v>2050</v>
      </c>
    </row>
    <row r="23" spans="1:37">
      <c r="A23" s="37" t="s">
        <v>31</v>
      </c>
      <c r="B23" s="37">
        <f t="shared" ref="B23:AJ23" si="6">C10</f>
        <v>3.0152185189727765E-5</v>
      </c>
      <c r="C23" s="37">
        <f t="shared" si="6"/>
        <v>3.0152185189727765E-5</v>
      </c>
      <c r="D23" s="37">
        <f t="shared" si="6"/>
        <v>3.496586919628476E-5</v>
      </c>
      <c r="E23" s="37">
        <f t="shared" si="6"/>
        <v>3.4738196840723847E-5</v>
      </c>
      <c r="F23" s="37">
        <f t="shared" si="6"/>
        <v>3.5820121624118606E-5</v>
      </c>
      <c r="G23" s="37">
        <f t="shared" si="6"/>
        <v>3.5686170203153258E-5</v>
      </c>
      <c r="H23" s="37">
        <f t="shared" si="6"/>
        <v>3.545605734526201E-5</v>
      </c>
      <c r="I23" s="37">
        <f t="shared" si="6"/>
        <v>3.5598132685384808E-5</v>
      </c>
      <c r="J23" s="37">
        <f t="shared" si="6"/>
        <v>3.6025230673748137E-5</v>
      </c>
      <c r="K23" s="37">
        <f t="shared" si="6"/>
        <v>3.644350716855809E-5</v>
      </c>
      <c r="L23" s="37">
        <f t="shared" si="6"/>
        <v>3.6686015076698727E-5</v>
      </c>
      <c r="M23" s="37">
        <f t="shared" si="6"/>
        <v>3.7388259793711393E-5</v>
      </c>
      <c r="N23" s="37">
        <f t="shared" si="6"/>
        <v>3.7618958331839698E-5</v>
      </c>
      <c r="O23" s="37">
        <f t="shared" si="6"/>
        <v>3.8367558480351924E-5</v>
      </c>
      <c r="P23" s="37">
        <f t="shared" si="6"/>
        <v>3.8570320776811274E-5</v>
      </c>
      <c r="Q23" s="37">
        <f t="shared" si="6"/>
        <v>3.883824680401815E-5</v>
      </c>
      <c r="R23" s="37">
        <f t="shared" si="6"/>
        <v>3.9152374030235312E-5</v>
      </c>
      <c r="S23" s="37">
        <f t="shared" si="6"/>
        <v>3.9425059087389112E-5</v>
      </c>
      <c r="T23" s="37">
        <f t="shared" si="6"/>
        <v>3.951507441002006E-5</v>
      </c>
      <c r="U23" s="37">
        <f t="shared" si="6"/>
        <v>3.9768482422125139E-5</v>
      </c>
      <c r="V23" s="37">
        <f t="shared" si="6"/>
        <v>4.01029925302586E-5</v>
      </c>
      <c r="W23" s="37">
        <f t="shared" si="6"/>
        <v>4.0036137282406438E-5</v>
      </c>
      <c r="X23" s="37">
        <f t="shared" si="6"/>
        <v>4.0207046033580264E-5</v>
      </c>
      <c r="Y23" s="37">
        <f t="shared" si="6"/>
        <v>4.0364527485687571E-5</v>
      </c>
      <c r="Z23" s="37">
        <f t="shared" si="6"/>
        <v>4.0500691588443545E-5</v>
      </c>
      <c r="AA23" s="37">
        <f t="shared" si="6"/>
        <v>4.0523541182132803E-5</v>
      </c>
      <c r="AB23" s="37">
        <f t="shared" si="6"/>
        <v>4.0693407603934652E-5</v>
      </c>
      <c r="AC23" s="37">
        <f t="shared" si="6"/>
        <v>4.0691903585150327E-5</v>
      </c>
      <c r="AD23" s="37">
        <f t="shared" si="6"/>
        <v>4.0572949005642371E-5</v>
      </c>
      <c r="AE23" s="37">
        <f t="shared" si="6"/>
        <v>4.0613814566968035E-5</v>
      </c>
      <c r="AF23" s="37">
        <f t="shared" si="6"/>
        <v>4.0482579855536027E-5</v>
      </c>
      <c r="AG23" s="37">
        <f t="shared" si="6"/>
        <v>4.0334195096129638E-5</v>
      </c>
      <c r="AH23" s="37">
        <f t="shared" si="6"/>
        <v>4.0368216968764404E-5</v>
      </c>
      <c r="AI23" s="37">
        <f t="shared" si="6"/>
        <v>4.0305022978435487E-5</v>
      </c>
      <c r="AJ23" s="37">
        <f t="shared" si="6"/>
        <v>4.0281664316726069E-5</v>
      </c>
    </row>
    <row r="24" spans="1:37">
      <c r="A24" s="37" t="s">
        <v>30</v>
      </c>
      <c r="B24" s="37">
        <f xml:space="preserve"> 0.9666801952*B23 + 0.000001025</f>
        <v>3.0172520264912588E-5</v>
      </c>
      <c r="C24" s="37">
        <f t="shared" ref="C24:AJ24" si="7" xml:space="preserve"> 0.9666801952*C23 + 0.000001025</f>
        <v>3.0172520264912588E-5</v>
      </c>
      <c r="D24" s="37">
        <f t="shared" si="7"/>
        <v>3.4825813260002215E-5</v>
      </c>
      <c r="E24" s="37">
        <f t="shared" si="7"/>
        <v>3.4605726902886948E-5</v>
      </c>
      <c r="F24" s="37">
        <f t="shared" si="7"/>
        <v>3.5651602163690711E-5</v>
      </c>
      <c r="G24" s="37">
        <f t="shared" si="7"/>
        <v>3.5522113977924615E-5</v>
      </c>
      <c r="H24" s="37">
        <f t="shared" si="7"/>
        <v>3.5299668435540272E-5</v>
      </c>
      <c r="I24" s="37">
        <f t="shared" si="7"/>
        <v>3.5437009853063284E-5</v>
      </c>
      <c r="J24" s="37">
        <f t="shared" si="7"/>
        <v>3.5849877019823879E-5</v>
      </c>
      <c r="K24" s="37">
        <f t="shared" si="7"/>
        <v>3.6254216623474335E-5</v>
      </c>
      <c r="L24" s="37">
        <f t="shared" si="7"/>
        <v>3.6488644215453268E-5</v>
      </c>
      <c r="M24" s="37">
        <f t="shared" si="7"/>
        <v>3.7167490275573244E-5</v>
      </c>
      <c r="N24" s="37">
        <f t="shared" si="7"/>
        <v>3.7390501983443466E-5</v>
      </c>
      <c r="O24" s="37">
        <f t="shared" si="7"/>
        <v>3.8114158921134012E-5</v>
      </c>
      <c r="P24" s="37">
        <f t="shared" si="7"/>
        <v>3.8310165217454536E-5</v>
      </c>
      <c r="Q24" s="37">
        <f t="shared" si="7"/>
        <v>3.8569164001734044E-5</v>
      </c>
      <c r="R24" s="37">
        <f t="shared" si="7"/>
        <v>3.887282457009128E-5</v>
      </c>
      <c r="S24" s="37">
        <f t="shared" si="7"/>
        <v>3.9136423814368839E-5</v>
      </c>
      <c r="T24" s="37">
        <f t="shared" si="7"/>
        <v>3.9223439844020716E-5</v>
      </c>
      <c r="U24" s="37">
        <f t="shared" si="7"/>
        <v>3.9468404350627697E-5</v>
      </c>
      <c r="V24" s="37">
        <f t="shared" si="7"/>
        <v>3.9791768647254528E-5</v>
      </c>
      <c r="W24" s="37">
        <f t="shared" si="7"/>
        <v>3.9727141003210655E-5</v>
      </c>
      <c r="X24" s="37">
        <f t="shared" si="7"/>
        <v>3.9892355108156757E-5</v>
      </c>
      <c r="Y24" s="37">
        <f t="shared" si="7"/>
        <v>4.0044589309020227E-5</v>
      </c>
      <c r="Z24" s="37">
        <f t="shared" si="7"/>
        <v>4.0176216450451607E-5</v>
      </c>
      <c r="AA24" s="37">
        <f t="shared" si="7"/>
        <v>4.0198304700139377E-5</v>
      </c>
      <c r="AB24" s="37">
        <f t="shared" si="7"/>
        <v>4.0362511205924716E-5</v>
      </c>
      <c r="AC24" s="37">
        <f t="shared" si="7"/>
        <v>4.03610573007527E-5</v>
      </c>
      <c r="AD24" s="37">
        <f t="shared" si="7"/>
        <v>4.0246066264614015E-5</v>
      </c>
      <c r="AE24" s="37">
        <f t="shared" si="7"/>
        <v>4.0285570193413262E-5</v>
      </c>
      <c r="AF24" s="37">
        <f t="shared" si="7"/>
        <v>4.0158708196949154E-5</v>
      </c>
      <c r="AG24" s="37">
        <f t="shared" si="7"/>
        <v>4.0015267588761481E-5</v>
      </c>
      <c r="AH24" s="37">
        <f t="shared" si="7"/>
        <v>4.0048155859241122E-5</v>
      </c>
      <c r="AI24" s="37">
        <f t="shared" si="7"/>
        <v>3.99870674803345E-5</v>
      </c>
      <c r="AJ24" s="37">
        <f t="shared" si="7"/>
        <v>3.9964487124673632E-5</v>
      </c>
    </row>
    <row r="26" spans="1:37">
      <c r="A26" s="37" t="s">
        <v>181</v>
      </c>
      <c r="B26" s="37">
        <f t="shared" ref="B26:AJ26" si="8">SUMPRODUCT(C4:C5,B23:B24)</f>
        <v>3.0164679708606244E-5</v>
      </c>
      <c r="C26" s="37">
        <f t="shared" si="8"/>
        <v>3.0163259690767387E-5</v>
      </c>
      <c r="D26" s="37">
        <f t="shared" si="8"/>
        <v>3.4880073731969658E-5</v>
      </c>
      <c r="E26" s="37">
        <f t="shared" si="8"/>
        <v>3.4648056953003739E-5</v>
      </c>
      <c r="F26" s="37">
        <f t="shared" si="8"/>
        <v>3.5695935929926879E-5</v>
      </c>
      <c r="G26" s="37">
        <f t="shared" si="8"/>
        <v>3.5558294928291046E-5</v>
      </c>
      <c r="H26" s="37">
        <f t="shared" si="8"/>
        <v>3.5328145657830908E-5</v>
      </c>
      <c r="I26" s="37">
        <f t="shared" si="8"/>
        <v>3.5508301113511085E-5</v>
      </c>
      <c r="J26" s="37">
        <f t="shared" si="8"/>
        <v>3.5916573084676122E-5</v>
      </c>
      <c r="K26" s="37">
        <f t="shared" si="8"/>
        <v>3.6328062784584452E-5</v>
      </c>
      <c r="L26" s="37">
        <f t="shared" si="8"/>
        <v>3.6567704648282395E-5</v>
      </c>
      <c r="M26" s="37">
        <f t="shared" si="8"/>
        <v>3.7258568535379462E-5</v>
      </c>
      <c r="N26" s="37">
        <f t="shared" si="8"/>
        <v>3.7487764391918945E-5</v>
      </c>
      <c r="O26" s="37">
        <f t="shared" si="8"/>
        <v>3.8210382959519234E-5</v>
      </c>
      <c r="P26" s="37">
        <f t="shared" si="8"/>
        <v>3.8412463732226248E-5</v>
      </c>
      <c r="Q26" s="37">
        <f t="shared" si="8"/>
        <v>3.8678769853415728E-5</v>
      </c>
      <c r="R26" s="37">
        <f t="shared" si="8"/>
        <v>3.8991937174896491E-5</v>
      </c>
      <c r="S26" s="37">
        <f t="shared" si="8"/>
        <v>3.9264757912613036E-5</v>
      </c>
      <c r="T26" s="37">
        <f t="shared" si="8"/>
        <v>3.9359090925198279E-5</v>
      </c>
      <c r="U26" s="37">
        <f t="shared" si="8"/>
        <v>3.9612981002798241E-5</v>
      </c>
      <c r="V26" s="37">
        <f t="shared" si="8"/>
        <v>3.9948830677413632E-5</v>
      </c>
      <c r="W26" s="37">
        <f t="shared" si="8"/>
        <v>3.9889916206689201E-5</v>
      </c>
      <c r="X26" s="37">
        <f t="shared" si="8"/>
        <v>4.006506254952659E-5</v>
      </c>
      <c r="Y26" s="37">
        <f t="shared" si="8"/>
        <v>4.0209750945518328E-5</v>
      </c>
      <c r="Z26" s="37">
        <f t="shared" si="8"/>
        <v>4.0351300367990212E-5</v>
      </c>
      <c r="AA26" s="37">
        <f t="shared" si="8"/>
        <v>4.038803292077912E-5</v>
      </c>
      <c r="AB26" s="37">
        <f t="shared" si="8"/>
        <v>4.0572501397258053E-5</v>
      </c>
      <c r="AC26" s="37">
        <f t="shared" si="8"/>
        <v>4.0590970373361962E-5</v>
      </c>
      <c r="AD26" s="37">
        <f t="shared" si="8"/>
        <v>4.0496730964323168E-5</v>
      </c>
      <c r="AE26" s="37">
        <f t="shared" si="8"/>
        <v>4.0565977000505158E-5</v>
      </c>
      <c r="AF26" s="37">
        <f t="shared" si="8"/>
        <v>4.0439729735749004E-5</v>
      </c>
      <c r="AG26" s="37">
        <f t="shared" si="8"/>
        <v>4.0291999211615654E-5</v>
      </c>
      <c r="AH26" s="37">
        <f t="shared" si="8"/>
        <v>4.0325871228816878E-5</v>
      </c>
      <c r="AI26" s="37">
        <f t="shared" si="8"/>
        <v>4.0262955467921296E-5</v>
      </c>
      <c r="AJ26" s="37">
        <f t="shared" si="8"/>
        <v>4.0239699911820963E-5</v>
      </c>
    </row>
    <row r="29" spans="1:37">
      <c r="A29"/>
      <c r="B29"/>
      <c r="C29"/>
      <c r="D29"/>
      <c r="E29"/>
      <c r="F29">
        <f>'Biofuel Diesel Calcs'!A74</f>
        <v>947817</v>
      </c>
      <c r="G29" s="11"/>
      <c r="H29" t="str">
        <f>'Biofuel Diesel Calcs'!B74</f>
        <v>BTU/GJ</v>
      </c>
      <c r="I29" s="11"/>
    </row>
    <row r="46" spans="1:36">
      <c r="A46" s="11" t="s">
        <v>0</v>
      </c>
      <c r="B46" s="11">
        <v>2016</v>
      </c>
      <c r="C46" s="11">
        <v>2017</v>
      </c>
      <c r="D46" s="11">
        <v>2018</v>
      </c>
      <c r="E46" s="11">
        <v>2019</v>
      </c>
      <c r="F46" s="11">
        <v>2020</v>
      </c>
      <c r="G46" s="11">
        <v>2021</v>
      </c>
      <c r="H46" s="11">
        <v>2022</v>
      </c>
      <c r="I46" s="11">
        <v>2023</v>
      </c>
      <c r="J46" s="11">
        <v>2024</v>
      </c>
      <c r="K46" s="11">
        <v>2025</v>
      </c>
      <c r="L46" s="11">
        <v>2026</v>
      </c>
      <c r="M46" s="11">
        <v>2027</v>
      </c>
      <c r="N46" s="11">
        <v>2028</v>
      </c>
      <c r="O46" s="11">
        <v>2029</v>
      </c>
      <c r="P46" s="11">
        <v>2030</v>
      </c>
      <c r="Q46" s="11">
        <v>2031</v>
      </c>
      <c r="R46" s="11">
        <v>2032</v>
      </c>
      <c r="S46" s="11">
        <v>2033</v>
      </c>
      <c r="T46" s="11">
        <v>2034</v>
      </c>
      <c r="U46" s="11">
        <v>2035</v>
      </c>
      <c r="V46" s="11">
        <v>2036</v>
      </c>
      <c r="W46" s="11">
        <v>2037</v>
      </c>
      <c r="X46" s="11">
        <v>2038</v>
      </c>
      <c r="Y46" s="11">
        <v>2039</v>
      </c>
      <c r="Z46" s="11">
        <v>2040</v>
      </c>
      <c r="AA46" s="11">
        <v>2041</v>
      </c>
      <c r="AB46" s="11">
        <v>2042</v>
      </c>
      <c r="AC46" s="11">
        <v>2043</v>
      </c>
      <c r="AD46" s="11">
        <v>2044</v>
      </c>
      <c r="AE46" s="11">
        <v>2045</v>
      </c>
      <c r="AF46" s="11">
        <v>2046</v>
      </c>
      <c r="AG46" s="11">
        <v>2047</v>
      </c>
      <c r="AH46" s="11">
        <v>2048</v>
      </c>
      <c r="AI46" s="11">
        <v>2049</v>
      </c>
      <c r="AJ46" s="11">
        <v>2050</v>
      </c>
    </row>
    <row r="47" spans="1:36">
      <c r="A47" s="11" t="s">
        <v>1</v>
      </c>
      <c r="B47">
        <f>'Biofuel Diesel Calcs'!$D$85</f>
        <v>1.9943640804057863E-5</v>
      </c>
      <c r="C47">
        <f>'Biofuel Diesel Calcs'!$D$84</f>
        <v>2.3047153860604922E-5</v>
      </c>
      <c r="D47">
        <f>'Biofuel Diesel Calcs'!$D$83</f>
        <v>2.8329889160247979E-5</v>
      </c>
      <c r="E47" s="11">
        <f t="shared" ref="E47:AJ47" si="9">D47*(E56/D56)</f>
        <v>2.928427553489115E-5</v>
      </c>
      <c r="F47" s="11">
        <f t="shared" si="9"/>
        <v>3.0420917762462039E-5</v>
      </c>
      <c r="G47" s="11">
        <f t="shared" si="9"/>
        <v>3.1591901579385214E-5</v>
      </c>
      <c r="H47" s="11">
        <f t="shared" si="9"/>
        <v>3.3049947196349534E-5</v>
      </c>
      <c r="I47" s="11">
        <f t="shared" si="9"/>
        <v>3.4106137746107735E-5</v>
      </c>
      <c r="J47" s="11">
        <f t="shared" si="9"/>
        <v>3.418393713575947E-5</v>
      </c>
      <c r="K47" s="11">
        <f t="shared" si="9"/>
        <v>3.4295959042532187E-5</v>
      </c>
      <c r="L47" s="11">
        <f t="shared" si="9"/>
        <v>3.4416615208088151E-5</v>
      </c>
      <c r="M47" s="11">
        <f t="shared" si="9"/>
        <v>3.4541077219852163E-5</v>
      </c>
      <c r="N47" s="11">
        <f t="shared" si="9"/>
        <v>3.4876375222848055E-5</v>
      </c>
      <c r="O47" s="11">
        <f t="shared" si="9"/>
        <v>3.5053786287033243E-5</v>
      </c>
      <c r="P47" s="11">
        <f t="shared" si="9"/>
        <v>3.5211756961311007E-5</v>
      </c>
      <c r="Q47" s="11">
        <f t="shared" si="9"/>
        <v>3.7209283719670203E-5</v>
      </c>
      <c r="R47" s="11">
        <f t="shared" si="9"/>
        <v>3.7420433985348178E-5</v>
      </c>
      <c r="S47" s="11">
        <f t="shared" si="9"/>
        <v>3.7670674170920766E-5</v>
      </c>
      <c r="T47" s="11">
        <f t="shared" si="9"/>
        <v>3.8010034723326208E-5</v>
      </c>
      <c r="U47" s="11">
        <f t="shared" si="9"/>
        <v>3.9822806156433769E-5</v>
      </c>
      <c r="V47" s="11">
        <f t="shared" si="9"/>
        <v>4.0119369923311343E-5</v>
      </c>
      <c r="W47" s="11">
        <f t="shared" si="9"/>
        <v>4.0381942601365361E-5</v>
      </c>
      <c r="X47" s="11">
        <f t="shared" si="9"/>
        <v>4.0784190897375403E-5</v>
      </c>
      <c r="Y47" s="11">
        <f t="shared" si="9"/>
        <v>4.1223662895779733E-5</v>
      </c>
      <c r="Z47" s="11">
        <f t="shared" si="9"/>
        <v>4.1622455044253406E-5</v>
      </c>
      <c r="AA47" s="11">
        <f t="shared" si="9"/>
        <v>4.2130195049432441E-5</v>
      </c>
      <c r="AB47" s="11">
        <f t="shared" si="9"/>
        <v>4.380309959574778E-5</v>
      </c>
      <c r="AC47" s="11">
        <f t="shared" si="9"/>
        <v>4.4568488154055099E-5</v>
      </c>
      <c r="AD47" s="11">
        <f t="shared" si="9"/>
        <v>4.5163220990374581E-5</v>
      </c>
      <c r="AE47" s="11">
        <f t="shared" si="9"/>
        <v>4.5757188716360548E-5</v>
      </c>
      <c r="AF47" s="11">
        <f t="shared" si="9"/>
        <v>4.6399926416771625E-5</v>
      </c>
      <c r="AG47" s="11">
        <f t="shared" si="9"/>
        <v>4.709076227743216E-5</v>
      </c>
      <c r="AH47" s="11">
        <f t="shared" si="9"/>
        <v>4.7829287352197774E-5</v>
      </c>
      <c r="AI47" s="11">
        <f t="shared" si="9"/>
        <v>4.8615155299887602E-5</v>
      </c>
      <c r="AJ47" s="11">
        <f t="shared" si="9"/>
        <v>4.9448196279734414E-5</v>
      </c>
    </row>
    <row r="48" spans="1:36">
      <c r="A48"/>
      <c r="B48"/>
      <c r="C48"/>
      <c r="D48"/>
      <c r="E48"/>
      <c r="F48"/>
      <c r="G48"/>
      <c r="H48"/>
      <c r="I48"/>
      <c r="J48"/>
      <c r="K48"/>
      <c r="L48"/>
      <c r="M48"/>
      <c r="N48"/>
      <c r="O48"/>
      <c r="P48"/>
      <c r="Q48"/>
      <c r="R48"/>
      <c r="S48"/>
      <c r="T48"/>
      <c r="U48"/>
      <c r="V48"/>
      <c r="W48"/>
      <c r="X48"/>
      <c r="Y48"/>
      <c r="Z48"/>
      <c r="AA48"/>
      <c r="AB48"/>
      <c r="AC48"/>
      <c r="AD48"/>
      <c r="AE48"/>
      <c r="AF48"/>
      <c r="AG48"/>
      <c r="AH48"/>
      <c r="AI48"/>
      <c r="AJ48"/>
    </row>
    <row r="49" spans="1:36">
      <c r="A49" t="s">
        <v>97</v>
      </c>
      <c r="B49"/>
      <c r="C49"/>
      <c r="D49">
        <f>D47/D56</f>
        <v>1.1922751274628038</v>
      </c>
      <c r="E49"/>
      <c r="F49"/>
      <c r="G49"/>
      <c r="H49"/>
      <c r="I49"/>
      <c r="J49"/>
      <c r="K49"/>
      <c r="L49"/>
      <c r="M49"/>
      <c r="N49"/>
      <c r="O49"/>
      <c r="P49"/>
      <c r="Q49"/>
      <c r="R49"/>
      <c r="S49"/>
      <c r="T49"/>
      <c r="U49"/>
      <c r="V49"/>
      <c r="W49"/>
      <c r="X49"/>
      <c r="Y49"/>
      <c r="Z49"/>
      <c r="AA49"/>
      <c r="AB49"/>
      <c r="AC49"/>
      <c r="AD49"/>
      <c r="AE49"/>
      <c r="AF49"/>
      <c r="AG49"/>
      <c r="AH49"/>
      <c r="AI49"/>
      <c r="AJ49"/>
    </row>
    <row r="50" spans="1:36">
      <c r="A50"/>
      <c r="B50" t="s">
        <v>98</v>
      </c>
      <c r="C50"/>
      <c r="D50"/>
      <c r="E50">
        <f t="shared" ref="E50:AJ50" si="10">$D$49*E56</f>
        <v>2.9284275534891154E-5</v>
      </c>
      <c r="F50" s="37">
        <f t="shared" si="10"/>
        <v>3.0420917762462039E-5</v>
      </c>
      <c r="G50" s="37">
        <f t="shared" si="10"/>
        <v>3.1591901579385214E-5</v>
      </c>
      <c r="H50" s="37">
        <f t="shared" si="10"/>
        <v>3.3049947196349534E-5</v>
      </c>
      <c r="I50" s="37">
        <f t="shared" si="10"/>
        <v>3.4106137746107735E-5</v>
      </c>
      <c r="J50" s="37">
        <f t="shared" si="10"/>
        <v>3.418393713575947E-5</v>
      </c>
      <c r="K50" s="37">
        <f t="shared" si="10"/>
        <v>3.4295959042532187E-5</v>
      </c>
      <c r="L50" s="37">
        <f t="shared" si="10"/>
        <v>3.4416615208088144E-5</v>
      </c>
      <c r="M50" s="37">
        <f t="shared" si="10"/>
        <v>3.4541077219852156E-5</v>
      </c>
      <c r="N50" s="37">
        <f t="shared" si="10"/>
        <v>3.4876375222848048E-5</v>
      </c>
      <c r="O50" s="37">
        <f t="shared" si="10"/>
        <v>3.505378628703323E-5</v>
      </c>
      <c r="P50" s="37">
        <f t="shared" si="10"/>
        <v>3.5211756961311001E-5</v>
      </c>
      <c r="Q50" s="37">
        <f t="shared" si="10"/>
        <v>3.7209283719670197E-5</v>
      </c>
      <c r="R50" s="37">
        <f t="shared" si="10"/>
        <v>3.7420433985348171E-5</v>
      </c>
      <c r="S50" s="37">
        <f t="shared" si="10"/>
        <v>3.767067417092076E-5</v>
      </c>
      <c r="T50" s="37">
        <f t="shared" si="10"/>
        <v>3.8010034723326201E-5</v>
      </c>
      <c r="U50" s="37">
        <f t="shared" si="10"/>
        <v>3.9822806156433762E-5</v>
      </c>
      <c r="V50" s="37">
        <f t="shared" si="10"/>
        <v>4.0119369923311337E-5</v>
      </c>
      <c r="W50" s="37">
        <f t="shared" si="10"/>
        <v>4.0381942601365354E-5</v>
      </c>
      <c r="X50" s="37">
        <f t="shared" si="10"/>
        <v>4.0784190897375396E-5</v>
      </c>
      <c r="Y50" s="37">
        <f t="shared" si="10"/>
        <v>4.1223662895779726E-5</v>
      </c>
      <c r="Z50" s="37">
        <f t="shared" si="10"/>
        <v>4.1622455044253392E-5</v>
      </c>
      <c r="AA50" s="37">
        <f t="shared" si="10"/>
        <v>4.2130195049432428E-5</v>
      </c>
      <c r="AB50" s="37">
        <f t="shared" si="10"/>
        <v>4.380309959574776E-5</v>
      </c>
      <c r="AC50" s="37">
        <f t="shared" si="10"/>
        <v>4.4568488154055072E-5</v>
      </c>
      <c r="AD50" s="37">
        <f t="shared" si="10"/>
        <v>4.5163220990374554E-5</v>
      </c>
      <c r="AE50" s="37">
        <f t="shared" si="10"/>
        <v>4.5757188716360514E-5</v>
      </c>
      <c r="AF50" s="37">
        <f t="shared" si="10"/>
        <v>4.6399926416771598E-5</v>
      </c>
      <c r="AG50" s="37">
        <f t="shared" si="10"/>
        <v>4.7090762277432133E-5</v>
      </c>
      <c r="AH50" s="37">
        <f t="shared" si="10"/>
        <v>4.7829287352197747E-5</v>
      </c>
      <c r="AI50" s="37">
        <f t="shared" si="10"/>
        <v>4.8615155299887568E-5</v>
      </c>
      <c r="AJ50" s="37">
        <f t="shared" si="10"/>
        <v>4.944819627973438E-5</v>
      </c>
    </row>
    <row r="51" spans="1:36">
      <c r="A51"/>
      <c r="B51"/>
      <c r="C51"/>
      <c r="D51"/>
      <c r="E51"/>
      <c r="F51"/>
      <c r="G51"/>
      <c r="H51"/>
      <c r="I51"/>
      <c r="J51"/>
      <c r="K51"/>
      <c r="L51"/>
      <c r="M51"/>
      <c r="N51"/>
      <c r="O51"/>
      <c r="P51"/>
      <c r="Q51"/>
      <c r="R51"/>
      <c r="S51"/>
      <c r="T51"/>
      <c r="U51"/>
      <c r="V51"/>
      <c r="W51"/>
      <c r="X51"/>
      <c r="Y51"/>
      <c r="Z51"/>
      <c r="AA51"/>
      <c r="AB51"/>
      <c r="AC51"/>
      <c r="AD51"/>
      <c r="AE51"/>
      <c r="AF51"/>
      <c r="AG51"/>
      <c r="AH51"/>
      <c r="AI51"/>
      <c r="AJ51"/>
    </row>
    <row r="52" spans="1:36">
      <c r="A52"/>
      <c r="B52"/>
      <c r="C52"/>
      <c r="D52"/>
      <c r="E52"/>
      <c r="F52"/>
      <c r="G52"/>
      <c r="H52"/>
      <c r="I52"/>
      <c r="J52"/>
      <c r="K52"/>
      <c r="L52"/>
      <c r="M52"/>
      <c r="N52"/>
      <c r="O52"/>
      <c r="P52"/>
      <c r="Q52"/>
      <c r="R52"/>
      <c r="S52"/>
      <c r="T52"/>
      <c r="U52"/>
      <c r="V52"/>
      <c r="W52"/>
      <c r="X52"/>
      <c r="Y52"/>
      <c r="Z52"/>
      <c r="AA52"/>
      <c r="AB52"/>
      <c r="AC52"/>
      <c r="AD52"/>
      <c r="AE52"/>
      <c r="AF52"/>
      <c r="AG52"/>
      <c r="AH52"/>
      <c r="AI52"/>
      <c r="AJ52"/>
    </row>
    <row r="53" spans="1:36">
      <c r="A53" t="s">
        <v>61</v>
      </c>
      <c r="B53"/>
      <c r="C53"/>
      <c r="D53"/>
      <c r="E53"/>
      <c r="F53"/>
      <c r="G53"/>
      <c r="H53"/>
      <c r="I53"/>
      <c r="J53"/>
      <c r="K53"/>
      <c r="L53"/>
      <c r="M53"/>
      <c r="N53"/>
      <c r="O53"/>
      <c r="P53"/>
      <c r="Q53"/>
      <c r="R53"/>
      <c r="S53"/>
      <c r="T53"/>
      <c r="U53"/>
      <c r="V53"/>
      <c r="W53"/>
      <c r="X53"/>
      <c r="Y53"/>
      <c r="Z53"/>
      <c r="AA53"/>
      <c r="AB53"/>
      <c r="AC53"/>
      <c r="AD53"/>
      <c r="AE53"/>
      <c r="AF53"/>
      <c r="AG53"/>
      <c r="AH53"/>
      <c r="AI53"/>
      <c r="AJ53"/>
    </row>
    <row r="54" spans="1:36">
      <c r="A54"/>
      <c r="B54"/>
      <c r="C54"/>
      <c r="D54"/>
      <c r="E54"/>
      <c r="F54"/>
      <c r="G54"/>
      <c r="H54"/>
      <c r="I54"/>
      <c r="J54"/>
      <c r="K54"/>
      <c r="L54"/>
      <c r="M54"/>
      <c r="N54"/>
      <c r="O54"/>
      <c r="P54"/>
      <c r="Q54"/>
      <c r="R54"/>
      <c r="S54"/>
      <c r="T54"/>
      <c r="U54"/>
      <c r="V54"/>
      <c r="W54"/>
      <c r="X54"/>
      <c r="Y54"/>
      <c r="Z54"/>
      <c r="AA54"/>
      <c r="AB54"/>
      <c r="AC54"/>
      <c r="AD54"/>
      <c r="AE54"/>
      <c r="AF54"/>
      <c r="AG54"/>
      <c r="AH54"/>
      <c r="AI54"/>
      <c r="AJ54"/>
    </row>
    <row r="55" spans="1:36">
      <c r="A55" t="s">
        <v>0</v>
      </c>
      <c r="B55">
        <v>2016</v>
      </c>
      <c r="C55">
        <v>2017</v>
      </c>
      <c r="D55">
        <v>2018</v>
      </c>
      <c r="E55">
        <v>2019</v>
      </c>
      <c r="F55">
        <v>2020</v>
      </c>
      <c r="G55">
        <v>2021</v>
      </c>
      <c r="H55">
        <v>2022</v>
      </c>
      <c r="I55">
        <v>2023</v>
      </c>
      <c r="J55">
        <v>2024</v>
      </c>
      <c r="K55">
        <v>2025</v>
      </c>
      <c r="L55">
        <v>2026</v>
      </c>
      <c r="M55">
        <v>2027</v>
      </c>
      <c r="N55">
        <v>2028</v>
      </c>
      <c r="O55">
        <v>2029</v>
      </c>
      <c r="P55">
        <v>2030</v>
      </c>
      <c r="Q55">
        <v>2031</v>
      </c>
      <c r="R55">
        <v>2032</v>
      </c>
      <c r="S55">
        <v>2033</v>
      </c>
      <c r="T55">
        <v>2034</v>
      </c>
      <c r="U55">
        <v>2035</v>
      </c>
      <c r="V55">
        <v>2036</v>
      </c>
      <c r="W55">
        <v>2037</v>
      </c>
      <c r="X55">
        <v>2038</v>
      </c>
      <c r="Y55">
        <v>2039</v>
      </c>
      <c r="Z55">
        <v>2040</v>
      </c>
      <c r="AA55">
        <v>2041</v>
      </c>
      <c r="AB55">
        <v>2042</v>
      </c>
      <c r="AC55">
        <v>2043</v>
      </c>
      <c r="AD55">
        <v>2044</v>
      </c>
      <c r="AE55">
        <v>2045</v>
      </c>
      <c r="AF55">
        <v>2046</v>
      </c>
      <c r="AG55">
        <v>2047</v>
      </c>
      <c r="AH55">
        <v>2048</v>
      </c>
      <c r="AI55">
        <v>2049</v>
      </c>
      <c r="AJ55">
        <v>2050</v>
      </c>
    </row>
    <row r="56" spans="1:36">
      <c r="A56" t="s">
        <v>1</v>
      </c>
      <c r="B56">
        <v>2.0176811255653147E-5</v>
      </c>
      <c r="C56">
        <v>2.3231605464971825E-5</v>
      </c>
      <c r="D56">
        <v>2.3761201175549816E-5</v>
      </c>
      <c r="E56">
        <v>2.4561676126892745E-5</v>
      </c>
      <c r="F56">
        <v>2.5515015000940796E-5</v>
      </c>
      <c r="G56">
        <v>2.6497157285008288E-5</v>
      </c>
      <c r="H56">
        <v>2.7720067654754136E-5</v>
      </c>
      <c r="I56">
        <v>2.8605929085081718E-5</v>
      </c>
      <c r="J56">
        <v>2.8671181968296094E-5</v>
      </c>
      <c r="K56">
        <v>2.876513839176951E-5</v>
      </c>
      <c r="L56">
        <v>2.8866336649434015E-5</v>
      </c>
      <c r="M56">
        <v>2.8970726994327702E-5</v>
      </c>
      <c r="N56">
        <v>2.9251952355213505E-5</v>
      </c>
      <c r="O56">
        <v>2.940075279573156E-5</v>
      </c>
      <c r="P56">
        <v>2.9533247947764073E-5</v>
      </c>
      <c r="Q56">
        <v>3.1208638729931939E-5</v>
      </c>
      <c r="R56">
        <v>3.1385737338142703E-5</v>
      </c>
      <c r="S56">
        <v>3.1595621935924342E-5</v>
      </c>
      <c r="T56">
        <v>3.1880254689379172E-5</v>
      </c>
      <c r="U56">
        <v>3.3400685159957882E-5</v>
      </c>
      <c r="V56">
        <v>3.364942285484603E-5</v>
      </c>
      <c r="W56">
        <v>3.3869651115929345E-5</v>
      </c>
      <c r="X56">
        <v>3.4207029869158924E-5</v>
      </c>
      <c r="Y56">
        <v>3.4575629354530676E-5</v>
      </c>
      <c r="Z56">
        <v>3.4910109324202031E-5</v>
      </c>
      <c r="AA56">
        <v>3.5335967411386587E-5</v>
      </c>
      <c r="AB56">
        <v>3.6739086966413558E-5</v>
      </c>
      <c r="AC56">
        <v>3.7381043290652313E-5</v>
      </c>
      <c r="AD56">
        <v>3.7879865099998522E-5</v>
      </c>
      <c r="AE56">
        <v>3.8378045186376692E-5</v>
      </c>
      <c r="AF56">
        <v>3.8917130239487584E-5</v>
      </c>
      <c r="AG56">
        <v>3.9496556786890827E-5</v>
      </c>
      <c r="AH56">
        <v>4.0115981832129519E-5</v>
      </c>
      <c r="AI56">
        <v>4.0775114887569647E-5</v>
      </c>
      <c r="AJ56">
        <v>4.1473813502225429E-5</v>
      </c>
    </row>
    <row r="57" spans="1:36">
      <c r="A57" t="s">
        <v>2</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c r="A58" t="s">
        <v>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c r="A59" t="s">
        <v>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c r="A60" t="s">
        <v>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c r="A61" t="s">
        <v>19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1:36">
      <c r="A62" t="s">
        <v>20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row>
    <row r="63" spans="1:36">
      <c r="A63"/>
      <c r="B63"/>
      <c r="C63"/>
      <c r="D63"/>
      <c r="E63"/>
      <c r="F63"/>
      <c r="G63"/>
      <c r="H63"/>
      <c r="I63"/>
      <c r="J63"/>
      <c r="K63"/>
      <c r="L63"/>
      <c r="M63"/>
      <c r="N63"/>
      <c r="O63"/>
      <c r="P63"/>
      <c r="Q63"/>
      <c r="R63"/>
      <c r="S63"/>
      <c r="T63"/>
      <c r="U63"/>
      <c r="V63"/>
      <c r="W63"/>
      <c r="X63"/>
      <c r="Y63"/>
      <c r="Z63"/>
      <c r="AA63"/>
      <c r="AB63"/>
      <c r="AC63"/>
      <c r="AD63"/>
      <c r="AE63"/>
      <c r="AF63"/>
      <c r="AG63"/>
      <c r="AH63"/>
      <c r="AI63"/>
      <c r="AJ63"/>
    </row>
    <row r="64" spans="1:36">
      <c r="A64"/>
      <c r="B64"/>
      <c r="C64"/>
      <c r="D64"/>
      <c r="E64"/>
      <c r="F64"/>
      <c r="G64"/>
      <c r="H64"/>
      <c r="I64"/>
      <c r="J64"/>
      <c r="K64"/>
      <c r="L64"/>
      <c r="M64"/>
      <c r="N64"/>
      <c r="O64"/>
      <c r="P64"/>
      <c r="Q64"/>
      <c r="R64"/>
      <c r="S64"/>
      <c r="T64"/>
      <c r="U64"/>
      <c r="V64"/>
      <c r="W64"/>
      <c r="X64"/>
      <c r="Y64"/>
      <c r="Z64"/>
      <c r="AA64"/>
      <c r="AB64"/>
      <c r="AC64"/>
      <c r="AD64"/>
      <c r="AE64"/>
      <c r="AF64"/>
      <c r="AG64"/>
      <c r="AH64"/>
      <c r="AI64"/>
      <c r="AJ64"/>
    </row>
    <row r="65" spans="1:36">
      <c r="A65" t="s">
        <v>22</v>
      </c>
      <c r="B65"/>
      <c r="C65"/>
      <c r="D65"/>
      <c r="E65"/>
      <c r="F65"/>
      <c r="G65"/>
      <c r="H65"/>
      <c r="I65"/>
      <c r="J65"/>
      <c r="K65"/>
      <c r="L65"/>
      <c r="M65"/>
      <c r="N65"/>
      <c r="O65"/>
      <c r="P65"/>
      <c r="Q65"/>
      <c r="R65"/>
      <c r="S65"/>
      <c r="T65"/>
      <c r="U65"/>
      <c r="V65"/>
      <c r="W65"/>
      <c r="X65"/>
      <c r="Y65"/>
      <c r="Z65"/>
      <c r="AA65"/>
      <c r="AB65"/>
      <c r="AC65"/>
      <c r="AD65"/>
      <c r="AE65"/>
      <c r="AF65"/>
      <c r="AG65"/>
      <c r="AH65"/>
      <c r="AI65"/>
      <c r="AJ65"/>
    </row>
    <row r="66" spans="1:36">
      <c r="A66" t="s">
        <v>23</v>
      </c>
      <c r="B66">
        <v>16.6352636486229</v>
      </c>
      <c r="C66">
        <v>19.123924713899399</v>
      </c>
      <c r="D66">
        <v>22.019310596993201</v>
      </c>
      <c r="E66">
        <v>22.5212704146061</v>
      </c>
      <c r="F66">
        <v>23.279974181563102</v>
      </c>
      <c r="G66">
        <v>24.183564973146702</v>
      </c>
      <c r="H66">
        <v>25.114456126404701</v>
      </c>
      <c r="I66">
        <v>26.273551364326099</v>
      </c>
      <c r="J66">
        <v>27.113185887634899</v>
      </c>
      <c r="K66">
        <v>27.1750336796445</v>
      </c>
      <c r="L66">
        <v>27.264087175071801</v>
      </c>
      <c r="M66">
        <v>27.360004604056599</v>
      </c>
      <c r="N66">
        <v>27.458947547582699</v>
      </c>
      <c r="O66">
        <v>27.725497725461398</v>
      </c>
      <c r="P66">
        <v>27.866533312591901</v>
      </c>
      <c r="Q66">
        <v>27.9921144701059</v>
      </c>
      <c r="R66">
        <v>29.580078335087901</v>
      </c>
      <c r="S66">
        <v>29.7479354066264</v>
      </c>
      <c r="T66">
        <v>29.946867596442001</v>
      </c>
      <c r="U66">
        <v>30.2166473589233</v>
      </c>
      <c r="V66">
        <v>31.657737206255799</v>
      </c>
      <c r="W66">
        <v>31.893495022011599</v>
      </c>
      <c r="X66">
        <v>32.102231111746804</v>
      </c>
      <c r="Y66">
        <v>32.422004429496603</v>
      </c>
      <c r="Z66">
        <v>32.7713692879232</v>
      </c>
      <c r="AA66">
        <v>33.088395089337197</v>
      </c>
      <c r="AB66">
        <v>33.4920306239582</v>
      </c>
      <c r="AC66">
        <v>34.821931191245199</v>
      </c>
      <c r="AD66">
        <v>35.430388308616202</v>
      </c>
      <c r="AE66">
        <v>35.903180099485297</v>
      </c>
      <c r="AF66">
        <v>36.375363654415999</v>
      </c>
      <c r="AG66">
        <v>36.886317632200402</v>
      </c>
      <c r="AH66">
        <v>37.4355079640805</v>
      </c>
      <c r="AI66">
        <v>38.022609552183503</v>
      </c>
      <c r="AJ66">
        <v>38.6473470673916</v>
      </c>
    </row>
    <row r="67" spans="1:36">
      <c r="A67" t="s">
        <v>24</v>
      </c>
      <c r="B67">
        <v>0</v>
      </c>
      <c r="C67"/>
      <c r="D67"/>
      <c r="E67"/>
      <c r="F67"/>
      <c r="G67"/>
      <c r="H67"/>
      <c r="I67"/>
      <c r="J67"/>
      <c r="K67"/>
      <c r="L67"/>
      <c r="M67"/>
      <c r="N67"/>
      <c r="O67"/>
      <c r="P67"/>
      <c r="Q67"/>
      <c r="R67"/>
      <c r="S67"/>
      <c r="T67"/>
      <c r="U67"/>
      <c r="V67"/>
      <c r="W67"/>
      <c r="X67"/>
      <c r="Y67"/>
      <c r="Z67"/>
      <c r="AA67"/>
      <c r="AB67"/>
      <c r="AC67"/>
      <c r="AD67"/>
      <c r="AE67"/>
      <c r="AF67"/>
      <c r="AG67"/>
      <c r="AH67"/>
      <c r="AI67"/>
      <c r="AJ67"/>
    </row>
    <row r="68" spans="1:36">
      <c r="A68" t="s">
        <v>25</v>
      </c>
      <c r="B68">
        <v>0</v>
      </c>
      <c r="C68"/>
      <c r="D68"/>
      <c r="E68"/>
      <c r="F68"/>
      <c r="G68"/>
      <c r="H68"/>
      <c r="I68"/>
      <c r="J68"/>
      <c r="K68"/>
      <c r="L68"/>
      <c r="M68"/>
      <c r="N68"/>
      <c r="O68"/>
      <c r="P68"/>
      <c r="Q68"/>
      <c r="R68"/>
      <c r="S68"/>
      <c r="T68"/>
      <c r="U68"/>
      <c r="V68"/>
      <c r="W68"/>
      <c r="X68"/>
      <c r="Y68"/>
      <c r="Z68"/>
      <c r="AA68"/>
      <c r="AB68"/>
      <c r="AC68"/>
      <c r="AD68"/>
      <c r="AE68"/>
      <c r="AF68"/>
      <c r="AG68"/>
      <c r="AH68"/>
      <c r="AI68"/>
      <c r="AJ68"/>
    </row>
    <row r="69" spans="1:36">
      <c r="A69" t="s">
        <v>26</v>
      </c>
      <c r="B69">
        <v>0</v>
      </c>
      <c r="C69"/>
      <c r="D69"/>
      <c r="E69"/>
      <c r="F69"/>
      <c r="G69"/>
      <c r="H69"/>
      <c r="I69"/>
      <c r="J69"/>
      <c r="K69"/>
      <c r="L69"/>
      <c r="M69"/>
      <c r="N69"/>
      <c r="O69"/>
      <c r="P69"/>
      <c r="Q69"/>
      <c r="R69"/>
      <c r="S69"/>
      <c r="T69"/>
      <c r="U69"/>
      <c r="V69"/>
      <c r="W69"/>
      <c r="X69"/>
      <c r="Y69"/>
      <c r="Z69"/>
      <c r="AA69"/>
      <c r="AB69"/>
      <c r="AC69"/>
      <c r="AD69"/>
      <c r="AE69"/>
      <c r="AF69"/>
      <c r="AG69"/>
      <c r="AH69"/>
      <c r="AI69"/>
      <c r="AJ69"/>
    </row>
    <row r="70" spans="1:36">
      <c r="A70" t="s">
        <v>27</v>
      </c>
      <c r="B70">
        <v>0</v>
      </c>
      <c r="C70"/>
      <c r="D70"/>
      <c r="E70"/>
      <c r="F70"/>
      <c r="G70"/>
      <c r="H70"/>
      <c r="I70"/>
      <c r="J70"/>
      <c r="K70"/>
      <c r="L70"/>
      <c r="M70"/>
      <c r="N70"/>
      <c r="O70"/>
      <c r="P70"/>
      <c r="Q70"/>
      <c r="R70"/>
      <c r="S70"/>
      <c r="T70"/>
      <c r="U70"/>
      <c r="V70"/>
      <c r="W70"/>
      <c r="X70"/>
      <c r="Y70"/>
      <c r="Z70"/>
      <c r="AA70"/>
      <c r="AB70"/>
      <c r="AC70"/>
      <c r="AD70"/>
      <c r="AE70"/>
      <c r="AF70"/>
      <c r="AG70"/>
      <c r="AH70"/>
      <c r="AI70"/>
      <c r="AJ70"/>
    </row>
    <row r="71" spans="1:36">
      <c r="A71" t="s">
        <v>28</v>
      </c>
      <c r="B71">
        <v>0</v>
      </c>
      <c r="C71"/>
      <c r="D71"/>
      <c r="E71"/>
      <c r="F71"/>
      <c r="G71"/>
      <c r="H71"/>
      <c r="I71"/>
      <c r="J71"/>
      <c r="K71"/>
      <c r="L71"/>
      <c r="M71"/>
      <c r="N71"/>
      <c r="O71"/>
      <c r="P71"/>
      <c r="Q71"/>
      <c r="R71"/>
      <c r="S71"/>
      <c r="T71"/>
      <c r="U71"/>
      <c r="V71"/>
      <c r="W71"/>
      <c r="X71"/>
      <c r="Y71"/>
      <c r="Z71"/>
      <c r="AA71"/>
      <c r="AB71"/>
      <c r="AC71"/>
      <c r="AD71"/>
      <c r="AE71"/>
      <c r="AF71"/>
      <c r="AG71"/>
      <c r="AH71"/>
      <c r="AI71"/>
      <c r="AJ71"/>
    </row>
    <row r="72" spans="1:36">
      <c r="A72" t="s">
        <v>29</v>
      </c>
      <c r="B72">
        <v>0</v>
      </c>
      <c r="C72"/>
      <c r="D72"/>
      <c r="E72"/>
      <c r="F72"/>
      <c r="G72"/>
      <c r="H72"/>
      <c r="I72"/>
      <c r="J72"/>
      <c r="K72"/>
      <c r="L72"/>
      <c r="M72"/>
      <c r="N72"/>
      <c r="O72"/>
      <c r="P72"/>
      <c r="Q72"/>
      <c r="R72"/>
      <c r="S72"/>
      <c r="T72"/>
      <c r="U72"/>
      <c r="V72"/>
      <c r="W72"/>
      <c r="X72"/>
      <c r="Y72"/>
      <c r="Z72"/>
      <c r="AA72"/>
      <c r="AB72"/>
      <c r="AC72"/>
      <c r="AD72"/>
      <c r="AE72"/>
      <c r="AF72"/>
      <c r="AG72"/>
      <c r="AH72"/>
      <c r="AI72"/>
      <c r="AJ72"/>
    </row>
    <row r="73" spans="1:36">
      <c r="A73"/>
      <c r="B73"/>
      <c r="C73"/>
      <c r="D73"/>
      <c r="E73"/>
      <c r="F73"/>
      <c r="G73"/>
      <c r="H73"/>
      <c r="I73"/>
      <c r="J73"/>
      <c r="K73"/>
      <c r="L73"/>
      <c r="M73"/>
      <c r="N73"/>
      <c r="O73"/>
      <c r="P73"/>
      <c r="Q73"/>
      <c r="R73"/>
      <c r="S73"/>
      <c r="T73"/>
      <c r="U73"/>
      <c r="V73"/>
      <c r="W73"/>
      <c r="X73"/>
      <c r="Y73"/>
      <c r="Z73"/>
      <c r="AA73"/>
      <c r="AB73"/>
      <c r="AC73"/>
      <c r="AD73"/>
      <c r="AE73"/>
      <c r="AF73"/>
      <c r="AG73"/>
      <c r="AH73"/>
      <c r="AI73"/>
      <c r="AJ73"/>
    </row>
    <row r="74" spans="1:36">
      <c r="A74">
        <v>947817</v>
      </c>
      <c r="B74" t="s">
        <v>15</v>
      </c>
      <c r="C74"/>
    </row>
    <row r="78" spans="1:36">
      <c r="A78" s="11" t="s">
        <v>56</v>
      </c>
      <c r="B78" s="11"/>
      <c r="C78" s="11"/>
      <c r="D78"/>
      <c r="E78"/>
    </row>
    <row r="79" spans="1:36">
      <c r="A79" s="11" t="s">
        <v>57</v>
      </c>
      <c r="B79" s="11"/>
      <c r="C79" s="11"/>
      <c r="D79"/>
      <c r="E79"/>
    </row>
    <row r="80" spans="1:36">
      <c r="A80" s="11" t="s">
        <v>58</v>
      </c>
      <c r="B80" s="11"/>
      <c r="C80" s="11"/>
      <c r="D80"/>
      <c r="E80"/>
    </row>
    <row r="81" spans="1:5">
      <c r="A81" s="11" t="s">
        <v>59</v>
      </c>
      <c r="B81" s="11"/>
      <c r="C81" s="11"/>
      <c r="D81"/>
      <c r="E81"/>
    </row>
    <row r="82" spans="1:5">
      <c r="A82" s="11" t="s">
        <v>0</v>
      </c>
      <c r="B82" s="11" t="s">
        <v>60</v>
      </c>
      <c r="C82" s="11"/>
      <c r="D82"/>
      <c r="E82"/>
    </row>
    <row r="83" spans="1:5">
      <c r="A83" s="38" t="s">
        <v>96</v>
      </c>
      <c r="B83" s="37">
        <v>3.77</v>
      </c>
      <c r="D83" s="37">
        <f>B83/133075</f>
        <v>2.8329889160247979E-5</v>
      </c>
    </row>
    <row r="84" spans="1:5">
      <c r="A84" s="11">
        <v>2017</v>
      </c>
      <c r="B84" s="11">
        <v>3.0670000000000002</v>
      </c>
      <c r="C84" s="11"/>
      <c r="D84">
        <f>B84/133075</f>
        <v>2.3047153860604922E-5</v>
      </c>
      <c r="E84"/>
    </row>
    <row r="85" spans="1:5">
      <c r="A85" s="11">
        <v>2016</v>
      </c>
      <c r="B85" s="11">
        <v>2.6539999999999999</v>
      </c>
      <c r="C85" s="11"/>
      <c r="D85" s="11">
        <f>B85/133075</f>
        <v>1.9943640804057863E-5</v>
      </c>
      <c r="E8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sheetPr>
  <dimension ref="A1:AK8"/>
  <sheetViews>
    <sheetView workbookViewId="0">
      <pane xSplit="1" ySplit="1" topLeftCell="B2" activePane="bottomRight" state="frozen"/>
      <selection activeCell="C11" sqref="C11"/>
      <selection pane="topRight" activeCell="C11" sqref="C11"/>
      <selection pane="bottomLeft" activeCell="C11" sqref="C11"/>
      <selection pane="bottomRight" activeCell="B6" sqref="B6:AI6"/>
    </sheetView>
  </sheetViews>
  <sheetFormatPr defaultColWidth="9.140625" defaultRowHeight="15"/>
  <cols>
    <col min="1" max="1" width="41.42578125" style="1" customWidth="1"/>
    <col min="2" max="2" width="10" style="1" customWidth="1"/>
    <col min="3" max="3" width="10" style="10" customWidth="1"/>
    <col min="4" max="25" width="10" style="1" customWidth="1"/>
    <col min="26" max="34" width="9.140625" style="1"/>
    <col min="35" max="35" width="11.5703125" style="1" bestFit="1" customWidth="1"/>
    <col min="36" max="36" width="19.85546875" style="1" customWidth="1"/>
    <col min="37" max="37" width="22.42578125" style="1" bestFit="1" customWidth="1"/>
    <col min="38" max="16384" width="9.140625" style="1"/>
  </cols>
  <sheetData>
    <row r="1" spans="1:37">
      <c r="A1" s="2"/>
      <c r="B1" s="2">
        <f>'Coal calcs'!B1</f>
        <v>2017</v>
      </c>
      <c r="C1" s="13">
        <f>'Coal calcs'!C1</f>
        <v>2018</v>
      </c>
      <c r="D1" s="2">
        <f>'Coal calcs'!D1</f>
        <v>2019</v>
      </c>
      <c r="E1" s="2">
        <f>'Coal calcs'!E1</f>
        <v>2020</v>
      </c>
      <c r="F1" s="2">
        <f>'Coal calcs'!F1</f>
        <v>2021</v>
      </c>
      <c r="G1" s="2">
        <f>'Coal calcs'!G1</f>
        <v>2022</v>
      </c>
      <c r="H1" s="2">
        <f>'Coal calcs'!H1</f>
        <v>2023</v>
      </c>
      <c r="I1" s="2">
        <f>'Coal calcs'!I1</f>
        <v>2024</v>
      </c>
      <c r="J1" s="2">
        <f>'Coal calcs'!J1</f>
        <v>2025</v>
      </c>
      <c r="K1" s="2">
        <f>'Coal calcs'!K1</f>
        <v>2026</v>
      </c>
      <c r="L1" s="2">
        <f>'Coal calcs'!L1</f>
        <v>2027</v>
      </c>
      <c r="M1" s="2">
        <f>'Coal calcs'!M1</f>
        <v>2028</v>
      </c>
      <c r="N1" s="2">
        <f>'Coal calcs'!N1</f>
        <v>2029</v>
      </c>
      <c r="O1" s="2">
        <f>'Coal calcs'!O1</f>
        <v>2030</v>
      </c>
      <c r="P1" s="2">
        <f>'Coal calcs'!P1</f>
        <v>2031</v>
      </c>
      <c r="Q1" s="2">
        <f>'Coal calcs'!Q1</f>
        <v>2032</v>
      </c>
      <c r="R1" s="2">
        <f>'Coal calcs'!R1</f>
        <v>2033</v>
      </c>
      <c r="S1" s="2">
        <f>'Coal calcs'!S1</f>
        <v>2034</v>
      </c>
      <c r="T1" s="2">
        <f>'Coal calcs'!T1</f>
        <v>2035</v>
      </c>
      <c r="U1" s="2">
        <f>'Coal calcs'!U1</f>
        <v>2036</v>
      </c>
      <c r="V1" s="2">
        <f>'Coal calcs'!V1</f>
        <v>2037</v>
      </c>
      <c r="W1" s="2">
        <f>'Coal calcs'!W1</f>
        <v>2038</v>
      </c>
      <c r="X1" s="2">
        <f>'Coal calcs'!X1</f>
        <v>2039</v>
      </c>
      <c r="Y1" s="2">
        <f>'Coal calcs'!Y1</f>
        <v>2040</v>
      </c>
      <c r="Z1" s="12">
        <f>'Coal calcs'!Z1</f>
        <v>2041</v>
      </c>
      <c r="AA1" s="12">
        <f>'Coal calcs'!AA1</f>
        <v>2042</v>
      </c>
      <c r="AB1" s="12">
        <f>'Coal calcs'!AB1</f>
        <v>2043</v>
      </c>
      <c r="AC1" s="12">
        <f>'Coal calcs'!AC1</f>
        <v>2044</v>
      </c>
      <c r="AD1" s="12">
        <f>'Coal calcs'!AD1</f>
        <v>2045</v>
      </c>
      <c r="AE1" s="12">
        <f>'Coal calcs'!AE1</f>
        <v>2046</v>
      </c>
      <c r="AF1" s="12">
        <f>'Coal calcs'!AF1</f>
        <v>2047</v>
      </c>
      <c r="AG1" s="12">
        <f>'Coal calcs'!AG1</f>
        <v>2048</v>
      </c>
      <c r="AH1" s="12">
        <f>'Coal calcs'!AH1</f>
        <v>2049</v>
      </c>
      <c r="AI1" s="12">
        <f>'Coal calcs'!AI1</f>
        <v>2050</v>
      </c>
    </row>
    <row r="2" spans="1:37">
      <c r="A2" s="2" t="str">
        <f>'Coal calcs'!A2</f>
        <v>Transportation Sector Price</v>
      </c>
      <c r="B2" s="5">
        <f>'Coal calcs'!B2</f>
        <v>0</v>
      </c>
      <c r="C2" s="5">
        <f>'Coal calcs'!C2</f>
        <v>0</v>
      </c>
      <c r="D2" s="5">
        <f>'Coal calcs'!D2</f>
        <v>0</v>
      </c>
      <c r="E2" s="5">
        <f>'Coal calcs'!E2</f>
        <v>0</v>
      </c>
      <c r="F2" s="5">
        <f>'Coal calcs'!F2</f>
        <v>0</v>
      </c>
      <c r="G2" s="5">
        <f>'Coal calcs'!G2</f>
        <v>0</v>
      </c>
      <c r="H2" s="5">
        <f>'Coal calcs'!H2</f>
        <v>0</v>
      </c>
      <c r="I2" s="5">
        <f>'Coal calcs'!I2</f>
        <v>0</v>
      </c>
      <c r="J2" s="5">
        <f>'Coal calcs'!J2</f>
        <v>0</v>
      </c>
      <c r="K2" s="5">
        <f>'Coal calcs'!K2</f>
        <v>0</v>
      </c>
      <c r="L2" s="5">
        <f>'Coal calcs'!L2</f>
        <v>0</v>
      </c>
      <c r="M2" s="5">
        <f>'Coal calcs'!M2</f>
        <v>0</v>
      </c>
      <c r="N2" s="5">
        <f>'Coal calcs'!N2</f>
        <v>0</v>
      </c>
      <c r="O2" s="5">
        <f>'Coal calcs'!O2</f>
        <v>0</v>
      </c>
      <c r="P2" s="5">
        <f>'Coal calcs'!P2</f>
        <v>0</v>
      </c>
      <c r="Q2" s="5">
        <f>'Coal calcs'!Q2</f>
        <v>0</v>
      </c>
      <c r="R2" s="5">
        <f>'Coal calcs'!R2</f>
        <v>0</v>
      </c>
      <c r="S2" s="5">
        <f>'Coal calcs'!S2</f>
        <v>0</v>
      </c>
      <c r="T2" s="5">
        <f>'Coal calcs'!T2</f>
        <v>0</v>
      </c>
      <c r="U2" s="5">
        <f>'Coal calcs'!U2</f>
        <v>0</v>
      </c>
      <c r="V2" s="5">
        <f>'Coal calcs'!V2</f>
        <v>0</v>
      </c>
      <c r="W2" s="5">
        <f>'Coal calcs'!W2</f>
        <v>0</v>
      </c>
      <c r="X2" s="5">
        <f>'Coal calcs'!X2</f>
        <v>0</v>
      </c>
      <c r="Y2" s="5">
        <f>'Coal calcs'!Y2</f>
        <v>0</v>
      </c>
      <c r="Z2" s="5">
        <f>'Coal calcs'!Z2</f>
        <v>0</v>
      </c>
      <c r="AA2" s="5">
        <f>'Coal calcs'!AA2</f>
        <v>0</v>
      </c>
      <c r="AB2" s="5">
        <f>'Coal calcs'!AB2</f>
        <v>0</v>
      </c>
      <c r="AC2" s="5">
        <f>'Coal calcs'!AC2</f>
        <v>0</v>
      </c>
      <c r="AD2" s="5">
        <f>'Coal calcs'!AD2</f>
        <v>0</v>
      </c>
      <c r="AE2" s="5">
        <f>'Coal calcs'!AE2</f>
        <v>0</v>
      </c>
      <c r="AF2" s="5">
        <f>'Coal calcs'!AF2</f>
        <v>0</v>
      </c>
      <c r="AG2" s="5">
        <f>'Coal calcs'!AG2</f>
        <v>0</v>
      </c>
      <c r="AH2" s="5">
        <f>'Coal calcs'!AH2</f>
        <v>0</v>
      </c>
      <c r="AI2" s="5">
        <f>'Coal calcs'!AI2</f>
        <v>0</v>
      </c>
    </row>
    <row r="3" spans="1:37">
      <c r="A3" s="2" t="str">
        <f>'Coal calcs'!A3</f>
        <v>Electricity Sector Price</v>
      </c>
      <c r="B3" s="5">
        <f>'Coal calcs'!B26</f>
        <v>2.062692702980473E-6</v>
      </c>
      <c r="C3" s="5">
        <f>'Coal calcs'!C26</f>
        <v>2.075481397738952E-6</v>
      </c>
      <c r="D3" s="5">
        <f>'Coal calcs'!D26</f>
        <v>2.0657805045577401E-6</v>
      </c>
      <c r="E3" s="5">
        <f>'Coal calcs'!E26</f>
        <v>2.065422599869786E-6</v>
      </c>
      <c r="F3" s="5">
        <f>'Coal calcs'!F26</f>
        <v>2.1569535194332208E-6</v>
      </c>
      <c r="G3" s="5">
        <f>'Coal calcs'!G26</f>
        <v>2.1637310313478114E-6</v>
      </c>
      <c r="H3" s="5">
        <f>'Coal calcs'!H26</f>
        <v>2.1652563166157584E-6</v>
      </c>
      <c r="I3" s="5">
        <f>'Coal calcs'!I26</f>
        <v>2.1287500384444446E-6</v>
      </c>
      <c r="J3" s="5">
        <f>'Coal calcs'!J26</f>
        <v>2.1403508829581287E-6</v>
      </c>
      <c r="K3" s="5">
        <f>'Coal calcs'!K26</f>
        <v>2.1356093853152335E-6</v>
      </c>
      <c r="L3" s="5">
        <f>'Coal calcs'!L26</f>
        <v>2.1408961206783455E-6</v>
      </c>
      <c r="M3" s="5">
        <f>'Coal calcs'!M26</f>
        <v>2.1450529420679166E-6</v>
      </c>
      <c r="N3" s="5">
        <f>'Coal calcs'!N26</f>
        <v>2.1677685511747308E-6</v>
      </c>
      <c r="O3" s="5">
        <f>'Coal calcs'!O26</f>
        <v>2.1862780407255889E-6</v>
      </c>
      <c r="P3" s="5">
        <f>'Coal calcs'!P26</f>
        <v>2.1819506476803257E-6</v>
      </c>
      <c r="Q3" s="5">
        <f>'Coal calcs'!Q26</f>
        <v>2.1696083587442133E-6</v>
      </c>
      <c r="R3" s="5">
        <f>'Coal calcs'!R26</f>
        <v>2.1721156634865473E-6</v>
      </c>
      <c r="S3" s="5">
        <f>'Coal calcs'!S26</f>
        <v>2.1694190537852956E-6</v>
      </c>
      <c r="T3" s="5">
        <f>'Coal calcs'!T26</f>
        <v>2.1758169698187222E-6</v>
      </c>
      <c r="U3" s="5">
        <f>'Coal calcs'!U26</f>
        <v>2.1822770015417934E-6</v>
      </c>
      <c r="V3" s="5">
        <f>'Coal calcs'!V26</f>
        <v>2.1876426139711215E-6</v>
      </c>
      <c r="W3" s="5">
        <f>'Coal calcs'!W26</f>
        <v>2.1932261242958702E-6</v>
      </c>
      <c r="X3" s="5">
        <f>'Coal calcs'!X26</f>
        <v>2.1990354202226614E-6</v>
      </c>
      <c r="Y3" s="5">
        <f>'Coal calcs'!Y26</f>
        <v>2.2025464356325914E-6</v>
      </c>
      <c r="Z3" s="5">
        <f>'Coal calcs'!Z26</f>
        <v>2.2032395678519622E-6</v>
      </c>
      <c r="AA3" s="5">
        <f>'Coal calcs'!AA26</f>
        <v>2.2028441965575562E-6</v>
      </c>
      <c r="AB3" s="5">
        <f>'Coal calcs'!AB26</f>
        <v>2.200935371555134E-6</v>
      </c>
      <c r="AC3" s="5">
        <f>'Coal calcs'!AC26</f>
        <v>2.1995560088596857E-6</v>
      </c>
      <c r="AD3" s="5">
        <f>'Coal calcs'!AD26</f>
        <v>2.2004640810844949E-6</v>
      </c>
      <c r="AE3" s="5">
        <f>'Coal calcs'!AE26</f>
        <v>2.2009826977948638E-6</v>
      </c>
      <c r="AF3" s="5">
        <f>'Coal calcs'!AF26</f>
        <v>2.1985089158056715E-6</v>
      </c>
      <c r="AG3" s="5">
        <f>'Coal calcs'!AG26</f>
        <v>2.1993203636243659E-6</v>
      </c>
      <c r="AH3" s="5">
        <f>'Coal calcs'!AH26</f>
        <v>2.2008476208189692E-6</v>
      </c>
      <c r="AI3" s="5">
        <f>'Coal calcs'!AI26</f>
        <v>2.2009826977948638E-6</v>
      </c>
    </row>
    <row r="4" spans="1:37">
      <c r="A4" s="2" t="str">
        <f>'Coal calcs'!A4</f>
        <v>Residential Buildings Sector Price</v>
      </c>
      <c r="B4" s="5">
        <f>'Coal calcs'!B4</f>
        <v>0</v>
      </c>
      <c r="C4" s="5">
        <f>'Coal calcs'!C4</f>
        <v>0</v>
      </c>
      <c r="D4" s="5">
        <f>'Coal calcs'!D4</f>
        <v>0</v>
      </c>
      <c r="E4" s="5">
        <f>'Coal calcs'!E4</f>
        <v>0</v>
      </c>
      <c r="F4" s="5">
        <f>'Coal calcs'!F4</f>
        <v>0</v>
      </c>
      <c r="G4" s="5">
        <f>'Coal calcs'!G4</f>
        <v>0</v>
      </c>
      <c r="H4" s="5">
        <f>'Coal calcs'!H4</f>
        <v>0</v>
      </c>
      <c r="I4" s="5">
        <f>'Coal calcs'!I4</f>
        <v>0</v>
      </c>
      <c r="J4" s="5">
        <f>'Coal calcs'!J4</f>
        <v>0</v>
      </c>
      <c r="K4" s="5">
        <f>'Coal calcs'!K4</f>
        <v>0</v>
      </c>
      <c r="L4" s="5">
        <f>'Coal calcs'!L4</f>
        <v>0</v>
      </c>
      <c r="M4" s="5">
        <f>'Coal calcs'!M4</f>
        <v>0</v>
      </c>
      <c r="N4" s="5">
        <f>'Coal calcs'!N4</f>
        <v>0</v>
      </c>
      <c r="O4" s="5">
        <f>'Coal calcs'!O4</f>
        <v>0</v>
      </c>
      <c r="P4" s="5">
        <f>'Coal calcs'!P4</f>
        <v>0</v>
      </c>
      <c r="Q4" s="5">
        <f>'Coal calcs'!Q4</f>
        <v>0</v>
      </c>
      <c r="R4" s="5">
        <f>'Coal calcs'!R4</f>
        <v>0</v>
      </c>
      <c r="S4" s="5">
        <f>'Coal calcs'!S4</f>
        <v>0</v>
      </c>
      <c r="T4" s="5">
        <f>'Coal calcs'!T4</f>
        <v>0</v>
      </c>
      <c r="U4" s="5">
        <f>'Coal calcs'!U4</f>
        <v>0</v>
      </c>
      <c r="V4" s="5">
        <f>'Coal calcs'!V4</f>
        <v>0</v>
      </c>
      <c r="W4" s="5">
        <f>'Coal calcs'!W4</f>
        <v>0</v>
      </c>
      <c r="X4" s="5">
        <f>'Coal calcs'!X4</f>
        <v>0</v>
      </c>
      <c r="Y4" s="5">
        <f>'Coal calcs'!Y4</f>
        <v>0</v>
      </c>
      <c r="Z4" s="5">
        <f>'Coal calcs'!Z4</f>
        <v>0</v>
      </c>
      <c r="AA4" s="5">
        <f>'Coal calcs'!AA4</f>
        <v>0</v>
      </c>
      <c r="AB4" s="5">
        <f>'Coal calcs'!AB4</f>
        <v>0</v>
      </c>
      <c r="AC4" s="5">
        <f>'Coal calcs'!AC4</f>
        <v>0</v>
      </c>
      <c r="AD4" s="5">
        <f>'Coal calcs'!AD4</f>
        <v>0</v>
      </c>
      <c r="AE4" s="5">
        <f>'Coal calcs'!AE4</f>
        <v>0</v>
      </c>
      <c r="AF4" s="5">
        <f>'Coal calcs'!AF4</f>
        <v>0</v>
      </c>
      <c r="AG4" s="5">
        <f>'Coal calcs'!AG4</f>
        <v>0</v>
      </c>
      <c r="AH4" s="5">
        <f>'Coal calcs'!AH4</f>
        <v>0</v>
      </c>
      <c r="AI4" s="5">
        <f>'Coal calcs'!AI4</f>
        <v>0</v>
      </c>
      <c r="AJ4" s="34"/>
    </row>
    <row r="5" spans="1:37">
      <c r="A5" s="2" t="str">
        <f>'Coal calcs'!A5</f>
        <v>Commercial Buildings Sector Price</v>
      </c>
      <c r="B5" s="5">
        <f>'Coal calcs'!B5</f>
        <v>0</v>
      </c>
      <c r="C5" s="5">
        <f>'Coal calcs'!C5</f>
        <v>0</v>
      </c>
      <c r="D5" s="5">
        <f>'Coal calcs'!D5</f>
        <v>0</v>
      </c>
      <c r="E5" s="5">
        <f>'Coal calcs'!E5</f>
        <v>0</v>
      </c>
      <c r="F5" s="5">
        <f>'Coal calcs'!F5</f>
        <v>0</v>
      </c>
      <c r="G5" s="5">
        <f>'Coal calcs'!G5</f>
        <v>0</v>
      </c>
      <c r="H5" s="5">
        <f>'Coal calcs'!H5</f>
        <v>0</v>
      </c>
      <c r="I5" s="5">
        <f>'Coal calcs'!I5</f>
        <v>0</v>
      </c>
      <c r="J5" s="5">
        <f>'Coal calcs'!J5</f>
        <v>0</v>
      </c>
      <c r="K5" s="5">
        <f>'Coal calcs'!K5</f>
        <v>0</v>
      </c>
      <c r="L5" s="5">
        <f>'Coal calcs'!L5</f>
        <v>0</v>
      </c>
      <c r="M5" s="5">
        <f>'Coal calcs'!M5</f>
        <v>0</v>
      </c>
      <c r="N5" s="5">
        <f>'Coal calcs'!N5</f>
        <v>0</v>
      </c>
      <c r="O5" s="5">
        <f>'Coal calcs'!O5</f>
        <v>0</v>
      </c>
      <c r="P5" s="5">
        <f>'Coal calcs'!P5</f>
        <v>0</v>
      </c>
      <c r="Q5" s="5">
        <f>'Coal calcs'!Q5</f>
        <v>0</v>
      </c>
      <c r="R5" s="5">
        <f>'Coal calcs'!R5</f>
        <v>0</v>
      </c>
      <c r="S5" s="5">
        <f>'Coal calcs'!S5</f>
        <v>0</v>
      </c>
      <c r="T5" s="5">
        <f>'Coal calcs'!T5</f>
        <v>0</v>
      </c>
      <c r="U5" s="5">
        <f>'Coal calcs'!U5</f>
        <v>0</v>
      </c>
      <c r="V5" s="5">
        <f>'Coal calcs'!V5</f>
        <v>0</v>
      </c>
      <c r="W5" s="5">
        <f>'Coal calcs'!W5</f>
        <v>0</v>
      </c>
      <c r="X5" s="5">
        <f>'Coal calcs'!X5</f>
        <v>0</v>
      </c>
      <c r="Y5" s="5">
        <f>'Coal calcs'!Y5</f>
        <v>0</v>
      </c>
      <c r="Z5" s="5">
        <f>'Coal calcs'!Z5</f>
        <v>0</v>
      </c>
      <c r="AA5" s="5">
        <f>'Coal calcs'!AA5</f>
        <v>0</v>
      </c>
      <c r="AB5" s="5">
        <f>'Coal calcs'!AB5</f>
        <v>0</v>
      </c>
      <c r="AC5" s="5">
        <f>'Coal calcs'!AC5</f>
        <v>0</v>
      </c>
      <c r="AD5" s="5">
        <f>'Coal calcs'!AD5</f>
        <v>0</v>
      </c>
      <c r="AE5" s="5">
        <f>'Coal calcs'!AE5</f>
        <v>0</v>
      </c>
      <c r="AF5" s="5">
        <f>'Coal calcs'!AF5</f>
        <v>0</v>
      </c>
      <c r="AG5" s="5">
        <f>'Coal calcs'!AG5</f>
        <v>0</v>
      </c>
      <c r="AH5" s="5">
        <f>'Coal calcs'!AH5</f>
        <v>0</v>
      </c>
      <c r="AI5" s="5">
        <f>'Coal calcs'!AI5</f>
        <v>0</v>
      </c>
      <c r="AJ5" s="34"/>
      <c r="AK5" s="35"/>
    </row>
    <row r="6" spans="1:37">
      <c r="A6" s="2" t="str">
        <f>'Coal calcs'!A6</f>
        <v>Industry Sector Price</v>
      </c>
      <c r="B6" s="5">
        <f>'Coal calcs'!B26</f>
        <v>2.062692702980473E-6</v>
      </c>
      <c r="C6" s="5">
        <f>'Coal calcs'!C26</f>
        <v>2.075481397738952E-6</v>
      </c>
      <c r="D6" s="5">
        <f>'Coal calcs'!D26</f>
        <v>2.0657805045577401E-6</v>
      </c>
      <c r="E6" s="5">
        <f>'Coal calcs'!E26</f>
        <v>2.065422599869786E-6</v>
      </c>
      <c r="F6" s="5">
        <f>'Coal calcs'!F26</f>
        <v>2.1569535194332208E-6</v>
      </c>
      <c r="G6" s="5">
        <f>'Coal calcs'!G26</f>
        <v>2.1637310313478114E-6</v>
      </c>
      <c r="H6" s="5">
        <f>'Coal calcs'!H26</f>
        <v>2.1652563166157584E-6</v>
      </c>
      <c r="I6" s="5">
        <f>'Coal calcs'!I26</f>
        <v>2.1287500384444446E-6</v>
      </c>
      <c r="J6" s="5">
        <f>'Coal calcs'!J26</f>
        <v>2.1403508829581287E-6</v>
      </c>
      <c r="K6" s="5">
        <f>'Coal calcs'!K26</f>
        <v>2.1356093853152335E-6</v>
      </c>
      <c r="L6" s="5">
        <f>'Coal calcs'!L26</f>
        <v>2.1408961206783455E-6</v>
      </c>
      <c r="M6" s="5">
        <f>'Coal calcs'!M26</f>
        <v>2.1450529420679166E-6</v>
      </c>
      <c r="N6" s="5">
        <f>'Coal calcs'!N26</f>
        <v>2.1677685511747308E-6</v>
      </c>
      <c r="O6" s="5">
        <f>'Coal calcs'!O26</f>
        <v>2.1862780407255889E-6</v>
      </c>
      <c r="P6" s="5">
        <f>'Coal calcs'!P26</f>
        <v>2.1819506476803257E-6</v>
      </c>
      <c r="Q6" s="5">
        <f>'Coal calcs'!Q26</f>
        <v>2.1696083587442133E-6</v>
      </c>
      <c r="R6" s="5">
        <f>'Coal calcs'!R26</f>
        <v>2.1721156634865473E-6</v>
      </c>
      <c r="S6" s="5">
        <f>'Coal calcs'!S26</f>
        <v>2.1694190537852956E-6</v>
      </c>
      <c r="T6" s="5">
        <f>'Coal calcs'!T26</f>
        <v>2.1758169698187222E-6</v>
      </c>
      <c r="U6" s="5">
        <f>'Coal calcs'!U26</f>
        <v>2.1822770015417934E-6</v>
      </c>
      <c r="V6" s="5">
        <f>'Coal calcs'!V26</f>
        <v>2.1876426139711215E-6</v>
      </c>
      <c r="W6" s="5">
        <f>'Coal calcs'!W26</f>
        <v>2.1932261242958702E-6</v>
      </c>
      <c r="X6" s="5">
        <f>'Coal calcs'!X26</f>
        <v>2.1990354202226614E-6</v>
      </c>
      <c r="Y6" s="5">
        <f>'Coal calcs'!Y26</f>
        <v>2.2025464356325914E-6</v>
      </c>
      <c r="Z6" s="5">
        <f>'Coal calcs'!Z26</f>
        <v>2.2032395678519622E-6</v>
      </c>
      <c r="AA6" s="5">
        <f>'Coal calcs'!AA26</f>
        <v>2.2028441965575562E-6</v>
      </c>
      <c r="AB6" s="5">
        <f>'Coal calcs'!AB26</f>
        <v>2.200935371555134E-6</v>
      </c>
      <c r="AC6" s="5">
        <f>'Coal calcs'!AC26</f>
        <v>2.1995560088596857E-6</v>
      </c>
      <c r="AD6" s="5">
        <f>'Coal calcs'!AD26</f>
        <v>2.2004640810844949E-6</v>
      </c>
      <c r="AE6" s="5">
        <f>'Coal calcs'!AE26</f>
        <v>2.2009826977948638E-6</v>
      </c>
      <c r="AF6" s="5">
        <f>'Coal calcs'!AF26</f>
        <v>2.1985089158056715E-6</v>
      </c>
      <c r="AG6" s="5">
        <f>'Coal calcs'!AG26</f>
        <v>2.1993203636243659E-6</v>
      </c>
      <c r="AH6" s="5">
        <f>'Coal calcs'!AH26</f>
        <v>2.2008476208189692E-6</v>
      </c>
      <c r="AI6" s="5">
        <f>'Coal calcs'!AI26</f>
        <v>2.2009826977948638E-6</v>
      </c>
      <c r="AJ6" s="34"/>
    </row>
    <row r="7" spans="1:37">
      <c r="A7" s="2" t="str">
        <f>'Coal calcs'!A7</f>
        <v xml:space="preserve">District Heating Sector Price </v>
      </c>
      <c r="B7" s="5">
        <f>'Coal calcs'!B7</f>
        <v>0</v>
      </c>
      <c r="C7" s="5">
        <f>'Coal calcs'!C7</f>
        <v>0</v>
      </c>
      <c r="D7" s="5">
        <f>'Coal calcs'!D7</f>
        <v>0</v>
      </c>
      <c r="E7" s="5">
        <f>'Coal calcs'!E7</f>
        <v>0</v>
      </c>
      <c r="F7" s="5">
        <f>'Coal calcs'!F7</f>
        <v>0</v>
      </c>
      <c r="G7" s="5">
        <f>'Coal calcs'!G7</f>
        <v>0</v>
      </c>
      <c r="H7" s="5">
        <f>'Coal calcs'!H7</f>
        <v>0</v>
      </c>
      <c r="I7" s="5">
        <f>'Coal calcs'!I7</f>
        <v>0</v>
      </c>
      <c r="J7" s="5">
        <f>'Coal calcs'!J7</f>
        <v>0</v>
      </c>
      <c r="K7" s="5">
        <f>'Coal calcs'!K7</f>
        <v>0</v>
      </c>
      <c r="L7" s="5">
        <f>'Coal calcs'!L7</f>
        <v>0</v>
      </c>
      <c r="M7" s="5">
        <f>'Coal calcs'!M7</f>
        <v>0</v>
      </c>
      <c r="N7" s="5">
        <f>'Coal calcs'!N7</f>
        <v>0</v>
      </c>
      <c r="O7" s="5">
        <f>'Coal calcs'!O7</f>
        <v>0</v>
      </c>
      <c r="P7" s="5">
        <f>'Coal calcs'!P7</f>
        <v>0</v>
      </c>
      <c r="Q7" s="5">
        <f>'Coal calcs'!Q7</f>
        <v>0</v>
      </c>
      <c r="R7" s="5">
        <f>'Coal calcs'!R7</f>
        <v>0</v>
      </c>
      <c r="S7" s="5">
        <f>'Coal calcs'!S7</f>
        <v>0</v>
      </c>
      <c r="T7" s="5">
        <f>'Coal calcs'!T7</f>
        <v>0</v>
      </c>
      <c r="U7" s="5">
        <f>'Coal calcs'!U7</f>
        <v>0</v>
      </c>
      <c r="V7" s="5">
        <f>'Coal calcs'!V7</f>
        <v>0</v>
      </c>
      <c r="W7" s="5">
        <f>'Coal calcs'!W7</f>
        <v>0</v>
      </c>
      <c r="X7" s="5">
        <f>'Coal calcs'!X7</f>
        <v>0</v>
      </c>
      <c r="Y7" s="5">
        <f>'Coal calcs'!Y7</f>
        <v>0</v>
      </c>
      <c r="Z7" s="5">
        <f>'Coal calcs'!Z7</f>
        <v>0</v>
      </c>
      <c r="AA7" s="5">
        <f>'Coal calcs'!AA7</f>
        <v>0</v>
      </c>
      <c r="AB7" s="5">
        <f>'Coal calcs'!AB7</f>
        <v>0</v>
      </c>
      <c r="AC7" s="5">
        <f>'Coal calcs'!AC7</f>
        <v>0</v>
      </c>
      <c r="AD7" s="5">
        <f>'Coal calcs'!AD7</f>
        <v>0</v>
      </c>
      <c r="AE7" s="5">
        <f>'Coal calcs'!AE7</f>
        <v>0</v>
      </c>
      <c r="AF7" s="5">
        <f>'Coal calcs'!AF7</f>
        <v>0</v>
      </c>
      <c r="AG7" s="5">
        <f>'Coal calcs'!AG7</f>
        <v>0</v>
      </c>
      <c r="AH7" s="5">
        <f>'Coal calcs'!AH7</f>
        <v>0</v>
      </c>
      <c r="AI7" s="5">
        <f>'Coal calcs'!AI7</f>
        <v>0</v>
      </c>
    </row>
    <row r="8" spans="1:37">
      <c r="A8" s="2" t="str">
        <f>'Coal calcs'!A8</f>
        <v xml:space="preserve">LULUCF Sector Price </v>
      </c>
      <c r="B8" s="11">
        <f>'Coal calcs'!B8</f>
        <v>0</v>
      </c>
      <c r="C8" s="11">
        <f>'Coal calcs'!C8</f>
        <v>0</v>
      </c>
      <c r="D8" s="11">
        <f>'Coal calcs'!D8</f>
        <v>0</v>
      </c>
      <c r="E8" s="11">
        <f>'Coal calcs'!E8</f>
        <v>0</v>
      </c>
      <c r="F8" s="11">
        <f>'Coal calcs'!F8</f>
        <v>0</v>
      </c>
      <c r="G8" s="11">
        <f>'Coal calcs'!G8</f>
        <v>0</v>
      </c>
      <c r="H8" s="11">
        <f>'Coal calcs'!H8</f>
        <v>0</v>
      </c>
      <c r="I8" s="11">
        <f>'Coal calcs'!I8</f>
        <v>0</v>
      </c>
      <c r="J8" s="11">
        <f>'Coal calcs'!J8</f>
        <v>0</v>
      </c>
      <c r="K8" s="11">
        <f>'Coal calcs'!K8</f>
        <v>0</v>
      </c>
      <c r="L8" s="11">
        <f>'Coal calcs'!L8</f>
        <v>0</v>
      </c>
      <c r="M8" s="11">
        <f>'Coal calcs'!M8</f>
        <v>0</v>
      </c>
      <c r="N8" s="11">
        <f>'Coal calcs'!N8</f>
        <v>0</v>
      </c>
      <c r="O8" s="11">
        <f>'Coal calcs'!O8</f>
        <v>0</v>
      </c>
      <c r="P8" s="11">
        <f>'Coal calcs'!P8</f>
        <v>0</v>
      </c>
      <c r="Q8" s="11">
        <f>'Coal calcs'!Q8</f>
        <v>0</v>
      </c>
      <c r="R8" s="11">
        <f>'Coal calcs'!R8</f>
        <v>0</v>
      </c>
      <c r="S8" s="11">
        <f>'Coal calcs'!S8</f>
        <v>0</v>
      </c>
      <c r="T8" s="11">
        <f>'Coal calcs'!T8</f>
        <v>0</v>
      </c>
      <c r="U8" s="11">
        <f>'Coal calcs'!U8</f>
        <v>0</v>
      </c>
      <c r="V8" s="11">
        <f>'Coal calcs'!V8</f>
        <v>0</v>
      </c>
      <c r="W8" s="11">
        <f>'Coal calcs'!W8</f>
        <v>0</v>
      </c>
      <c r="X8" s="11">
        <f>'Coal calcs'!X8</f>
        <v>0</v>
      </c>
      <c r="Y8" s="11">
        <f>'Coal calcs'!Y8</f>
        <v>0</v>
      </c>
      <c r="Z8" s="11">
        <f>'Coal calcs'!Z8</f>
        <v>0</v>
      </c>
      <c r="AA8" s="11">
        <f>'Coal calcs'!AA8</f>
        <v>0</v>
      </c>
      <c r="AB8" s="11">
        <f>'Coal calcs'!AB8</f>
        <v>0</v>
      </c>
      <c r="AC8" s="11">
        <f>'Coal calcs'!AC8</f>
        <v>0</v>
      </c>
      <c r="AD8" s="11">
        <f>'Coal calcs'!AD8</f>
        <v>0</v>
      </c>
      <c r="AE8" s="11">
        <f>'Coal calcs'!AE8</f>
        <v>0</v>
      </c>
      <c r="AF8" s="11">
        <f>'Coal calcs'!AF8</f>
        <v>0</v>
      </c>
      <c r="AG8" s="11">
        <f>'Coal calcs'!AG8</f>
        <v>0</v>
      </c>
      <c r="AH8" s="11">
        <f>'Coal calcs'!AH8</f>
        <v>0</v>
      </c>
      <c r="AI8" s="11">
        <f>'Coal calcs'!AI8</f>
        <v>0</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opLeftCell="A13" zoomScaleNormal="100" workbookViewId="0">
      <selection activeCell="F132" sqref="F132"/>
    </sheetView>
  </sheetViews>
  <sheetFormatPr defaultRowHeight="15"/>
  <cols>
    <col min="1" max="1" width="10.5703125" customWidth="1"/>
  </cols>
  <sheetData>
    <row r="1" spans="1:10" ht="16.5" thickBot="1">
      <c r="A1" s="381" t="s">
        <v>169</v>
      </c>
      <c r="B1" s="382"/>
      <c r="C1" s="382"/>
      <c r="D1" s="382"/>
      <c r="E1" s="382"/>
      <c r="F1" s="382"/>
      <c r="G1" s="382"/>
      <c r="H1" s="382"/>
      <c r="I1" s="382"/>
      <c r="J1" s="383"/>
    </row>
    <row r="2" spans="1:10">
      <c r="A2" s="40" t="s">
        <v>159</v>
      </c>
      <c r="B2" s="41" t="s">
        <v>78</v>
      </c>
      <c r="C2" s="41" t="s">
        <v>62</v>
      </c>
      <c r="D2" s="41" t="s">
        <v>170</v>
      </c>
      <c r="E2" s="41" t="s">
        <v>171</v>
      </c>
      <c r="F2" s="41" t="s">
        <v>172</v>
      </c>
      <c r="G2" s="41" t="s">
        <v>63</v>
      </c>
      <c r="H2" s="41" t="s">
        <v>173</v>
      </c>
      <c r="I2" s="41" t="s">
        <v>174</v>
      </c>
      <c r="J2" s="42" t="s">
        <v>175</v>
      </c>
    </row>
    <row r="3" spans="1:10">
      <c r="A3" s="43">
        <v>36626</v>
      </c>
      <c r="B3" s="44">
        <v>1.516</v>
      </c>
      <c r="C3" s="44">
        <v>1.8</v>
      </c>
      <c r="D3" s="44">
        <v>0.89</v>
      </c>
      <c r="E3" s="44">
        <v>1.62</v>
      </c>
      <c r="F3" s="44">
        <v>1.2905918256130791</v>
      </c>
      <c r="G3" s="44"/>
      <c r="H3" s="44"/>
      <c r="I3" s="44"/>
      <c r="J3" s="45">
        <v>0.80780882352941186</v>
      </c>
    </row>
    <row r="4" spans="1:10">
      <c r="A4" s="43">
        <v>36808</v>
      </c>
      <c r="B4" s="44">
        <v>1.5409999999999999</v>
      </c>
      <c r="C4" s="44">
        <v>1.9</v>
      </c>
      <c r="D4" s="44">
        <v>1.02</v>
      </c>
      <c r="E4" s="44">
        <v>1.76</v>
      </c>
      <c r="F4" s="44">
        <v>1.4586941222265475</v>
      </c>
      <c r="G4" s="44"/>
      <c r="H4" s="44"/>
      <c r="I4" s="44"/>
      <c r="J4" s="45">
        <v>0.84150882352941192</v>
      </c>
    </row>
    <row r="5" spans="1:10">
      <c r="A5" s="43">
        <v>37046</v>
      </c>
      <c r="B5" s="44">
        <v>1.679</v>
      </c>
      <c r="C5" s="44">
        <v>1.85</v>
      </c>
      <c r="D5" s="44">
        <v>1.3</v>
      </c>
      <c r="E5" s="44">
        <v>1.72</v>
      </c>
      <c r="F5" s="44">
        <v>1.3683165434021021</v>
      </c>
      <c r="G5" s="44"/>
      <c r="H5" s="44"/>
      <c r="I5" s="44"/>
      <c r="J5" s="45">
        <v>0.89899705882352954</v>
      </c>
    </row>
    <row r="6" spans="1:10">
      <c r="A6" s="43">
        <v>37186</v>
      </c>
      <c r="B6" s="44">
        <v>1.2649999999999999</v>
      </c>
      <c r="C6" s="44">
        <v>1.6</v>
      </c>
      <c r="D6" s="44">
        <v>1.19</v>
      </c>
      <c r="E6" s="44">
        <v>1.62</v>
      </c>
      <c r="F6" s="44">
        <v>1.1911764889061893</v>
      </c>
      <c r="G6" s="44">
        <v>1.3472195468540302</v>
      </c>
      <c r="H6" s="44"/>
      <c r="I6" s="44"/>
      <c r="J6" s="45">
        <v>0.87620000000000009</v>
      </c>
    </row>
    <row r="7" spans="1:10">
      <c r="A7" s="43">
        <v>37298</v>
      </c>
      <c r="B7" s="44">
        <v>1.107</v>
      </c>
      <c r="C7" s="44">
        <v>1.54</v>
      </c>
      <c r="D7" s="44">
        <v>1.0900000000000001</v>
      </c>
      <c r="E7" s="44">
        <v>1.62</v>
      </c>
      <c r="F7" s="44">
        <v>1.0420534838458546</v>
      </c>
      <c r="G7" s="44">
        <v>1.1822538880555775</v>
      </c>
      <c r="H7" s="44"/>
      <c r="I7" s="44"/>
      <c r="J7" s="45">
        <v>0.81177352941176462</v>
      </c>
    </row>
    <row r="8" spans="1:10">
      <c r="A8" s="43">
        <v>37361</v>
      </c>
      <c r="B8" s="44">
        <v>1.4039999999999999</v>
      </c>
      <c r="C8" s="44">
        <v>1.8</v>
      </c>
      <c r="D8" s="44">
        <v>1.07</v>
      </c>
      <c r="E8" s="44">
        <v>1.95</v>
      </c>
      <c r="F8" s="44">
        <v>1.1929840404826781</v>
      </c>
      <c r="G8" s="44">
        <v>1.2830662350990762</v>
      </c>
      <c r="H8" s="44"/>
      <c r="I8" s="44"/>
      <c r="J8" s="45">
        <v>0.82961470588235298</v>
      </c>
    </row>
    <row r="9" spans="1:10">
      <c r="A9" s="43">
        <v>37459</v>
      </c>
      <c r="B9" s="44">
        <v>1.41</v>
      </c>
      <c r="C9" s="44">
        <v>1.81</v>
      </c>
      <c r="D9" s="44">
        <v>1.2</v>
      </c>
      <c r="E9" s="44">
        <v>1.55</v>
      </c>
      <c r="F9" s="44">
        <v>1.184850058388478</v>
      </c>
      <c r="G9" s="44">
        <v>1.3930433409647114</v>
      </c>
      <c r="H9" s="44"/>
      <c r="I9" s="44"/>
      <c r="J9" s="45">
        <v>0.87421764705882365</v>
      </c>
    </row>
    <row r="10" spans="1:10">
      <c r="A10" s="43">
        <v>37557</v>
      </c>
      <c r="B10" s="44">
        <v>1.444</v>
      </c>
      <c r="C10" s="44">
        <v>1.71</v>
      </c>
      <c r="D10" s="44">
        <v>1.17</v>
      </c>
      <c r="E10" s="44">
        <v>1.66</v>
      </c>
      <c r="F10" s="44">
        <v>1.3520485792137018</v>
      </c>
      <c r="G10" s="44">
        <v>1.4663614115418016</v>
      </c>
      <c r="H10" s="44"/>
      <c r="I10" s="44"/>
      <c r="J10" s="45">
        <v>0.83952647058823537</v>
      </c>
    </row>
    <row r="11" spans="1:10">
      <c r="A11" s="43">
        <v>37655</v>
      </c>
      <c r="B11" s="44">
        <v>1.607</v>
      </c>
      <c r="C11" s="44">
        <v>1.86</v>
      </c>
      <c r="D11" s="44">
        <v>1.2</v>
      </c>
      <c r="E11" s="44">
        <v>2.09</v>
      </c>
      <c r="F11" s="44">
        <v>1.5020753600622812</v>
      </c>
      <c r="G11" s="44">
        <v>1.5671737585853003</v>
      </c>
      <c r="H11" s="44"/>
      <c r="I11" s="44"/>
      <c r="J11" s="45">
        <v>0.7949235294117647</v>
      </c>
    </row>
    <row r="12" spans="1:10">
      <c r="A12" s="43">
        <v>37956</v>
      </c>
      <c r="B12" s="44">
        <v>1.476</v>
      </c>
      <c r="C12" s="44">
        <v>1.7</v>
      </c>
      <c r="D12" s="44">
        <v>1.35</v>
      </c>
      <c r="E12" s="44">
        <v>2.21</v>
      </c>
      <c r="F12" s="44">
        <v>1.3384919423900352</v>
      </c>
      <c r="G12" s="44">
        <v>1.6038327938738455</v>
      </c>
      <c r="H12" s="44"/>
      <c r="I12" s="44"/>
      <c r="J12" s="45">
        <v>0.82267647058823545</v>
      </c>
    </row>
    <row r="13" spans="1:10">
      <c r="A13" s="43">
        <v>38049</v>
      </c>
      <c r="B13" s="44">
        <v>1.738</v>
      </c>
      <c r="C13" s="44">
        <v>1.84</v>
      </c>
      <c r="D13" s="44">
        <v>1.4</v>
      </c>
      <c r="E13" s="44">
        <v>2.48</v>
      </c>
      <c r="F13" s="44">
        <v>1.4713469832619697</v>
      </c>
      <c r="G13" s="44">
        <v>1.6129975526959817</v>
      </c>
      <c r="H13" s="44"/>
      <c r="I13" s="44"/>
      <c r="J13" s="45">
        <v>0.85439411764705875</v>
      </c>
    </row>
    <row r="14" spans="1:10">
      <c r="A14" s="43">
        <v>38152</v>
      </c>
      <c r="B14" s="44">
        <v>1.9850000000000001</v>
      </c>
      <c r="C14" s="44">
        <v>2.2799999999999998</v>
      </c>
      <c r="D14" s="44">
        <v>1.4</v>
      </c>
      <c r="E14" s="44">
        <v>2.13</v>
      </c>
      <c r="F14" s="44">
        <v>1.5463603736862594</v>
      </c>
      <c r="G14" s="44">
        <v>1.8879403173600695</v>
      </c>
      <c r="H14" s="44"/>
      <c r="I14" s="44"/>
      <c r="J14" s="45">
        <v>0.92080294117647055</v>
      </c>
    </row>
    <row r="15" spans="1:10">
      <c r="A15" s="43">
        <v>38306</v>
      </c>
      <c r="B15" s="44">
        <v>1.9690000000000001</v>
      </c>
      <c r="C15" s="44">
        <v>2.2999999999999998</v>
      </c>
      <c r="D15" s="44">
        <v>1.56</v>
      </c>
      <c r="E15" s="44">
        <v>2.91</v>
      </c>
      <c r="F15" s="44">
        <v>1.9268499805371742</v>
      </c>
      <c r="G15" s="44">
        <v>2.0529059761585224</v>
      </c>
      <c r="H15" s="44"/>
      <c r="I15" s="44"/>
      <c r="J15" s="45">
        <v>0.88809411764705903</v>
      </c>
    </row>
    <row r="16" spans="1:10">
      <c r="A16" s="46">
        <v>38432</v>
      </c>
      <c r="B16" s="44">
        <v>2.109</v>
      </c>
      <c r="C16" s="44">
        <v>2.29</v>
      </c>
      <c r="D16" s="44">
        <v>1.56</v>
      </c>
      <c r="E16" s="44">
        <v>2.65</v>
      </c>
      <c r="F16" s="44">
        <v>2.0280728688205532</v>
      </c>
      <c r="G16" s="44">
        <v>2.1078945290913396</v>
      </c>
      <c r="H16" s="44"/>
      <c r="I16" s="44"/>
      <c r="J16" s="45">
        <v>0.87818235294117641</v>
      </c>
    </row>
    <row r="17" spans="1:10">
      <c r="A17" s="47">
        <v>38596</v>
      </c>
      <c r="B17" s="44">
        <v>2.7689266602198281</v>
      </c>
      <c r="C17" s="44">
        <v>3.2105947398453307</v>
      </c>
      <c r="D17" s="44">
        <v>2.1238737214695322</v>
      </c>
      <c r="E17" s="44">
        <v>3.4978659409179187</v>
      </c>
      <c r="F17" s="44">
        <v>2.5365746349543916</v>
      </c>
      <c r="G17" s="44">
        <v>2.6668073525455687</v>
      </c>
      <c r="H17" s="44">
        <v>2.5434432167406231</v>
      </c>
      <c r="I17" s="44">
        <v>3.2976289933184724</v>
      </c>
      <c r="J17" s="45">
        <v>0.98225588235294126</v>
      </c>
    </row>
    <row r="18" spans="1:10">
      <c r="A18" s="47">
        <v>38718</v>
      </c>
      <c r="B18" s="44">
        <v>2.2260270917356895</v>
      </c>
      <c r="C18" s="44">
        <v>2.645566143056072</v>
      </c>
      <c r="D18" s="44">
        <v>1.9931037808364291</v>
      </c>
      <c r="E18" s="44">
        <v>2.7119553048832405</v>
      </c>
      <c r="F18" s="44">
        <v>2.3155838001609435</v>
      </c>
      <c r="G18" s="44">
        <v>2.4206419187982924</v>
      </c>
      <c r="H18" s="44">
        <v>2.2283912013447837</v>
      </c>
      <c r="I18" s="44">
        <v>3.1353182154827741</v>
      </c>
      <c r="J18" s="45">
        <v>0.94657352941176476</v>
      </c>
    </row>
    <row r="19" spans="1:10">
      <c r="A19" s="47">
        <v>38861</v>
      </c>
      <c r="B19" s="44">
        <v>2.8370477773926477</v>
      </c>
      <c r="C19" s="44">
        <v>3.2374457541634052</v>
      </c>
      <c r="D19" s="44">
        <v>1.9036849002315575</v>
      </c>
      <c r="E19" s="44">
        <v>2.8467170359209391</v>
      </c>
      <c r="F19" s="44">
        <v>2.6903110710930154</v>
      </c>
      <c r="G19" s="44">
        <v>2.6751299077873631</v>
      </c>
      <c r="H19" s="44">
        <v>2.6882479364255913</v>
      </c>
      <c r="I19" s="44">
        <v>3.6498544818489029</v>
      </c>
      <c r="J19" s="45">
        <v>1.0516382352941176</v>
      </c>
    </row>
    <row r="20" spans="1:10">
      <c r="A20" s="47">
        <v>38964</v>
      </c>
      <c r="B20" s="44">
        <v>2.2191508880356694</v>
      </c>
      <c r="C20" s="44">
        <v>2.806566651662191</v>
      </c>
      <c r="D20" s="44">
        <v>1.7677987086308466</v>
      </c>
      <c r="E20" s="44">
        <v>3.1835922931781964</v>
      </c>
      <c r="F20" s="44">
        <v>2.3676237183873807</v>
      </c>
      <c r="G20" s="44">
        <v>2.4337496227328548</v>
      </c>
      <c r="H20" s="44">
        <v>2.4926936501632442</v>
      </c>
      <c r="I20" s="44">
        <v>3.2122602972112806</v>
      </c>
      <c r="J20" s="45">
        <v>1.0843470588235293</v>
      </c>
    </row>
    <row r="21" spans="1:10">
      <c r="A21" s="47">
        <v>39134</v>
      </c>
      <c r="B21" s="44">
        <v>2.3029976124968825</v>
      </c>
      <c r="C21" s="44">
        <v>2.7946946934825565</v>
      </c>
      <c r="D21" s="44">
        <v>1.9415697877000018</v>
      </c>
      <c r="E21" s="44">
        <v>3.5774777418213954</v>
      </c>
      <c r="F21" s="44">
        <v>2.3722072790927142</v>
      </c>
      <c r="G21" s="44">
        <v>2.3226631135326374</v>
      </c>
      <c r="H21" s="44">
        <v>2.3581825737823903</v>
      </c>
      <c r="I21" s="44">
        <v>3.2178785666104903</v>
      </c>
      <c r="J21" s="45">
        <v>0.98027352941176493</v>
      </c>
    </row>
    <row r="22" spans="1:10">
      <c r="A22" s="47">
        <v>39266</v>
      </c>
      <c r="B22" s="44">
        <v>3.028862969080607</v>
      </c>
      <c r="C22" s="44">
        <v>3.5049265839706401</v>
      </c>
      <c r="D22" s="44">
        <v>2.0979837232297012</v>
      </c>
      <c r="E22" s="44">
        <v>3.5265124306049089</v>
      </c>
      <c r="F22" s="44">
        <v>2.6736372747731174</v>
      </c>
      <c r="G22" s="44">
        <v>2.713783973576966</v>
      </c>
      <c r="H22" s="44">
        <v>2.5710877633805129</v>
      </c>
      <c r="I22" s="44">
        <v>3.170737846763799</v>
      </c>
      <c r="J22" s="45">
        <v>1.0972323529411765</v>
      </c>
    </row>
    <row r="23" spans="1:10">
      <c r="A23" s="47">
        <v>39357</v>
      </c>
      <c r="B23" s="44">
        <v>2.7644555531607735</v>
      </c>
      <c r="C23" s="44">
        <v>3.2003521058660405</v>
      </c>
      <c r="D23" s="44">
        <v>1.774084671247051</v>
      </c>
      <c r="E23" s="44">
        <v>3.7544388175435088</v>
      </c>
      <c r="F23" s="44">
        <v>2.807348515636177</v>
      </c>
      <c r="G23" s="44">
        <v>2.8246815403117811</v>
      </c>
      <c r="H23" s="44">
        <v>2.7069735762036382</v>
      </c>
      <c r="I23" s="44">
        <v>3.2825103110097431</v>
      </c>
      <c r="J23" s="45">
        <v>1.0724529411764707</v>
      </c>
    </row>
    <row r="24" spans="1:10">
      <c r="A24" s="47">
        <v>39468</v>
      </c>
      <c r="B24" s="48">
        <v>2.99</v>
      </c>
      <c r="C24" s="48">
        <v>3.55</v>
      </c>
      <c r="D24" s="48">
        <v>1.93</v>
      </c>
      <c r="E24" s="48">
        <v>4.3099999999999996</v>
      </c>
      <c r="F24" s="48">
        <v>3.05</v>
      </c>
      <c r="G24" s="48">
        <v>3.08</v>
      </c>
      <c r="H24" s="48">
        <v>2.98</v>
      </c>
      <c r="I24" s="48">
        <v>3.63</v>
      </c>
      <c r="J24" s="45">
        <v>1.0060441176470589</v>
      </c>
    </row>
    <row r="25" spans="1:10">
      <c r="A25" s="47">
        <v>39539</v>
      </c>
      <c r="B25" s="48">
        <v>3.43</v>
      </c>
      <c r="C25" s="48">
        <v>4.0599999999999996</v>
      </c>
      <c r="D25" s="48">
        <v>2.04</v>
      </c>
      <c r="E25" s="48">
        <v>4.3600000000000003</v>
      </c>
      <c r="F25" s="48">
        <v>3.71</v>
      </c>
      <c r="G25" s="48">
        <v>3.63</v>
      </c>
      <c r="H25" s="48">
        <v>3.59</v>
      </c>
      <c r="I25" s="48">
        <v>4.24</v>
      </c>
      <c r="J25" s="45">
        <v>1.0823647058823529</v>
      </c>
    </row>
    <row r="26" spans="1:10">
      <c r="A26" s="47">
        <v>39650</v>
      </c>
      <c r="B26" s="48">
        <v>3.91</v>
      </c>
      <c r="C26" s="48">
        <v>4.62</v>
      </c>
      <c r="D26" s="48">
        <v>2.34</v>
      </c>
      <c r="E26" s="48">
        <v>4.34</v>
      </c>
      <c r="F26" s="48">
        <v>4.22</v>
      </c>
      <c r="G26" s="48">
        <v>4.25</v>
      </c>
      <c r="H26" s="48">
        <v>4.21</v>
      </c>
      <c r="I26" s="48">
        <v>4.8099999999999996</v>
      </c>
      <c r="J26" s="45">
        <v>1.1943676470588236</v>
      </c>
    </row>
    <row r="27" spans="1:10">
      <c r="A27" s="47">
        <v>39723</v>
      </c>
      <c r="B27" s="49">
        <v>3.04</v>
      </c>
      <c r="C27" s="49">
        <v>3.99</v>
      </c>
      <c r="D27" s="49">
        <v>2.0099999999999998</v>
      </c>
      <c r="E27" s="49">
        <v>4.67</v>
      </c>
      <c r="F27" s="49">
        <v>3.27</v>
      </c>
      <c r="G27" s="49">
        <v>3.69</v>
      </c>
      <c r="H27" s="49">
        <v>3.45</v>
      </c>
      <c r="I27" s="49">
        <v>4.59</v>
      </c>
      <c r="J27" s="45">
        <v>1.1705794117647061</v>
      </c>
    </row>
    <row r="28" spans="1:10">
      <c r="A28" s="47">
        <v>39825</v>
      </c>
      <c r="B28" s="49">
        <v>1.86</v>
      </c>
      <c r="C28" s="49">
        <v>2.56</v>
      </c>
      <c r="D28" s="49">
        <v>1.63</v>
      </c>
      <c r="E28" s="49">
        <v>3.77</v>
      </c>
      <c r="F28" s="49">
        <v>2.19</v>
      </c>
      <c r="G28" s="49">
        <v>2.4300000000000002</v>
      </c>
      <c r="H28" s="49">
        <v>2.2000000000000002</v>
      </c>
      <c r="I28" s="49">
        <v>3.42</v>
      </c>
      <c r="J28" s="45">
        <v>1.1051617647058825</v>
      </c>
    </row>
    <row r="29" spans="1:10">
      <c r="A29" s="50">
        <v>39904</v>
      </c>
      <c r="B29" s="49">
        <v>2.02</v>
      </c>
      <c r="C29" s="49">
        <v>2.66</v>
      </c>
      <c r="D29" s="49">
        <v>1.64</v>
      </c>
      <c r="E29" s="49">
        <v>3.56</v>
      </c>
      <c r="F29" s="49">
        <v>2.04</v>
      </c>
      <c r="G29" s="49">
        <v>2.27</v>
      </c>
      <c r="H29" s="49">
        <v>2.0499999999999998</v>
      </c>
      <c r="I29" s="49">
        <v>3.22</v>
      </c>
      <c r="J29" s="45">
        <v>1.1408441176470587</v>
      </c>
    </row>
    <row r="30" spans="1:10">
      <c r="A30" s="50">
        <v>40014</v>
      </c>
      <c r="B30" s="49">
        <v>2.44</v>
      </c>
      <c r="C30" s="49">
        <v>3.01</v>
      </c>
      <c r="D30" s="49">
        <v>1.73</v>
      </c>
      <c r="E30" s="49">
        <v>3.43</v>
      </c>
      <c r="F30" s="49">
        <v>2.27</v>
      </c>
      <c r="G30" s="49">
        <v>2.4500000000000002</v>
      </c>
      <c r="H30" s="49">
        <v>2.29</v>
      </c>
      <c r="I30" s="49">
        <v>3.03</v>
      </c>
      <c r="J30" s="45">
        <v>1.1854470588235297</v>
      </c>
    </row>
    <row r="31" spans="1:10">
      <c r="A31" s="50">
        <v>40102</v>
      </c>
      <c r="B31" s="49">
        <v>2.64</v>
      </c>
      <c r="C31" s="49">
        <v>3.21</v>
      </c>
      <c r="D31" s="49">
        <v>1.86</v>
      </c>
      <c r="E31" s="49">
        <v>3.72</v>
      </c>
      <c r="F31" s="49">
        <v>2.5</v>
      </c>
      <c r="G31" s="49">
        <v>2.63</v>
      </c>
      <c r="H31" s="44" t="s">
        <v>176</v>
      </c>
      <c r="I31" s="49">
        <v>3.14</v>
      </c>
      <c r="J31" s="45">
        <v>1.1200294117647061</v>
      </c>
    </row>
    <row r="32" spans="1:10">
      <c r="A32" s="50">
        <v>40197</v>
      </c>
      <c r="B32" s="48">
        <v>2.65</v>
      </c>
      <c r="C32" s="48">
        <v>3.36</v>
      </c>
      <c r="D32" s="48">
        <v>1.85</v>
      </c>
      <c r="E32" s="48">
        <v>4.13</v>
      </c>
      <c r="F32" s="48">
        <v>2.57</v>
      </c>
      <c r="G32" s="48">
        <v>2.7</v>
      </c>
      <c r="H32" s="44" t="s">
        <v>176</v>
      </c>
      <c r="I32" s="48">
        <v>3.54</v>
      </c>
      <c r="J32" s="45">
        <v>1.0793911764705884</v>
      </c>
    </row>
    <row r="33" spans="1:10">
      <c r="A33" s="50">
        <v>40270</v>
      </c>
      <c r="B33" s="49">
        <v>2.84</v>
      </c>
      <c r="C33" s="49">
        <v>3.42</v>
      </c>
      <c r="D33" s="49">
        <v>1.9</v>
      </c>
      <c r="E33" s="49">
        <v>3.99</v>
      </c>
      <c r="F33" s="49">
        <v>2.71</v>
      </c>
      <c r="G33" s="49">
        <v>2.85</v>
      </c>
      <c r="H33" s="44" t="s">
        <v>176</v>
      </c>
      <c r="I33" s="49">
        <v>3.52</v>
      </c>
      <c r="J33" s="45">
        <v>1.1606676470588237</v>
      </c>
    </row>
    <row r="34" spans="1:10">
      <c r="A34" s="50">
        <v>40371</v>
      </c>
      <c r="B34" s="48">
        <v>2.71</v>
      </c>
      <c r="C34" s="48">
        <v>3.25</v>
      </c>
      <c r="D34" s="48">
        <v>1.91</v>
      </c>
      <c r="E34" s="48">
        <v>4.01</v>
      </c>
      <c r="F34" s="48">
        <v>2.65</v>
      </c>
      <c r="G34" s="48">
        <v>2.79</v>
      </c>
      <c r="H34" s="44" t="s">
        <v>176</v>
      </c>
      <c r="I34" s="48">
        <v>3.69</v>
      </c>
      <c r="J34" s="45">
        <v>1.1933764705882353</v>
      </c>
    </row>
    <row r="35" spans="1:10">
      <c r="A35" s="50">
        <v>40455</v>
      </c>
      <c r="B35" s="49">
        <v>2.78</v>
      </c>
      <c r="C35" s="49">
        <v>3.45</v>
      </c>
      <c r="D35" s="49">
        <v>1.93</v>
      </c>
      <c r="E35" s="49">
        <v>3.93</v>
      </c>
      <c r="F35" s="49">
        <v>2.75</v>
      </c>
      <c r="G35" s="49">
        <v>2.86</v>
      </c>
      <c r="H35" s="51" t="s">
        <v>176</v>
      </c>
      <c r="I35" s="49">
        <v>3.76</v>
      </c>
      <c r="J35" s="45">
        <v>1.1755352941176471</v>
      </c>
    </row>
    <row r="36" spans="1:10">
      <c r="A36" s="50">
        <v>40567</v>
      </c>
      <c r="B36" s="49">
        <v>3.08</v>
      </c>
      <c r="C36" s="49">
        <v>3.89</v>
      </c>
      <c r="D36" s="49">
        <v>1.93</v>
      </c>
      <c r="E36" s="49">
        <v>4.22</v>
      </c>
      <c r="F36" s="49">
        <v>3.09</v>
      </c>
      <c r="G36" s="49">
        <v>3.19</v>
      </c>
      <c r="H36" s="51" t="s">
        <v>176</v>
      </c>
      <c r="I36" s="49">
        <v>3.99</v>
      </c>
      <c r="J36" s="45">
        <v>1.0962411764705884</v>
      </c>
    </row>
    <row r="37" spans="1:10">
      <c r="A37" s="50">
        <v>40634</v>
      </c>
      <c r="B37" s="48">
        <v>3.69</v>
      </c>
      <c r="C37" s="48">
        <v>4.5199999999999996</v>
      </c>
      <c r="D37" s="48">
        <v>2.06</v>
      </c>
      <c r="E37" s="48">
        <v>4.41</v>
      </c>
      <c r="F37" s="48">
        <v>3.62</v>
      </c>
      <c r="G37" s="48">
        <v>3.69</v>
      </c>
      <c r="H37" s="44" t="s">
        <v>176</v>
      </c>
      <c r="I37" s="48">
        <v>4.26</v>
      </c>
      <c r="J37" s="45">
        <v>1.1824735294117648</v>
      </c>
    </row>
    <row r="38" spans="1:10">
      <c r="A38" s="50">
        <v>40738</v>
      </c>
      <c r="B38" s="49">
        <v>3.68</v>
      </c>
      <c r="C38" s="49">
        <v>4.5999999999999996</v>
      </c>
      <c r="D38" s="49">
        <v>2.0699999999999998</v>
      </c>
      <c r="E38" s="49">
        <v>4.26</v>
      </c>
      <c r="F38" s="49">
        <v>3.54</v>
      </c>
      <c r="G38" s="49">
        <v>3.67</v>
      </c>
      <c r="H38" s="52" t="s">
        <v>176</v>
      </c>
      <c r="I38" s="49">
        <v>4.13</v>
      </c>
      <c r="J38" s="45">
        <v>1.1983323529411767</v>
      </c>
    </row>
    <row r="39" spans="1:10">
      <c r="A39" s="50">
        <v>40816</v>
      </c>
      <c r="B39" s="49">
        <v>3.46</v>
      </c>
      <c r="C39" s="49">
        <v>4.51</v>
      </c>
      <c r="D39" s="49">
        <v>2.09</v>
      </c>
      <c r="E39" s="49">
        <v>4.2300000000000004</v>
      </c>
      <c r="F39" s="49">
        <v>3.42</v>
      </c>
      <c r="G39" s="49">
        <v>3.57</v>
      </c>
      <c r="H39" s="52" t="s">
        <v>176</v>
      </c>
      <c r="I39" s="49">
        <v>4.12</v>
      </c>
      <c r="J39" s="45">
        <v>1.1973411764705884</v>
      </c>
    </row>
    <row r="40" spans="1:10">
      <c r="A40" s="50">
        <v>40921</v>
      </c>
      <c r="B40" s="49">
        <v>3.37</v>
      </c>
      <c r="C40" s="49">
        <v>4.4400000000000004</v>
      </c>
      <c r="D40" s="49">
        <v>2.13</v>
      </c>
      <c r="E40" s="49">
        <v>4.26</v>
      </c>
      <c r="F40" s="49">
        <v>3.46</v>
      </c>
      <c r="G40" s="49">
        <v>3.61</v>
      </c>
      <c r="H40" s="52" t="s">
        <v>176</v>
      </c>
      <c r="I40" s="49">
        <v>4.1399999999999997</v>
      </c>
      <c r="J40" s="45">
        <v>1.1418352941176473</v>
      </c>
    </row>
    <row r="41" spans="1:10">
      <c r="A41" s="50">
        <v>40998</v>
      </c>
      <c r="B41" s="49">
        <v>3.89</v>
      </c>
      <c r="C41" s="49">
        <v>4.9000000000000004</v>
      </c>
      <c r="D41" s="49">
        <v>2.08</v>
      </c>
      <c r="E41" s="49">
        <v>4.0199999999999996</v>
      </c>
      <c r="F41" s="49">
        <v>3.69</v>
      </c>
      <c r="G41" s="49">
        <v>3.82</v>
      </c>
      <c r="H41" s="52" t="s">
        <v>176</v>
      </c>
      <c r="I41" s="49">
        <v>4.29</v>
      </c>
      <c r="J41" s="45">
        <v>1.1804911764705883</v>
      </c>
    </row>
    <row r="42" spans="1:10">
      <c r="A42" s="50">
        <v>41103</v>
      </c>
      <c r="B42" s="49">
        <v>3.52</v>
      </c>
      <c r="C42" s="49">
        <v>4.58</v>
      </c>
      <c r="D42" s="49">
        <v>2.0499999999999998</v>
      </c>
      <c r="E42" s="49">
        <v>3.64</v>
      </c>
      <c r="F42" s="49">
        <v>3.36</v>
      </c>
      <c r="G42" s="49">
        <v>3.5</v>
      </c>
      <c r="H42" s="44" t="s">
        <v>176</v>
      </c>
      <c r="I42" s="49">
        <v>4.16</v>
      </c>
      <c r="J42" s="45">
        <v>1.1894117647058824</v>
      </c>
    </row>
    <row r="43" spans="1:10">
      <c r="A43" s="50">
        <v>41180</v>
      </c>
      <c r="B43" s="48">
        <v>3.82</v>
      </c>
      <c r="C43" s="48">
        <v>4.91</v>
      </c>
      <c r="D43" s="48">
        <v>2.12</v>
      </c>
      <c r="E43" s="48">
        <v>3.54</v>
      </c>
      <c r="F43" s="48">
        <v>3.7</v>
      </c>
      <c r="G43" s="48">
        <v>3.82</v>
      </c>
      <c r="H43" s="44" t="s">
        <v>176</v>
      </c>
      <c r="I43" s="49">
        <v>4.32</v>
      </c>
      <c r="J43" s="45">
        <v>1.1923852941176472</v>
      </c>
    </row>
    <row r="44" spans="1:10">
      <c r="A44" s="50">
        <v>41284</v>
      </c>
      <c r="B44" s="48">
        <v>3.29</v>
      </c>
      <c r="C44" s="48">
        <v>4.4800000000000004</v>
      </c>
      <c r="D44" s="48">
        <v>2.1</v>
      </c>
      <c r="E44" s="48">
        <v>3.7</v>
      </c>
      <c r="F44" s="48">
        <v>3.55</v>
      </c>
      <c r="G44" s="48">
        <v>3.7</v>
      </c>
      <c r="H44" s="44" t="s">
        <v>176</v>
      </c>
      <c r="I44" s="49">
        <v>4.37</v>
      </c>
      <c r="J44" s="45">
        <v>1.1368794117647061</v>
      </c>
    </row>
    <row r="45" spans="1:10">
      <c r="A45" s="50">
        <v>41362</v>
      </c>
      <c r="B45" s="48">
        <v>3.59</v>
      </c>
      <c r="C45" s="48">
        <v>4.66</v>
      </c>
      <c r="D45" s="48">
        <v>2.1</v>
      </c>
      <c r="E45" s="48">
        <v>3.77</v>
      </c>
      <c r="F45" s="48">
        <v>3.58</v>
      </c>
      <c r="G45" s="48">
        <v>3.75</v>
      </c>
      <c r="H45" s="44" t="s">
        <v>176</v>
      </c>
      <c r="I45" s="49">
        <v>4.2300000000000004</v>
      </c>
      <c r="J45" s="45">
        <v>1.1814823529411764</v>
      </c>
    </row>
    <row r="46" spans="1:10">
      <c r="A46" s="50">
        <v>41467</v>
      </c>
      <c r="B46" s="48">
        <v>3.65</v>
      </c>
      <c r="C46" s="48">
        <v>4.57</v>
      </c>
      <c r="D46" s="48">
        <v>2.14</v>
      </c>
      <c r="E46" s="48">
        <v>3.77</v>
      </c>
      <c r="F46" s="48">
        <v>3.5</v>
      </c>
      <c r="G46" s="48">
        <v>3.55</v>
      </c>
      <c r="H46" s="44" t="s">
        <v>176</v>
      </c>
      <c r="I46" s="49">
        <v>4.13</v>
      </c>
      <c r="J46" s="45">
        <v>1.2494066852941177</v>
      </c>
    </row>
    <row r="47" spans="1:10">
      <c r="A47" s="50">
        <v>41551</v>
      </c>
      <c r="B47" s="48">
        <v>3.45</v>
      </c>
      <c r="C47" s="48">
        <v>4.3</v>
      </c>
      <c r="D47" s="48">
        <v>2.09</v>
      </c>
      <c r="E47" s="48">
        <v>4.09</v>
      </c>
      <c r="F47" s="48">
        <v>3.51</v>
      </c>
      <c r="G47" s="48">
        <v>3.67</v>
      </c>
      <c r="H47" s="53" t="s">
        <v>176</v>
      </c>
      <c r="I47" s="49">
        <v>4.12</v>
      </c>
      <c r="J47" s="45">
        <v>1.22</v>
      </c>
    </row>
    <row r="48" spans="1:10">
      <c r="A48" s="50">
        <v>41640</v>
      </c>
      <c r="B48" s="48">
        <v>3.34</v>
      </c>
      <c r="C48" s="48">
        <v>4.29</v>
      </c>
      <c r="D48" s="48">
        <v>2.09</v>
      </c>
      <c r="E48" s="48">
        <v>4.3099999999999996</v>
      </c>
      <c r="F48" s="48">
        <v>3.49</v>
      </c>
      <c r="G48" s="48">
        <v>3.62</v>
      </c>
      <c r="H48" s="53" t="s">
        <v>176</v>
      </c>
      <c r="I48" s="49">
        <v>4.22</v>
      </c>
      <c r="J48" s="45">
        <v>1.1499999999999999</v>
      </c>
    </row>
    <row r="49" spans="1:10">
      <c r="A49" s="54">
        <v>41730</v>
      </c>
      <c r="B49" s="49">
        <v>3.65</v>
      </c>
      <c r="C49" s="49">
        <v>4.82</v>
      </c>
      <c r="D49" s="49">
        <v>2.15</v>
      </c>
      <c r="E49" s="49">
        <v>4.57</v>
      </c>
      <c r="F49" s="49">
        <v>3.56</v>
      </c>
      <c r="G49" s="49">
        <v>3.66</v>
      </c>
      <c r="H49" s="52" t="s">
        <v>176</v>
      </c>
      <c r="I49" s="49">
        <v>4.17</v>
      </c>
      <c r="J49" s="55">
        <f>(0.12*33.7)/3.4</f>
        <v>1.1894117647058826</v>
      </c>
    </row>
    <row r="50" spans="1:10">
      <c r="A50" s="56" t="s">
        <v>160</v>
      </c>
      <c r="B50" s="57">
        <v>3.7</v>
      </c>
      <c r="C50" s="57">
        <v>4.5599999999999996</v>
      </c>
      <c r="D50" s="57">
        <v>2.17</v>
      </c>
      <c r="E50" s="57">
        <v>4.24</v>
      </c>
      <c r="F50" s="57">
        <v>3.51</v>
      </c>
      <c r="G50" s="57">
        <v>3.63</v>
      </c>
      <c r="H50" s="58" t="s">
        <v>176</v>
      </c>
      <c r="I50" s="57">
        <v>4.18</v>
      </c>
      <c r="J50" s="59">
        <v>1.19</v>
      </c>
    </row>
    <row r="51" spans="1:10">
      <c r="A51" s="56">
        <v>41913</v>
      </c>
      <c r="B51" s="57">
        <v>3.34</v>
      </c>
      <c r="C51" s="57">
        <v>4.07</v>
      </c>
      <c r="D51" s="57">
        <v>2.16</v>
      </c>
      <c r="E51" s="57">
        <v>4.25</v>
      </c>
      <c r="F51" s="57">
        <v>3.38</v>
      </c>
      <c r="G51" s="57">
        <v>3.48</v>
      </c>
      <c r="H51" s="58" t="s">
        <v>176</v>
      </c>
      <c r="I51" s="57">
        <v>4.1500000000000004</v>
      </c>
      <c r="J51" s="59">
        <v>1.24</v>
      </c>
    </row>
    <row r="52" spans="1:10">
      <c r="A52" s="56">
        <v>42005</v>
      </c>
      <c r="B52" s="57">
        <v>2.2999999999999998</v>
      </c>
      <c r="C52" s="57">
        <v>3.12</v>
      </c>
      <c r="D52" s="57">
        <v>2.11</v>
      </c>
      <c r="E52" s="57">
        <v>4.04</v>
      </c>
      <c r="F52" s="57">
        <v>2.75</v>
      </c>
      <c r="G52" s="57">
        <v>2.9</v>
      </c>
      <c r="H52" s="58" t="s">
        <v>176</v>
      </c>
      <c r="I52" s="57">
        <v>3.96</v>
      </c>
      <c r="J52" s="59">
        <v>1.27</v>
      </c>
    </row>
    <row r="53" spans="1:10">
      <c r="A53" s="60">
        <v>42095</v>
      </c>
      <c r="B53" s="57">
        <v>2.42</v>
      </c>
      <c r="C53" s="57">
        <v>2.77</v>
      </c>
      <c r="D53" s="57">
        <v>2.09</v>
      </c>
      <c r="E53" s="57">
        <v>4.01</v>
      </c>
      <c r="F53" s="57">
        <v>2.56</v>
      </c>
      <c r="G53" s="57">
        <v>2.62</v>
      </c>
      <c r="H53" s="58" t="s">
        <v>176</v>
      </c>
      <c r="I53" s="57">
        <v>3.69</v>
      </c>
      <c r="J53" s="61">
        <v>1.28</v>
      </c>
    </row>
    <row r="54" spans="1:10">
      <c r="A54" s="56">
        <v>42186</v>
      </c>
      <c r="B54" s="57">
        <v>2.82</v>
      </c>
      <c r="C54" s="57">
        <v>3.07</v>
      </c>
      <c r="D54" s="57">
        <v>2.12</v>
      </c>
      <c r="E54" s="57">
        <v>3.97</v>
      </c>
      <c r="F54" s="57">
        <v>2.61</v>
      </c>
      <c r="G54" s="57">
        <v>2.63</v>
      </c>
      <c r="H54" s="58" t="s">
        <v>176</v>
      </c>
      <c r="I54" s="57">
        <v>3.48</v>
      </c>
      <c r="J54" s="59">
        <v>1.29</v>
      </c>
    </row>
    <row r="55" spans="1:10">
      <c r="A55" s="50">
        <v>42278</v>
      </c>
      <c r="B55" s="49">
        <v>2.35</v>
      </c>
      <c r="C55" s="49">
        <v>2.84</v>
      </c>
      <c r="D55" s="49">
        <v>2.09</v>
      </c>
      <c r="E55" s="49">
        <v>3.97</v>
      </c>
      <c r="F55" s="49">
        <v>2.2999999999999998</v>
      </c>
      <c r="G55" s="49">
        <v>2.39</v>
      </c>
      <c r="H55" s="52" t="s">
        <v>176</v>
      </c>
      <c r="I55" s="49">
        <v>3.33</v>
      </c>
      <c r="J55" s="62">
        <v>1.24</v>
      </c>
    </row>
    <row r="56" spans="1:10">
      <c r="A56" s="50">
        <v>42370</v>
      </c>
      <c r="B56" s="49">
        <v>1.98</v>
      </c>
      <c r="C56" s="49">
        <v>2.42</v>
      </c>
      <c r="D56" s="49">
        <v>2.09</v>
      </c>
      <c r="E56" s="49">
        <v>3.91</v>
      </c>
      <c r="F56" s="49">
        <v>1.99</v>
      </c>
      <c r="G56" s="49">
        <v>2.17</v>
      </c>
      <c r="H56" s="52" t="s">
        <v>176</v>
      </c>
      <c r="I56" s="49">
        <v>3.15</v>
      </c>
      <c r="J56" s="62">
        <v>1.21</v>
      </c>
    </row>
    <row r="57" spans="1:10">
      <c r="A57" s="56">
        <v>42461</v>
      </c>
      <c r="B57" s="57">
        <v>2.06</v>
      </c>
      <c r="C57" s="57">
        <v>2.39</v>
      </c>
      <c r="D57" s="57">
        <v>2.02</v>
      </c>
      <c r="E57" s="57">
        <v>3.79</v>
      </c>
      <c r="F57" s="57">
        <v>1.9</v>
      </c>
      <c r="G57" s="57">
        <v>2.0099999999999998</v>
      </c>
      <c r="H57" s="58" t="s">
        <v>176</v>
      </c>
      <c r="I57" s="57">
        <v>2.76</v>
      </c>
      <c r="J57" s="59">
        <v>1.25</v>
      </c>
    </row>
    <row r="58" spans="1:10">
      <c r="A58" s="56">
        <v>42552</v>
      </c>
      <c r="B58" s="57">
        <v>2.2599999999999998</v>
      </c>
      <c r="C58" s="57">
        <v>2.59</v>
      </c>
      <c r="D58" s="57">
        <v>2.0499999999999998</v>
      </c>
      <c r="E58" s="57">
        <v>3.79</v>
      </c>
      <c r="F58" s="57">
        <v>2.19</v>
      </c>
      <c r="G58" s="57">
        <v>2.2799999999999998</v>
      </c>
      <c r="H58" s="58" t="s">
        <v>176</v>
      </c>
      <c r="I58" s="57">
        <v>2.97</v>
      </c>
      <c r="J58" s="59">
        <v>1.27</v>
      </c>
    </row>
    <row r="59" spans="1:10">
      <c r="A59" s="56">
        <v>42644</v>
      </c>
      <c r="B59" s="57">
        <v>2.2200000000000002</v>
      </c>
      <c r="C59" s="57">
        <v>2.5099999999999998</v>
      </c>
      <c r="D59" s="57">
        <v>2.06</v>
      </c>
      <c r="E59" s="57">
        <v>3.67</v>
      </c>
      <c r="F59" s="57">
        <v>2.21</v>
      </c>
      <c r="G59" s="57">
        <v>2.21</v>
      </c>
      <c r="H59" s="58" t="s">
        <v>176</v>
      </c>
      <c r="I59" s="57">
        <v>3.12</v>
      </c>
      <c r="J59" s="59">
        <v>1.26</v>
      </c>
    </row>
    <row r="60" spans="1:10">
      <c r="A60" s="56">
        <v>42736</v>
      </c>
      <c r="B60" s="57">
        <v>2.3199999999999998</v>
      </c>
      <c r="C60" s="57">
        <v>2.65</v>
      </c>
      <c r="D60" s="57">
        <v>2.11</v>
      </c>
      <c r="E60" s="57">
        <v>3.84</v>
      </c>
      <c r="F60" s="57">
        <v>2.2999999999999998</v>
      </c>
      <c r="G60" s="57">
        <v>2.3199999999999998</v>
      </c>
      <c r="H60" s="58" t="s">
        <v>176</v>
      </c>
      <c r="I60" s="57">
        <v>2.99</v>
      </c>
      <c r="J60" s="59">
        <v>1.21</v>
      </c>
    </row>
    <row r="61" spans="1:10">
      <c r="A61" s="56">
        <v>42826</v>
      </c>
      <c r="B61" s="57">
        <v>2.38</v>
      </c>
      <c r="C61" s="57">
        <v>2.74</v>
      </c>
      <c r="D61" s="57">
        <v>2.15</v>
      </c>
      <c r="E61" s="57">
        <v>3.87</v>
      </c>
      <c r="F61" s="57">
        <v>2.27</v>
      </c>
      <c r="G61" s="57">
        <v>2.2400000000000002</v>
      </c>
      <c r="H61" s="58" t="s">
        <v>176</v>
      </c>
      <c r="I61" s="57">
        <v>3.03</v>
      </c>
      <c r="J61" s="59">
        <v>1.25</v>
      </c>
    </row>
    <row r="62" spans="1:10">
      <c r="A62" s="56">
        <v>42917</v>
      </c>
      <c r="B62" s="57">
        <v>2.2599999999999998</v>
      </c>
      <c r="C62" s="57">
        <v>2.58</v>
      </c>
      <c r="D62" s="57">
        <v>2.15</v>
      </c>
      <c r="E62" s="57">
        <v>3.89</v>
      </c>
      <c r="F62" s="57">
        <v>2.2000000000000002</v>
      </c>
      <c r="G62" s="57">
        <v>2.2400000000000002</v>
      </c>
      <c r="H62" s="58" t="s">
        <v>176</v>
      </c>
      <c r="I62" s="57">
        <v>3.15</v>
      </c>
      <c r="J62" s="59">
        <v>1.31</v>
      </c>
    </row>
    <row r="63" spans="1:10">
      <c r="A63" s="56">
        <v>43009</v>
      </c>
      <c r="B63" s="57">
        <v>2.4900000000000002</v>
      </c>
      <c r="C63" s="57">
        <v>2.73</v>
      </c>
      <c r="D63" s="57">
        <v>2.17</v>
      </c>
      <c r="E63" s="57">
        <v>3.82</v>
      </c>
      <c r="F63" s="57">
        <v>2.46</v>
      </c>
      <c r="G63" s="57">
        <v>2.41</v>
      </c>
      <c r="H63" s="63" t="s">
        <v>176</v>
      </c>
      <c r="I63" s="57">
        <v>3.31</v>
      </c>
      <c r="J63" s="59">
        <v>1.26</v>
      </c>
    </row>
    <row r="64" spans="1:10">
      <c r="A64" s="56">
        <v>43101</v>
      </c>
      <c r="B64" s="57">
        <v>2.5</v>
      </c>
      <c r="C64" s="57">
        <v>2.68</v>
      </c>
      <c r="D64" s="57">
        <v>2.17</v>
      </c>
      <c r="E64" s="57">
        <v>3.88</v>
      </c>
      <c r="F64" s="57">
        <v>2.63</v>
      </c>
      <c r="G64" s="57">
        <v>2.5499999999999998</v>
      </c>
      <c r="H64" s="63" t="s">
        <v>176</v>
      </c>
      <c r="I64" s="57">
        <v>3.41</v>
      </c>
      <c r="J64" s="59">
        <v>1.21</v>
      </c>
    </row>
    <row r="65" spans="1:10" ht="15.75" thickBot="1">
      <c r="A65" s="64">
        <v>43191</v>
      </c>
      <c r="B65" s="65">
        <v>2.67</v>
      </c>
      <c r="C65" s="65">
        <v>2.87</v>
      </c>
      <c r="D65" s="65">
        <v>2.1800000000000002</v>
      </c>
      <c r="E65" s="65">
        <v>3.87</v>
      </c>
      <c r="F65" s="65">
        <v>2.7</v>
      </c>
      <c r="G65" s="65">
        <v>2.59</v>
      </c>
      <c r="H65" s="66" t="s">
        <v>176</v>
      </c>
      <c r="I65" s="65">
        <v>3.39</v>
      </c>
      <c r="J65" s="67">
        <v>1.21</v>
      </c>
    </row>
    <row r="66" spans="1:10" ht="15.75" thickBot="1"/>
    <row r="67" spans="1:10" ht="16.5" thickBot="1">
      <c r="A67" s="381" t="s">
        <v>182</v>
      </c>
      <c r="B67" s="382"/>
      <c r="C67" s="382"/>
      <c r="D67" s="382"/>
      <c r="E67" s="382"/>
      <c r="F67" s="382"/>
      <c r="G67" s="382"/>
      <c r="H67" s="382"/>
      <c r="I67" s="382"/>
      <c r="J67" s="383"/>
    </row>
    <row r="68" spans="1:10">
      <c r="A68" s="40" t="s">
        <v>159</v>
      </c>
      <c r="B68" s="41" t="s">
        <v>78</v>
      </c>
      <c r="C68" s="41" t="s">
        <v>62</v>
      </c>
      <c r="D68" s="41" t="s">
        <v>170</v>
      </c>
      <c r="E68" s="41" t="s">
        <v>171</v>
      </c>
      <c r="F68" s="41" t="s">
        <v>172</v>
      </c>
      <c r="G68" s="41" t="s">
        <v>63</v>
      </c>
      <c r="H68" s="41" t="s">
        <v>173</v>
      </c>
      <c r="I68" s="41" t="s">
        <v>174</v>
      </c>
      <c r="J68" s="42" t="s">
        <v>175</v>
      </c>
    </row>
    <row r="69" spans="1:10">
      <c r="A69" s="43">
        <v>36626</v>
      </c>
      <c r="B69" s="69">
        <f>B3/111800</f>
        <v>1.3559928443649375E-5</v>
      </c>
      <c r="C69" s="69">
        <f t="shared" ref="C69:J69" si="0">C3/111800</f>
        <v>1.6100178890876567E-5</v>
      </c>
      <c r="D69" s="69">
        <f t="shared" si="0"/>
        <v>7.9606440071556344E-6</v>
      </c>
      <c r="E69" s="69">
        <f t="shared" si="0"/>
        <v>1.449016100178891E-5</v>
      </c>
      <c r="F69" s="69">
        <f t="shared" si="0"/>
        <v>1.1543755148596414E-5</v>
      </c>
      <c r="G69" s="69">
        <f t="shared" si="0"/>
        <v>0</v>
      </c>
      <c r="H69" s="69">
        <f t="shared" si="0"/>
        <v>0</v>
      </c>
      <c r="I69" s="69">
        <f t="shared" si="0"/>
        <v>0</v>
      </c>
      <c r="J69" s="69">
        <f t="shared" si="0"/>
        <v>7.225481426917816E-6</v>
      </c>
    </row>
    <row r="70" spans="1:10">
      <c r="A70" s="43">
        <v>36808</v>
      </c>
      <c r="B70" s="69">
        <f t="shared" ref="B70:J70" si="1">B4/111800</f>
        <v>1.3783542039355993E-5</v>
      </c>
      <c r="C70" s="69">
        <f t="shared" si="1"/>
        <v>1.6994633273703039E-5</v>
      </c>
      <c r="D70" s="69">
        <f t="shared" si="1"/>
        <v>9.1234347048300536E-6</v>
      </c>
      <c r="E70" s="69">
        <f t="shared" si="1"/>
        <v>1.5742397137745974E-5</v>
      </c>
      <c r="F70" s="69">
        <f t="shared" si="1"/>
        <v>1.3047353508287544E-5</v>
      </c>
      <c r="G70" s="69">
        <f t="shared" si="1"/>
        <v>0</v>
      </c>
      <c r="H70" s="69">
        <f t="shared" si="1"/>
        <v>0</v>
      </c>
      <c r="I70" s="69">
        <f t="shared" si="1"/>
        <v>0</v>
      </c>
      <c r="J70" s="69">
        <f t="shared" si="1"/>
        <v>7.5269125539303395E-6</v>
      </c>
    </row>
    <row r="71" spans="1:10">
      <c r="A71" s="43">
        <v>37046</v>
      </c>
      <c r="B71" s="69">
        <f t="shared" ref="B71:J71" si="2">B5/111800</f>
        <v>1.501788908765653E-5</v>
      </c>
      <c r="C71" s="69">
        <f t="shared" si="2"/>
        <v>1.6547406082289803E-5</v>
      </c>
      <c r="D71" s="69">
        <f t="shared" si="2"/>
        <v>1.1627906976744187E-5</v>
      </c>
      <c r="E71" s="69">
        <f t="shared" si="2"/>
        <v>1.5384615384615384E-5</v>
      </c>
      <c r="F71" s="69">
        <f t="shared" si="2"/>
        <v>1.223896729339984E-5</v>
      </c>
      <c r="G71" s="69">
        <f t="shared" si="2"/>
        <v>0</v>
      </c>
      <c r="H71" s="69">
        <f t="shared" si="2"/>
        <v>0</v>
      </c>
      <c r="I71" s="69">
        <f t="shared" si="2"/>
        <v>0</v>
      </c>
      <c r="J71" s="69">
        <f t="shared" si="2"/>
        <v>8.0411185941281716E-6</v>
      </c>
    </row>
    <row r="72" spans="1:10">
      <c r="A72" s="43">
        <v>37186</v>
      </c>
      <c r="B72" s="69">
        <f t="shared" ref="B72:J72" si="3">B6/111800</f>
        <v>1.1314847942754918E-5</v>
      </c>
      <c r="C72" s="69">
        <f t="shared" si="3"/>
        <v>1.4311270125223614E-5</v>
      </c>
      <c r="D72" s="69">
        <f t="shared" si="3"/>
        <v>1.0644007155635063E-5</v>
      </c>
      <c r="E72" s="69">
        <f t="shared" si="3"/>
        <v>1.449016100178891E-5</v>
      </c>
      <c r="F72" s="69">
        <f t="shared" si="3"/>
        <v>1.0654530312219941E-5</v>
      </c>
      <c r="G72" s="69">
        <f t="shared" si="3"/>
        <v>1.2050264283130861E-5</v>
      </c>
      <c r="H72" s="69">
        <f t="shared" si="3"/>
        <v>0</v>
      </c>
      <c r="I72" s="69">
        <f t="shared" si="3"/>
        <v>0</v>
      </c>
      <c r="J72" s="69">
        <f t="shared" si="3"/>
        <v>7.8372093023255827E-6</v>
      </c>
    </row>
    <row r="73" spans="1:10">
      <c r="A73" s="43">
        <v>37298</v>
      </c>
      <c r="B73" s="69">
        <f t="shared" ref="B73:J73" si="4">B7/111800</f>
        <v>9.9016100178890877E-6</v>
      </c>
      <c r="C73" s="69">
        <f t="shared" si="4"/>
        <v>1.3774597495527729E-5</v>
      </c>
      <c r="D73" s="69">
        <f t="shared" si="4"/>
        <v>9.7495527728085878E-6</v>
      </c>
      <c r="E73" s="69">
        <f t="shared" si="4"/>
        <v>1.449016100178891E-5</v>
      </c>
      <c r="F73" s="69">
        <f t="shared" si="4"/>
        <v>9.3206930576552284E-6</v>
      </c>
      <c r="G73" s="69">
        <f t="shared" si="4"/>
        <v>1.0574721717849531E-5</v>
      </c>
      <c r="H73" s="69">
        <f t="shared" si="4"/>
        <v>0</v>
      </c>
      <c r="I73" s="69">
        <f t="shared" si="4"/>
        <v>0</v>
      </c>
      <c r="J73" s="69">
        <f t="shared" si="4"/>
        <v>7.2609439124486999E-6</v>
      </c>
    </row>
    <row r="74" spans="1:10">
      <c r="A74" s="43">
        <v>37361</v>
      </c>
      <c r="B74" s="69">
        <f t="shared" ref="B74:J74" si="5">B8/111800</f>
        <v>1.2558139534883719E-5</v>
      </c>
      <c r="C74" s="69">
        <f t="shared" si="5"/>
        <v>1.6100178890876567E-5</v>
      </c>
      <c r="D74" s="69">
        <f t="shared" si="5"/>
        <v>9.5706618962432928E-6</v>
      </c>
      <c r="E74" s="69">
        <f t="shared" si="5"/>
        <v>1.7441860465116278E-5</v>
      </c>
      <c r="F74" s="69">
        <f t="shared" si="5"/>
        <v>1.0670698036517693E-5</v>
      </c>
      <c r="G74" s="69">
        <f t="shared" si="5"/>
        <v>1.1476442174410342E-5</v>
      </c>
      <c r="H74" s="69">
        <f t="shared" si="5"/>
        <v>0</v>
      </c>
      <c r="I74" s="69">
        <f t="shared" si="5"/>
        <v>0</v>
      </c>
      <c r="J74" s="69">
        <f t="shared" si="5"/>
        <v>7.4205250973376835E-6</v>
      </c>
    </row>
    <row r="75" spans="1:10">
      <c r="A75" s="43">
        <v>37459</v>
      </c>
      <c r="B75" s="69">
        <f t="shared" ref="B75:J75" si="6">B9/111800</f>
        <v>1.261180679785331E-5</v>
      </c>
      <c r="C75" s="69">
        <f t="shared" si="6"/>
        <v>1.6189624329159213E-5</v>
      </c>
      <c r="D75" s="69">
        <f t="shared" si="6"/>
        <v>1.073345259391771E-5</v>
      </c>
      <c r="E75" s="69">
        <f t="shared" si="6"/>
        <v>1.3864042933810376E-5</v>
      </c>
      <c r="F75" s="69">
        <f t="shared" si="6"/>
        <v>1.05979432771778E-5</v>
      </c>
      <c r="G75" s="69">
        <f t="shared" si="6"/>
        <v>1.2460137217931229E-5</v>
      </c>
      <c r="H75" s="69">
        <f t="shared" si="6"/>
        <v>0</v>
      </c>
      <c r="I75" s="69">
        <f t="shared" si="6"/>
        <v>0</v>
      </c>
      <c r="J75" s="69">
        <f t="shared" si="6"/>
        <v>7.8194780595601399E-6</v>
      </c>
    </row>
    <row r="76" spans="1:10">
      <c r="A76" s="43">
        <v>37557</v>
      </c>
      <c r="B76" s="69">
        <f t="shared" ref="B76:J76" si="7">B10/111800</f>
        <v>1.2915921288014311E-5</v>
      </c>
      <c r="C76" s="69">
        <f t="shared" si="7"/>
        <v>1.5295169946332738E-5</v>
      </c>
      <c r="D76" s="69">
        <f t="shared" si="7"/>
        <v>1.0465116279069766E-5</v>
      </c>
      <c r="E76" s="69">
        <f t="shared" si="7"/>
        <v>1.4847942754919499E-5</v>
      </c>
      <c r="F76" s="69">
        <f t="shared" si="7"/>
        <v>1.2093457774720052E-5</v>
      </c>
      <c r="G76" s="69">
        <f t="shared" si="7"/>
        <v>1.311593391361182E-5</v>
      </c>
      <c r="H76" s="69">
        <f t="shared" si="7"/>
        <v>0</v>
      </c>
      <c r="I76" s="69">
        <f t="shared" si="7"/>
        <v>0</v>
      </c>
      <c r="J76" s="69">
        <f t="shared" si="7"/>
        <v>7.5091813111648958E-6</v>
      </c>
    </row>
    <row r="77" spans="1:10">
      <c r="A77" s="43">
        <v>37655</v>
      </c>
      <c r="B77" s="69">
        <f t="shared" ref="B77:J77" si="8">B11/111800</f>
        <v>1.4373881932021466E-5</v>
      </c>
      <c r="C77" s="69">
        <f t="shared" si="8"/>
        <v>1.6636851520572452E-5</v>
      </c>
      <c r="D77" s="69">
        <f t="shared" si="8"/>
        <v>1.073345259391771E-5</v>
      </c>
      <c r="E77" s="69">
        <f t="shared" si="8"/>
        <v>1.8694096601073343E-5</v>
      </c>
      <c r="F77" s="69">
        <f t="shared" si="8"/>
        <v>1.3435378891433642E-5</v>
      </c>
      <c r="G77" s="69">
        <f t="shared" si="8"/>
        <v>1.4017654370172633E-5</v>
      </c>
      <c r="H77" s="69">
        <f t="shared" si="8"/>
        <v>0</v>
      </c>
      <c r="I77" s="69">
        <f t="shared" si="8"/>
        <v>0</v>
      </c>
      <c r="J77" s="69">
        <f t="shared" si="8"/>
        <v>7.1102283489424394E-6</v>
      </c>
    </row>
    <row r="78" spans="1:10">
      <c r="A78" s="43">
        <v>37956</v>
      </c>
      <c r="B78" s="69">
        <f t="shared" ref="B78:J78" si="9">B12/111800</f>
        <v>1.3202146690518783E-5</v>
      </c>
      <c r="C78" s="69">
        <f t="shared" si="9"/>
        <v>1.5205724508050089E-5</v>
      </c>
      <c r="D78" s="69">
        <f t="shared" si="9"/>
        <v>1.2075134168157425E-5</v>
      </c>
      <c r="E78" s="69">
        <f t="shared" si="9"/>
        <v>1.9767441860465116E-5</v>
      </c>
      <c r="F78" s="69">
        <f t="shared" si="9"/>
        <v>1.1972199842486899E-5</v>
      </c>
      <c r="G78" s="69">
        <f t="shared" si="9"/>
        <v>1.4345552718012928E-5</v>
      </c>
      <c r="H78" s="69">
        <f t="shared" si="9"/>
        <v>0</v>
      </c>
      <c r="I78" s="69">
        <f t="shared" si="9"/>
        <v>0</v>
      </c>
      <c r="J78" s="69">
        <f t="shared" si="9"/>
        <v>7.3584657476586353E-6</v>
      </c>
    </row>
    <row r="79" spans="1:10">
      <c r="A79" s="43">
        <v>38049</v>
      </c>
      <c r="B79" s="69">
        <f t="shared" ref="B79:J79" si="10">B13/111800</f>
        <v>1.5545617173524151E-5</v>
      </c>
      <c r="C79" s="69">
        <f t="shared" si="10"/>
        <v>1.6457960644007157E-5</v>
      </c>
      <c r="D79" s="69">
        <f t="shared" si="10"/>
        <v>1.252236135957066E-5</v>
      </c>
      <c r="E79" s="69">
        <f t="shared" si="10"/>
        <v>2.2182468694096601E-5</v>
      </c>
      <c r="F79" s="69">
        <f t="shared" si="10"/>
        <v>1.3160527578371822E-5</v>
      </c>
      <c r="G79" s="69">
        <f t="shared" si="10"/>
        <v>1.4427527304973002E-5</v>
      </c>
      <c r="H79" s="69">
        <f t="shared" si="10"/>
        <v>0</v>
      </c>
      <c r="I79" s="69">
        <f t="shared" si="10"/>
        <v>0</v>
      </c>
      <c r="J79" s="69">
        <f t="shared" si="10"/>
        <v>7.6421656319057135E-6</v>
      </c>
    </row>
    <row r="80" spans="1:10">
      <c r="A80" s="43">
        <v>38152</v>
      </c>
      <c r="B80" s="69">
        <f t="shared" ref="B80:J80" si="11">B14/111800</f>
        <v>1.7754919499105545E-5</v>
      </c>
      <c r="C80" s="69">
        <f t="shared" si="11"/>
        <v>2.0393559928443647E-5</v>
      </c>
      <c r="D80" s="69">
        <f t="shared" si="11"/>
        <v>1.252236135957066E-5</v>
      </c>
      <c r="E80" s="69">
        <f t="shared" si="11"/>
        <v>1.9051878354203933E-5</v>
      </c>
      <c r="F80" s="69">
        <f t="shared" si="11"/>
        <v>1.3831488136728618E-5</v>
      </c>
      <c r="G80" s="69">
        <f t="shared" si="11"/>
        <v>1.6886764913775221E-5</v>
      </c>
      <c r="H80" s="69">
        <f t="shared" si="11"/>
        <v>0</v>
      </c>
      <c r="I80" s="69">
        <f t="shared" si="11"/>
        <v>0</v>
      </c>
      <c r="J80" s="69">
        <f t="shared" si="11"/>
        <v>8.2361622645480374E-6</v>
      </c>
    </row>
    <row r="81" spans="1:10">
      <c r="A81" s="43">
        <v>38306</v>
      </c>
      <c r="B81" s="69">
        <f t="shared" ref="B81:J81" si="12">B15/111800</f>
        <v>1.7611806797853309E-5</v>
      </c>
      <c r="C81" s="69">
        <f t="shared" si="12"/>
        <v>2.0572450805008942E-5</v>
      </c>
      <c r="D81" s="69">
        <f t="shared" si="12"/>
        <v>1.3953488372093024E-5</v>
      </c>
      <c r="E81" s="69">
        <f t="shared" si="12"/>
        <v>2.6028622540250448E-5</v>
      </c>
      <c r="F81" s="69">
        <f t="shared" si="12"/>
        <v>1.7234794101405853E-5</v>
      </c>
      <c r="G81" s="69">
        <f t="shared" si="12"/>
        <v>1.8362307479056551E-5</v>
      </c>
      <c r="H81" s="69">
        <f t="shared" si="12"/>
        <v>0</v>
      </c>
      <c r="I81" s="69">
        <f t="shared" si="12"/>
        <v>0</v>
      </c>
      <c r="J81" s="69">
        <f t="shared" si="12"/>
        <v>7.9435967589182379E-6</v>
      </c>
    </row>
    <row r="82" spans="1:10">
      <c r="A82" s="46">
        <v>38432</v>
      </c>
      <c r="B82" s="69">
        <f t="shared" ref="B82:J82" si="13">B16/111800</f>
        <v>1.8864042933810374E-5</v>
      </c>
      <c r="C82" s="69">
        <f t="shared" si="13"/>
        <v>2.0483005366726296E-5</v>
      </c>
      <c r="D82" s="69">
        <f t="shared" si="13"/>
        <v>1.3953488372093024E-5</v>
      </c>
      <c r="E82" s="69">
        <f t="shared" si="13"/>
        <v>2.370304114490161E-5</v>
      </c>
      <c r="F82" s="69">
        <f t="shared" si="13"/>
        <v>1.8140186662080082E-5</v>
      </c>
      <c r="G82" s="69">
        <f t="shared" si="13"/>
        <v>1.885415500081699E-5</v>
      </c>
      <c r="H82" s="69">
        <f t="shared" si="13"/>
        <v>0</v>
      </c>
      <c r="I82" s="69">
        <f t="shared" si="13"/>
        <v>0</v>
      </c>
      <c r="J82" s="69">
        <f t="shared" si="13"/>
        <v>7.8549405450910238E-6</v>
      </c>
    </row>
    <row r="83" spans="1:10">
      <c r="A83" s="47">
        <v>38596</v>
      </c>
      <c r="B83" s="69">
        <f t="shared" ref="B83:J83" si="14">B17/111800</f>
        <v>2.4766785869587013E-5</v>
      </c>
      <c r="C83" s="69">
        <f t="shared" si="14"/>
        <v>2.8717305365342851E-5</v>
      </c>
      <c r="D83" s="69">
        <f t="shared" si="14"/>
        <v>1.8997081587384009E-5</v>
      </c>
      <c r="E83" s="69">
        <f t="shared" si="14"/>
        <v>3.1286815213934875E-5</v>
      </c>
      <c r="F83" s="69">
        <f t="shared" si="14"/>
        <v>2.2688502996014235E-5</v>
      </c>
      <c r="G83" s="69">
        <f t="shared" si="14"/>
        <v>2.3853375246382548E-5</v>
      </c>
      <c r="H83" s="69">
        <f t="shared" si="14"/>
        <v>2.2749939326839207E-5</v>
      </c>
      <c r="I83" s="69">
        <f t="shared" si="14"/>
        <v>2.9495787060093671E-5</v>
      </c>
      <c r="J83" s="69">
        <f t="shared" si="14"/>
        <v>8.7858307902767561E-6</v>
      </c>
    </row>
    <row r="84" spans="1:10">
      <c r="A84" s="47">
        <v>38718</v>
      </c>
      <c r="B84" s="69">
        <f t="shared" ref="B84:J84" si="15">B18/111800</f>
        <v>1.991079688493461E-5</v>
      </c>
      <c r="C84" s="69">
        <f t="shared" si="15"/>
        <v>2.366338231713839E-5</v>
      </c>
      <c r="D84" s="69">
        <f t="shared" si="15"/>
        <v>1.7827404121971639E-5</v>
      </c>
      <c r="E84" s="69">
        <f t="shared" si="15"/>
        <v>2.4257203084823262E-5</v>
      </c>
      <c r="F84" s="69">
        <f t="shared" si="15"/>
        <v>2.0711840788559424E-5</v>
      </c>
      <c r="G84" s="69">
        <f t="shared" si="15"/>
        <v>2.165153773522623E-5</v>
      </c>
      <c r="H84" s="69">
        <f t="shared" si="15"/>
        <v>1.9931942766947977E-5</v>
      </c>
      <c r="I84" s="69">
        <f t="shared" si="15"/>
        <v>2.8043991193942525E-5</v>
      </c>
      <c r="J84" s="69">
        <f t="shared" si="15"/>
        <v>8.4666684204987906E-6</v>
      </c>
    </row>
    <row r="85" spans="1:10">
      <c r="A85" s="47">
        <v>38861</v>
      </c>
      <c r="B85" s="69">
        <f t="shared" ref="B85:J85" si="16">B19/111800</f>
        <v>2.5376098187769658E-5</v>
      </c>
      <c r="C85" s="69">
        <f t="shared" si="16"/>
        <v>2.8957475439744232E-5</v>
      </c>
      <c r="D85" s="69">
        <f t="shared" si="16"/>
        <v>1.702759302532699E-5</v>
      </c>
      <c r="E85" s="69">
        <f t="shared" si="16"/>
        <v>2.5462585294462783E-5</v>
      </c>
      <c r="F85" s="69">
        <f t="shared" si="16"/>
        <v>2.4063605287057384E-5</v>
      </c>
      <c r="G85" s="69">
        <f t="shared" si="16"/>
        <v>2.3927816706505931E-5</v>
      </c>
      <c r="H85" s="69">
        <f t="shared" si="16"/>
        <v>2.4045151488600995E-5</v>
      </c>
      <c r="I85" s="69">
        <f t="shared" si="16"/>
        <v>3.2646283379686076E-5</v>
      </c>
      <c r="J85" s="69">
        <f t="shared" si="16"/>
        <v>9.4064242870672408E-6</v>
      </c>
    </row>
    <row r="86" spans="1:10">
      <c r="A86" s="47">
        <v>38964</v>
      </c>
      <c r="B86" s="69">
        <f t="shared" ref="B86:J86" si="17">B20/111800</f>
        <v>1.9849292379567706E-5</v>
      </c>
      <c r="C86" s="69">
        <f t="shared" si="17"/>
        <v>2.5103458422738738E-5</v>
      </c>
      <c r="D86" s="69">
        <f t="shared" si="17"/>
        <v>1.5812153028898449E-5</v>
      </c>
      <c r="E86" s="69">
        <f t="shared" si="17"/>
        <v>2.8475780797658287E-5</v>
      </c>
      <c r="F86" s="69">
        <f t="shared" si="17"/>
        <v>2.1177314117955104E-5</v>
      </c>
      <c r="G86" s="69">
        <f t="shared" si="17"/>
        <v>2.1768780167556842E-5</v>
      </c>
      <c r="H86" s="69">
        <f t="shared" si="17"/>
        <v>2.2296007604322399E-5</v>
      </c>
      <c r="I86" s="69">
        <f t="shared" si="17"/>
        <v>2.8732203016201078E-5</v>
      </c>
      <c r="J86" s="69">
        <f t="shared" si="17"/>
        <v>9.6989897926970421E-6</v>
      </c>
    </row>
    <row r="87" spans="1:10">
      <c r="A87" s="47">
        <v>39134</v>
      </c>
      <c r="B87" s="69">
        <f t="shared" ref="B87:J87" si="18">B21/111800</f>
        <v>2.0599263081367465E-5</v>
      </c>
      <c r="C87" s="69">
        <f t="shared" si="18"/>
        <v>2.4997269172473673E-5</v>
      </c>
      <c r="D87" s="69">
        <f t="shared" si="18"/>
        <v>1.7366456061717369E-5</v>
      </c>
      <c r="E87" s="69">
        <f t="shared" si="18"/>
        <v>3.199890645636311E-5</v>
      </c>
      <c r="F87" s="69">
        <f t="shared" si="18"/>
        <v>2.1218311977573474E-5</v>
      </c>
      <c r="G87" s="69">
        <f t="shared" si="18"/>
        <v>2.077516201728656E-5</v>
      </c>
      <c r="H87" s="69">
        <f t="shared" si="18"/>
        <v>2.1092867386246782E-5</v>
      </c>
      <c r="I87" s="69">
        <f t="shared" si="18"/>
        <v>2.8782455873081309E-5</v>
      </c>
      <c r="J87" s="69">
        <f t="shared" si="18"/>
        <v>8.7680995475113149E-6</v>
      </c>
    </row>
    <row r="88" spans="1:10">
      <c r="A88" s="47">
        <v>39266</v>
      </c>
      <c r="B88" s="69">
        <f t="shared" ref="B88:J88" si="19">B22/111800</f>
        <v>2.7091797576749615E-5</v>
      </c>
      <c r="C88" s="69">
        <f t="shared" si="19"/>
        <v>3.1349969445175673E-5</v>
      </c>
      <c r="D88" s="69">
        <f t="shared" si="19"/>
        <v>1.8765507363414144E-5</v>
      </c>
      <c r="E88" s="69">
        <f t="shared" si="19"/>
        <v>3.1543044996466093E-5</v>
      </c>
      <c r="F88" s="69">
        <f t="shared" si="19"/>
        <v>2.3914465785090496E-5</v>
      </c>
      <c r="G88" s="69">
        <f t="shared" si="19"/>
        <v>2.4273559692101665E-5</v>
      </c>
      <c r="H88" s="69">
        <f t="shared" si="19"/>
        <v>2.2997207185872208E-5</v>
      </c>
      <c r="I88" s="69">
        <f t="shared" si="19"/>
        <v>2.8360803638316629E-5</v>
      </c>
      <c r="J88" s="69">
        <f t="shared" si="19"/>
        <v>9.8142428706724187E-6</v>
      </c>
    </row>
    <row r="89" spans="1:10">
      <c r="A89" s="47">
        <v>39357</v>
      </c>
      <c r="B89" s="69">
        <f t="shared" ref="B89:J89" si="20">B23/111800</f>
        <v>2.4726793856536436E-5</v>
      </c>
      <c r="C89" s="69">
        <f t="shared" si="20"/>
        <v>2.8625689676798216E-5</v>
      </c>
      <c r="D89" s="69">
        <f t="shared" si="20"/>
        <v>1.5868378097021924E-5</v>
      </c>
      <c r="E89" s="69">
        <f t="shared" si="20"/>
        <v>3.3581742554056427E-5</v>
      </c>
      <c r="F89" s="69">
        <f t="shared" si="20"/>
        <v>2.5110451839321799E-5</v>
      </c>
      <c r="G89" s="69">
        <f t="shared" si="20"/>
        <v>2.5265487838209132E-5</v>
      </c>
      <c r="H89" s="69">
        <f t="shared" si="20"/>
        <v>2.4212643794308033E-5</v>
      </c>
      <c r="I89" s="69">
        <f t="shared" si="20"/>
        <v>2.9360557343557631E-5</v>
      </c>
      <c r="J89" s="69">
        <f t="shared" si="20"/>
        <v>9.5926023361043886E-6</v>
      </c>
    </row>
    <row r="90" spans="1:10">
      <c r="A90" s="47">
        <v>39468</v>
      </c>
      <c r="B90" s="69">
        <f t="shared" ref="B90:J90" si="21">B24/111800</f>
        <v>2.6744186046511628E-5</v>
      </c>
      <c r="C90" s="69">
        <f t="shared" si="21"/>
        <v>3.1753130590339892E-5</v>
      </c>
      <c r="D90" s="69">
        <f t="shared" si="21"/>
        <v>1.7262969588550983E-5</v>
      </c>
      <c r="E90" s="69">
        <f t="shared" si="21"/>
        <v>3.8550983899821109E-5</v>
      </c>
      <c r="F90" s="69">
        <f t="shared" si="21"/>
        <v>2.7280858676207513E-5</v>
      </c>
      <c r="G90" s="69">
        <f t="shared" si="21"/>
        <v>2.7549194991055458E-5</v>
      </c>
      <c r="H90" s="69">
        <f t="shared" si="21"/>
        <v>2.6654740608228979E-5</v>
      </c>
      <c r="I90" s="69">
        <f t="shared" si="21"/>
        <v>3.2468694096601072E-5</v>
      </c>
      <c r="J90" s="69">
        <f t="shared" si="21"/>
        <v>8.9986057034620647E-6</v>
      </c>
    </row>
    <row r="91" spans="1:10">
      <c r="A91" s="47">
        <v>39539</v>
      </c>
      <c r="B91" s="69">
        <f t="shared" ref="B91:J91" si="22">B25/111800</f>
        <v>3.0679785330948122E-5</v>
      </c>
      <c r="C91" s="69">
        <f t="shared" si="22"/>
        <v>3.6314847942754916E-5</v>
      </c>
      <c r="D91" s="69">
        <f t="shared" si="22"/>
        <v>1.8246869409660107E-5</v>
      </c>
      <c r="E91" s="69">
        <f t="shared" si="22"/>
        <v>3.8998211091234351E-5</v>
      </c>
      <c r="F91" s="69">
        <f t="shared" si="22"/>
        <v>3.3184257602862252E-5</v>
      </c>
      <c r="G91" s="69">
        <f t="shared" si="22"/>
        <v>3.2468694096601072E-5</v>
      </c>
      <c r="H91" s="69">
        <f t="shared" si="22"/>
        <v>3.2110912343470482E-5</v>
      </c>
      <c r="I91" s="69">
        <f t="shared" si="22"/>
        <v>3.7924865831842581E-5</v>
      </c>
      <c r="J91" s="69">
        <f t="shared" si="22"/>
        <v>9.681258549931601E-6</v>
      </c>
    </row>
    <row r="92" spans="1:10">
      <c r="A92" s="47">
        <v>39650</v>
      </c>
      <c r="B92" s="69">
        <f t="shared" ref="B92:J92" si="23">B26/111800</f>
        <v>3.4973166368515209E-5</v>
      </c>
      <c r="C92" s="69">
        <f t="shared" si="23"/>
        <v>4.1323792486583183E-5</v>
      </c>
      <c r="D92" s="69">
        <f t="shared" si="23"/>
        <v>2.0930232558139532E-5</v>
      </c>
      <c r="E92" s="69">
        <f t="shared" si="23"/>
        <v>3.8819320214669053E-5</v>
      </c>
      <c r="F92" s="69">
        <f t="shared" si="23"/>
        <v>3.7745974955277276E-5</v>
      </c>
      <c r="G92" s="69">
        <f t="shared" si="23"/>
        <v>3.801431127012522E-5</v>
      </c>
      <c r="H92" s="69">
        <f t="shared" si="23"/>
        <v>3.765652951699463E-5</v>
      </c>
      <c r="I92" s="69">
        <f t="shared" si="23"/>
        <v>4.3023255813953487E-5</v>
      </c>
      <c r="J92" s="69">
        <f t="shared" si="23"/>
        <v>1.0683073766179101E-5</v>
      </c>
    </row>
    <row r="93" spans="1:10">
      <c r="A93" s="47">
        <v>39723</v>
      </c>
      <c r="B93" s="69">
        <f t="shared" ref="B93:J93" si="24">B27/111800</f>
        <v>2.7191413237924868E-5</v>
      </c>
      <c r="C93" s="69">
        <f t="shared" si="24"/>
        <v>3.5688729874776389E-5</v>
      </c>
      <c r="D93" s="69">
        <f t="shared" si="24"/>
        <v>1.7978533094812163E-5</v>
      </c>
      <c r="E93" s="69">
        <f t="shared" si="24"/>
        <v>4.1771019677996419E-5</v>
      </c>
      <c r="F93" s="69">
        <f t="shared" si="24"/>
        <v>2.9248658318425762E-5</v>
      </c>
      <c r="G93" s="69">
        <f t="shared" si="24"/>
        <v>3.300536672629696E-5</v>
      </c>
      <c r="H93" s="69">
        <f t="shared" si="24"/>
        <v>3.085867620751342E-5</v>
      </c>
      <c r="I93" s="69">
        <f t="shared" si="24"/>
        <v>4.1055456171735239E-5</v>
      </c>
      <c r="J93" s="69">
        <f t="shared" si="24"/>
        <v>1.0470298852993794E-5</v>
      </c>
    </row>
    <row r="94" spans="1:10">
      <c r="A94" s="47">
        <v>39825</v>
      </c>
      <c r="B94" s="69">
        <f t="shared" ref="B94:J94" si="25">B28/111800</f>
        <v>1.6636851520572452E-5</v>
      </c>
      <c r="C94" s="69">
        <f t="shared" si="25"/>
        <v>2.2898032200357781E-5</v>
      </c>
      <c r="D94" s="69">
        <f t="shared" si="25"/>
        <v>1.4579606440071555E-5</v>
      </c>
      <c r="E94" s="69">
        <f t="shared" si="25"/>
        <v>3.372093023255814E-5</v>
      </c>
      <c r="F94" s="69">
        <f t="shared" si="25"/>
        <v>1.9588550983899821E-5</v>
      </c>
      <c r="G94" s="69">
        <f t="shared" si="25"/>
        <v>2.1735241502683365E-5</v>
      </c>
      <c r="H94" s="69">
        <f t="shared" si="25"/>
        <v>1.9677996422182471E-5</v>
      </c>
      <c r="I94" s="69">
        <f t="shared" si="25"/>
        <v>3.0590339892665476E-5</v>
      </c>
      <c r="J94" s="69">
        <f t="shared" si="25"/>
        <v>9.8851678417341899E-6</v>
      </c>
    </row>
    <row r="95" spans="1:10">
      <c r="A95" s="50">
        <v>39904</v>
      </c>
      <c r="B95" s="69">
        <f t="shared" ref="B95:J95" si="26">B29/111800</f>
        <v>1.8067978533094812E-5</v>
      </c>
      <c r="C95" s="69">
        <f t="shared" si="26"/>
        <v>2.3792486583184259E-5</v>
      </c>
      <c r="D95" s="69">
        <f t="shared" si="26"/>
        <v>1.4669051878354204E-5</v>
      </c>
      <c r="E95" s="69">
        <f t="shared" si="26"/>
        <v>3.1842576028622538E-5</v>
      </c>
      <c r="F95" s="69">
        <f t="shared" si="26"/>
        <v>1.8246869409660107E-5</v>
      </c>
      <c r="G95" s="69">
        <f t="shared" si="26"/>
        <v>2.0304114490161001E-5</v>
      </c>
      <c r="H95" s="69">
        <f t="shared" si="26"/>
        <v>1.8336314847942753E-5</v>
      </c>
      <c r="I95" s="69">
        <f t="shared" si="26"/>
        <v>2.8801431127012523E-5</v>
      </c>
      <c r="J95" s="69">
        <f t="shared" si="26"/>
        <v>1.0204330211512154E-5</v>
      </c>
    </row>
    <row r="96" spans="1:10">
      <c r="A96" s="50">
        <v>40014</v>
      </c>
      <c r="B96" s="69">
        <f t="shared" ref="B96:J96" si="27">B30/111800</f>
        <v>2.1824686940966011E-5</v>
      </c>
      <c r="C96" s="69">
        <f t="shared" si="27"/>
        <v>2.692307692307692E-5</v>
      </c>
      <c r="D96" s="69">
        <f t="shared" si="27"/>
        <v>1.5474060822898033E-5</v>
      </c>
      <c r="E96" s="69">
        <f t="shared" si="27"/>
        <v>3.0679785330948122E-5</v>
      </c>
      <c r="F96" s="69">
        <f t="shared" si="27"/>
        <v>2.0304114490161001E-5</v>
      </c>
      <c r="G96" s="69">
        <f t="shared" si="27"/>
        <v>2.191413237924866E-5</v>
      </c>
      <c r="H96" s="69">
        <f t="shared" si="27"/>
        <v>2.0483005366726296E-5</v>
      </c>
      <c r="I96" s="69">
        <f t="shared" si="27"/>
        <v>2.7101967799642215E-5</v>
      </c>
      <c r="J96" s="69">
        <f t="shared" si="27"/>
        <v>1.0603283173734613E-5</v>
      </c>
    </row>
    <row r="97" spans="1:10">
      <c r="A97" s="50">
        <v>40102</v>
      </c>
      <c r="B97" s="69">
        <f t="shared" ref="B97:J97" si="28">B31/111800</f>
        <v>2.3613595706618964E-5</v>
      </c>
      <c r="C97" s="69">
        <f t="shared" si="28"/>
        <v>2.8711985688729873E-5</v>
      </c>
      <c r="D97" s="69">
        <f t="shared" si="28"/>
        <v>1.6636851520572452E-5</v>
      </c>
      <c r="E97" s="69">
        <f t="shared" si="28"/>
        <v>3.3273703041144904E-5</v>
      </c>
      <c r="F97" s="69">
        <f t="shared" si="28"/>
        <v>2.2361359570661896E-5</v>
      </c>
      <c r="G97" s="69">
        <f t="shared" si="28"/>
        <v>2.3524150268336315E-5</v>
      </c>
      <c r="H97" s="44" t="str">
        <f>H31</f>
        <v>na</v>
      </c>
      <c r="I97" s="69">
        <f t="shared" si="28"/>
        <v>2.8085867620751343E-5</v>
      </c>
      <c r="J97" s="69">
        <f t="shared" si="28"/>
        <v>1.0018152162475009E-5</v>
      </c>
    </row>
    <row r="98" spans="1:10">
      <c r="A98" s="50">
        <v>40197</v>
      </c>
      <c r="B98" s="69">
        <f t="shared" ref="B98:J98" si="29">B32/111800</f>
        <v>2.370304114490161E-5</v>
      </c>
      <c r="C98" s="69">
        <f t="shared" si="29"/>
        <v>3.0053667262969588E-5</v>
      </c>
      <c r="D98" s="69">
        <f t="shared" si="29"/>
        <v>1.6547406082289803E-5</v>
      </c>
      <c r="E98" s="69">
        <f t="shared" si="29"/>
        <v>3.694096601073345E-5</v>
      </c>
      <c r="F98" s="69">
        <f t="shared" si="29"/>
        <v>2.2987477638640426E-5</v>
      </c>
      <c r="G98" s="69">
        <f t="shared" si="29"/>
        <v>2.4150268336314849E-5</v>
      </c>
      <c r="H98" s="44" t="str">
        <f t="shared" ref="H98:H131" si="30">H32</f>
        <v>na</v>
      </c>
      <c r="I98" s="69">
        <f t="shared" si="29"/>
        <v>3.1663685152057246E-5</v>
      </c>
      <c r="J98" s="69">
        <f t="shared" si="29"/>
        <v>9.6546616857834385E-6</v>
      </c>
    </row>
    <row r="99" spans="1:10">
      <c r="A99" s="50">
        <v>40270</v>
      </c>
      <c r="B99" s="69">
        <f t="shared" ref="B99:J99" si="31">B33/111800</f>
        <v>2.5402504472271914E-5</v>
      </c>
      <c r="C99" s="69">
        <f t="shared" si="31"/>
        <v>3.0590339892665476E-5</v>
      </c>
      <c r="D99" s="69">
        <f t="shared" si="31"/>
        <v>1.6994633273703039E-5</v>
      </c>
      <c r="E99" s="69">
        <f t="shared" si="31"/>
        <v>3.5688729874776389E-5</v>
      </c>
      <c r="F99" s="69">
        <f t="shared" si="31"/>
        <v>2.4239713774597495E-5</v>
      </c>
      <c r="G99" s="69">
        <f t="shared" si="31"/>
        <v>2.5491949910554563E-5</v>
      </c>
      <c r="H99" s="44" t="str">
        <f t="shared" si="30"/>
        <v>na</v>
      </c>
      <c r="I99" s="69">
        <f t="shared" si="31"/>
        <v>3.1484794275491948E-5</v>
      </c>
      <c r="J99" s="69">
        <f t="shared" si="31"/>
        <v>1.0381642639166582E-5</v>
      </c>
    </row>
    <row r="100" spans="1:10">
      <c r="A100" s="50">
        <v>40371</v>
      </c>
      <c r="B100" s="69">
        <f t="shared" ref="B100:J100" si="32">B34/111800</f>
        <v>2.4239713774597495E-5</v>
      </c>
      <c r="C100" s="69">
        <f t="shared" si="32"/>
        <v>2.9069767441860467E-5</v>
      </c>
      <c r="D100" s="69">
        <f t="shared" si="32"/>
        <v>1.7084078711985688E-5</v>
      </c>
      <c r="E100" s="69">
        <f t="shared" si="32"/>
        <v>3.586762075134168E-5</v>
      </c>
      <c r="F100" s="69">
        <f t="shared" si="32"/>
        <v>2.370304114490161E-5</v>
      </c>
      <c r="G100" s="69">
        <f t="shared" si="32"/>
        <v>2.4955277280858675E-5</v>
      </c>
      <c r="H100" s="44" t="str">
        <f t="shared" si="30"/>
        <v>na</v>
      </c>
      <c r="I100" s="69">
        <f t="shared" si="32"/>
        <v>3.300536672629696E-5</v>
      </c>
      <c r="J100" s="69">
        <f t="shared" si="32"/>
        <v>1.067420814479638E-5</v>
      </c>
    </row>
    <row r="101" spans="1:10">
      <c r="A101" s="50">
        <v>40455</v>
      </c>
      <c r="B101" s="69">
        <f t="shared" ref="B101:J101" si="33">B35/111800</f>
        <v>2.4865831842576026E-5</v>
      </c>
      <c r="C101" s="69">
        <f t="shared" si="33"/>
        <v>3.085867620751342E-5</v>
      </c>
      <c r="D101" s="69">
        <f t="shared" si="33"/>
        <v>1.7262969588550983E-5</v>
      </c>
      <c r="E101" s="69">
        <f t="shared" si="33"/>
        <v>3.51520572450805E-5</v>
      </c>
      <c r="F101" s="69">
        <f t="shared" si="33"/>
        <v>2.4597495527728085E-5</v>
      </c>
      <c r="G101" s="69">
        <f t="shared" si="33"/>
        <v>2.5581395348837209E-5</v>
      </c>
      <c r="H101" s="44" t="str">
        <f t="shared" si="30"/>
        <v>na</v>
      </c>
      <c r="I101" s="69">
        <f t="shared" si="33"/>
        <v>3.3631484794275488E-5</v>
      </c>
      <c r="J101" s="69">
        <f t="shared" si="33"/>
        <v>1.0514626959907398E-5</v>
      </c>
    </row>
    <row r="102" spans="1:10">
      <c r="A102" s="50">
        <v>40567</v>
      </c>
      <c r="B102" s="69">
        <f t="shared" ref="B102:J102" si="34">B36/111800</f>
        <v>2.7549194991055458E-5</v>
      </c>
      <c r="C102" s="69">
        <f t="shared" si="34"/>
        <v>3.479427549194991E-5</v>
      </c>
      <c r="D102" s="69">
        <f t="shared" si="34"/>
        <v>1.7262969588550983E-5</v>
      </c>
      <c r="E102" s="69">
        <f t="shared" si="34"/>
        <v>3.7745974955277276E-5</v>
      </c>
      <c r="F102" s="69">
        <f t="shared" si="34"/>
        <v>2.7638640429338103E-5</v>
      </c>
      <c r="G102" s="69">
        <f t="shared" si="34"/>
        <v>2.8533094812164578E-5</v>
      </c>
      <c r="H102" s="44" t="str">
        <f t="shared" si="30"/>
        <v>na</v>
      </c>
      <c r="I102" s="69">
        <f t="shared" si="34"/>
        <v>3.5688729874776389E-5</v>
      </c>
      <c r="J102" s="69">
        <f t="shared" si="34"/>
        <v>9.8053772492896989E-6</v>
      </c>
    </row>
    <row r="103" spans="1:10">
      <c r="A103" s="50">
        <v>40634</v>
      </c>
      <c r="B103" s="69">
        <f t="shared" ref="B103:J103" si="35">B37/111800</f>
        <v>3.300536672629696E-5</v>
      </c>
      <c r="C103" s="69">
        <f t="shared" si="35"/>
        <v>4.0429338103756705E-5</v>
      </c>
      <c r="D103" s="69">
        <f t="shared" si="35"/>
        <v>1.8425760286225402E-5</v>
      </c>
      <c r="E103" s="69">
        <f t="shared" si="35"/>
        <v>3.9445438282647587E-5</v>
      </c>
      <c r="F103" s="69">
        <f t="shared" si="35"/>
        <v>3.2379248658318426E-5</v>
      </c>
      <c r="G103" s="69">
        <f t="shared" si="35"/>
        <v>3.300536672629696E-5</v>
      </c>
      <c r="H103" s="44" t="str">
        <f t="shared" si="30"/>
        <v>na</v>
      </c>
      <c r="I103" s="69">
        <f t="shared" si="35"/>
        <v>3.8103756708407866E-5</v>
      </c>
      <c r="J103" s="69">
        <f t="shared" si="35"/>
        <v>1.0576686309586448E-5</v>
      </c>
    </row>
    <row r="104" spans="1:10">
      <c r="A104" s="50">
        <v>40738</v>
      </c>
      <c r="B104" s="69">
        <f t="shared" ref="B104:J104" si="36">B38/111800</f>
        <v>3.2915921288014314E-5</v>
      </c>
      <c r="C104" s="69">
        <f t="shared" si="36"/>
        <v>4.1144901610017885E-5</v>
      </c>
      <c r="D104" s="69">
        <f t="shared" si="36"/>
        <v>1.8515205724508048E-5</v>
      </c>
      <c r="E104" s="69">
        <f t="shared" si="36"/>
        <v>3.8103756708407866E-5</v>
      </c>
      <c r="F104" s="69">
        <f t="shared" si="36"/>
        <v>3.1663685152057246E-5</v>
      </c>
      <c r="G104" s="69">
        <f t="shared" si="36"/>
        <v>3.2826475849731662E-5</v>
      </c>
      <c r="H104" s="44" t="str">
        <f t="shared" si="30"/>
        <v>na</v>
      </c>
      <c r="I104" s="69">
        <f t="shared" si="36"/>
        <v>3.694096601073345E-5</v>
      </c>
      <c r="J104" s="69">
        <f t="shared" si="36"/>
        <v>1.0718536251709988E-5</v>
      </c>
    </row>
    <row r="105" spans="1:10">
      <c r="A105" s="50">
        <v>40816</v>
      </c>
      <c r="B105" s="69">
        <f t="shared" ref="B105:J105" si="37">B39/111800</f>
        <v>3.0948121645796066E-5</v>
      </c>
      <c r="C105" s="69">
        <f t="shared" si="37"/>
        <v>4.0339892665474059E-5</v>
      </c>
      <c r="D105" s="69">
        <f t="shared" si="37"/>
        <v>1.8694096601073343E-5</v>
      </c>
      <c r="E105" s="69">
        <f t="shared" si="37"/>
        <v>3.7835420393559935E-5</v>
      </c>
      <c r="F105" s="69">
        <f t="shared" si="37"/>
        <v>3.0590339892665476E-5</v>
      </c>
      <c r="G105" s="69">
        <f t="shared" si="37"/>
        <v>3.1932021466905183E-5</v>
      </c>
      <c r="H105" s="44" t="str">
        <f t="shared" si="30"/>
        <v>na</v>
      </c>
      <c r="I105" s="69">
        <f t="shared" si="37"/>
        <v>3.6851520572450804E-5</v>
      </c>
      <c r="J105" s="69">
        <f t="shared" si="37"/>
        <v>1.0709670630327267E-5</v>
      </c>
    </row>
    <row r="106" spans="1:10">
      <c r="A106" s="50">
        <v>40921</v>
      </c>
      <c r="B106" s="69">
        <f t="shared" ref="B106:J106" si="38">B40/111800</f>
        <v>3.0143112701252237E-5</v>
      </c>
      <c r="C106" s="69">
        <f t="shared" si="38"/>
        <v>3.9713774597495531E-5</v>
      </c>
      <c r="D106" s="69">
        <f t="shared" si="38"/>
        <v>1.9051878354203933E-5</v>
      </c>
      <c r="E106" s="69">
        <f t="shared" si="38"/>
        <v>3.8103756708407866E-5</v>
      </c>
      <c r="F106" s="69">
        <f t="shared" si="38"/>
        <v>3.0948121645796066E-5</v>
      </c>
      <c r="G106" s="69">
        <f t="shared" si="38"/>
        <v>3.228980322003578E-5</v>
      </c>
      <c r="H106" s="44" t="str">
        <f t="shared" si="30"/>
        <v>na</v>
      </c>
      <c r="I106" s="69">
        <f t="shared" si="38"/>
        <v>3.7030411449016096E-5</v>
      </c>
      <c r="J106" s="69">
        <f t="shared" si="38"/>
        <v>1.0213195832894877E-5</v>
      </c>
    </row>
    <row r="107" spans="1:10">
      <c r="A107" s="50">
        <v>40998</v>
      </c>
      <c r="B107" s="69">
        <f t="shared" ref="B107:J107" si="39">B41/111800</f>
        <v>3.479427549194991E-5</v>
      </c>
      <c r="C107" s="69">
        <f t="shared" si="39"/>
        <v>4.382826475849732E-5</v>
      </c>
      <c r="D107" s="69">
        <f t="shared" si="39"/>
        <v>1.8604651162790697E-5</v>
      </c>
      <c r="E107" s="69">
        <f t="shared" si="39"/>
        <v>3.5957066189624326E-5</v>
      </c>
      <c r="F107" s="69">
        <f t="shared" si="39"/>
        <v>3.300536672629696E-5</v>
      </c>
      <c r="G107" s="69">
        <f t="shared" si="39"/>
        <v>3.4168157423971376E-5</v>
      </c>
      <c r="H107" s="44" t="str">
        <f t="shared" si="30"/>
        <v>na</v>
      </c>
      <c r="I107" s="69">
        <f t="shared" si="39"/>
        <v>3.8372093023255817E-5</v>
      </c>
      <c r="J107" s="69">
        <f t="shared" si="39"/>
        <v>1.0558955066821005E-5</v>
      </c>
    </row>
    <row r="108" spans="1:10">
      <c r="A108" s="50">
        <v>41103</v>
      </c>
      <c r="B108" s="69">
        <f t="shared" ref="B108:J108" si="40">B42/111800</f>
        <v>3.1484794275491948E-5</v>
      </c>
      <c r="C108" s="69">
        <f t="shared" si="40"/>
        <v>4.0966010733452593E-5</v>
      </c>
      <c r="D108" s="69">
        <f t="shared" si="40"/>
        <v>1.8336314847942753E-5</v>
      </c>
      <c r="E108" s="69">
        <f t="shared" si="40"/>
        <v>3.2558139534883724E-5</v>
      </c>
      <c r="F108" s="69">
        <f t="shared" si="40"/>
        <v>3.0053667262969588E-5</v>
      </c>
      <c r="G108" s="69">
        <f t="shared" si="40"/>
        <v>3.1305903398926656E-5</v>
      </c>
      <c r="H108" s="44" t="str">
        <f t="shared" si="30"/>
        <v>na</v>
      </c>
      <c r="I108" s="69">
        <f t="shared" si="40"/>
        <v>3.7209302325581394E-5</v>
      </c>
      <c r="J108" s="69">
        <f t="shared" si="40"/>
        <v>1.0638745659265496E-5</v>
      </c>
    </row>
    <row r="109" spans="1:10">
      <c r="A109" s="50">
        <v>41180</v>
      </c>
      <c r="B109" s="69">
        <f t="shared" ref="B109:J109" si="41">B43/111800</f>
        <v>3.4168157423971376E-5</v>
      </c>
      <c r="C109" s="69">
        <f t="shared" si="41"/>
        <v>4.3917710196779966E-5</v>
      </c>
      <c r="D109" s="69">
        <f t="shared" si="41"/>
        <v>1.8962432915921291E-5</v>
      </c>
      <c r="E109" s="69">
        <f t="shared" si="41"/>
        <v>3.1663685152057246E-5</v>
      </c>
      <c r="F109" s="69">
        <f t="shared" si="41"/>
        <v>3.3094812164579606E-5</v>
      </c>
      <c r="G109" s="69">
        <f t="shared" si="41"/>
        <v>3.4168157423971376E-5</v>
      </c>
      <c r="H109" s="44" t="str">
        <f t="shared" si="30"/>
        <v>na</v>
      </c>
      <c r="I109" s="69">
        <f t="shared" si="41"/>
        <v>3.8640429338103761E-5</v>
      </c>
      <c r="J109" s="69">
        <f t="shared" si="41"/>
        <v>1.066534252341366E-5</v>
      </c>
    </row>
    <row r="110" spans="1:10">
      <c r="A110" s="50">
        <v>41284</v>
      </c>
      <c r="B110" s="69">
        <f t="shared" ref="B110:J110" si="42">B44/111800</f>
        <v>2.9427549194991057E-5</v>
      </c>
      <c r="C110" s="69">
        <f t="shared" si="42"/>
        <v>4.0071556350626121E-5</v>
      </c>
      <c r="D110" s="69">
        <f t="shared" si="42"/>
        <v>1.8783542039355992E-5</v>
      </c>
      <c r="E110" s="69">
        <f t="shared" si="42"/>
        <v>3.3094812164579606E-5</v>
      </c>
      <c r="F110" s="69">
        <f t="shared" si="42"/>
        <v>3.1753130590339892E-5</v>
      </c>
      <c r="G110" s="69">
        <f t="shared" si="42"/>
        <v>3.3094812164579606E-5</v>
      </c>
      <c r="H110" s="44" t="str">
        <f t="shared" si="30"/>
        <v>na</v>
      </c>
      <c r="I110" s="69">
        <f t="shared" si="42"/>
        <v>3.9087656529516997E-5</v>
      </c>
      <c r="J110" s="69">
        <f t="shared" si="42"/>
        <v>1.0168867725981271E-5</v>
      </c>
    </row>
    <row r="111" spans="1:10">
      <c r="A111" s="50">
        <v>41362</v>
      </c>
      <c r="B111" s="69">
        <f t="shared" ref="B111:J111" si="43">B45/111800</f>
        <v>3.2110912343470482E-5</v>
      </c>
      <c r="C111" s="69">
        <f t="shared" si="43"/>
        <v>4.1681574239713773E-5</v>
      </c>
      <c r="D111" s="69">
        <f t="shared" si="43"/>
        <v>1.8783542039355992E-5</v>
      </c>
      <c r="E111" s="69">
        <f t="shared" si="43"/>
        <v>3.372093023255814E-5</v>
      </c>
      <c r="F111" s="69">
        <f t="shared" si="43"/>
        <v>3.2021466905187836E-5</v>
      </c>
      <c r="G111" s="69">
        <f t="shared" si="43"/>
        <v>3.3542039355992842E-5</v>
      </c>
      <c r="H111" s="44" t="str">
        <f t="shared" si="30"/>
        <v>na</v>
      </c>
      <c r="I111" s="69">
        <f t="shared" si="43"/>
        <v>3.7835420393559935E-5</v>
      </c>
      <c r="J111" s="69">
        <f t="shared" si="43"/>
        <v>1.0567820688203724E-5</v>
      </c>
    </row>
    <row r="112" spans="1:10">
      <c r="A112" s="50">
        <v>41467</v>
      </c>
      <c r="B112" s="69">
        <f t="shared" ref="B112:J112" si="44">B46/111800</f>
        <v>3.264758497316637E-5</v>
      </c>
      <c r="C112" s="69">
        <f t="shared" si="44"/>
        <v>4.0876565295169947E-5</v>
      </c>
      <c r="D112" s="69">
        <f t="shared" si="44"/>
        <v>1.9141323792486586E-5</v>
      </c>
      <c r="E112" s="69">
        <f t="shared" si="44"/>
        <v>3.372093023255814E-5</v>
      </c>
      <c r="F112" s="69">
        <f t="shared" si="44"/>
        <v>3.1305903398926656E-5</v>
      </c>
      <c r="G112" s="69">
        <f t="shared" si="44"/>
        <v>3.1753130590339892E-5</v>
      </c>
      <c r="H112" s="44" t="str">
        <f t="shared" si="30"/>
        <v>na</v>
      </c>
      <c r="I112" s="69">
        <f t="shared" si="44"/>
        <v>3.694096601073345E-5</v>
      </c>
      <c r="J112" s="69">
        <f t="shared" si="44"/>
        <v>1.117537285594023E-5</v>
      </c>
    </row>
    <row r="113" spans="1:10">
      <c r="A113" s="50">
        <v>41551</v>
      </c>
      <c r="B113" s="69">
        <f t="shared" ref="B113:J113" si="45">B47/111800</f>
        <v>3.085867620751342E-5</v>
      </c>
      <c r="C113" s="69">
        <f t="shared" si="45"/>
        <v>3.8461538461538463E-5</v>
      </c>
      <c r="D113" s="69">
        <f t="shared" si="45"/>
        <v>1.8694096601073343E-5</v>
      </c>
      <c r="E113" s="69">
        <f t="shared" si="45"/>
        <v>3.658318425760286E-5</v>
      </c>
      <c r="F113" s="69">
        <f t="shared" si="45"/>
        <v>3.1395348837209302E-5</v>
      </c>
      <c r="G113" s="69">
        <f t="shared" si="45"/>
        <v>3.2826475849731662E-5</v>
      </c>
      <c r="H113" s="44" t="str">
        <f t="shared" si="30"/>
        <v>na</v>
      </c>
      <c r="I113" s="69">
        <f t="shared" si="45"/>
        <v>3.6851520572450804E-5</v>
      </c>
      <c r="J113" s="69">
        <f t="shared" si="45"/>
        <v>1.0912343470483005E-5</v>
      </c>
    </row>
    <row r="114" spans="1:10">
      <c r="A114" s="50">
        <v>41640</v>
      </c>
      <c r="B114" s="69">
        <f t="shared" ref="B114:J114" si="46">B48/111800</f>
        <v>2.9874776386404293E-5</v>
      </c>
      <c r="C114" s="69">
        <f t="shared" si="46"/>
        <v>3.8372093023255817E-5</v>
      </c>
      <c r="D114" s="69">
        <f t="shared" si="46"/>
        <v>1.8694096601073343E-5</v>
      </c>
      <c r="E114" s="69">
        <f t="shared" si="46"/>
        <v>3.8550983899821109E-5</v>
      </c>
      <c r="F114" s="69">
        <f t="shared" si="46"/>
        <v>3.121645796064401E-5</v>
      </c>
      <c r="G114" s="69">
        <f t="shared" si="46"/>
        <v>3.2379248658318426E-5</v>
      </c>
      <c r="H114" s="44" t="str">
        <f t="shared" si="30"/>
        <v>na</v>
      </c>
      <c r="I114" s="69">
        <f t="shared" si="46"/>
        <v>3.7745974955277276E-5</v>
      </c>
      <c r="J114" s="69">
        <f t="shared" si="46"/>
        <v>1.0286225402504471E-5</v>
      </c>
    </row>
    <row r="115" spans="1:10">
      <c r="A115" s="54">
        <v>41730</v>
      </c>
      <c r="B115" s="69">
        <f t="shared" ref="B115:J115" si="47">B49/111800</f>
        <v>3.264758497316637E-5</v>
      </c>
      <c r="C115" s="69">
        <f t="shared" si="47"/>
        <v>4.311270125223614E-5</v>
      </c>
      <c r="D115" s="69">
        <f t="shared" si="47"/>
        <v>1.9230769230769231E-5</v>
      </c>
      <c r="E115" s="69">
        <f t="shared" si="47"/>
        <v>4.0876565295169947E-5</v>
      </c>
      <c r="F115" s="69">
        <f t="shared" si="47"/>
        <v>3.1842576028622538E-5</v>
      </c>
      <c r="G115" s="69">
        <f t="shared" si="47"/>
        <v>3.2737030411449016E-5</v>
      </c>
      <c r="H115" s="44" t="str">
        <f t="shared" si="30"/>
        <v>na</v>
      </c>
      <c r="I115" s="69">
        <f t="shared" si="47"/>
        <v>3.729874776386404E-5</v>
      </c>
      <c r="J115" s="69">
        <f t="shared" si="47"/>
        <v>1.0638745659265497E-5</v>
      </c>
    </row>
    <row r="116" spans="1:10">
      <c r="A116" s="56" t="s">
        <v>160</v>
      </c>
      <c r="B116" s="69">
        <f t="shared" ref="B116:J116" si="48">B50/111800</f>
        <v>3.3094812164579606E-5</v>
      </c>
      <c r="C116" s="69">
        <f t="shared" si="48"/>
        <v>4.0787119856887295E-5</v>
      </c>
      <c r="D116" s="69">
        <f t="shared" si="48"/>
        <v>1.9409660107334526E-5</v>
      </c>
      <c r="E116" s="69">
        <f t="shared" si="48"/>
        <v>3.7924865831842581E-5</v>
      </c>
      <c r="F116" s="69">
        <f t="shared" si="48"/>
        <v>3.1395348837209302E-5</v>
      </c>
      <c r="G116" s="69">
        <f t="shared" si="48"/>
        <v>3.2468694096601072E-5</v>
      </c>
      <c r="H116" s="44" t="str">
        <f t="shared" si="30"/>
        <v>na</v>
      </c>
      <c r="I116" s="69">
        <f t="shared" si="48"/>
        <v>3.7388193202146686E-5</v>
      </c>
      <c r="J116" s="69">
        <f t="shared" si="48"/>
        <v>1.0644007155635063E-5</v>
      </c>
    </row>
    <row r="117" spans="1:10">
      <c r="A117" s="56">
        <v>41913</v>
      </c>
      <c r="B117" s="69">
        <f t="shared" ref="B117:J117" si="49">B51/111800</f>
        <v>2.9874776386404293E-5</v>
      </c>
      <c r="C117" s="69">
        <f t="shared" si="49"/>
        <v>3.6404293381037569E-5</v>
      </c>
      <c r="D117" s="69">
        <f t="shared" si="49"/>
        <v>1.9320214669051881E-5</v>
      </c>
      <c r="E117" s="69">
        <f t="shared" si="49"/>
        <v>3.801431127012522E-5</v>
      </c>
      <c r="F117" s="69">
        <f t="shared" si="49"/>
        <v>3.0232558139534883E-5</v>
      </c>
      <c r="G117" s="69">
        <f t="shared" si="49"/>
        <v>3.1127012522361358E-5</v>
      </c>
      <c r="H117" s="44" t="str">
        <f t="shared" si="30"/>
        <v>na</v>
      </c>
      <c r="I117" s="69">
        <f t="shared" si="49"/>
        <v>3.7119856887298749E-5</v>
      </c>
      <c r="J117" s="69">
        <f t="shared" si="49"/>
        <v>1.10912343470483E-5</v>
      </c>
    </row>
    <row r="118" spans="1:10">
      <c r="A118" s="56">
        <v>42005</v>
      </c>
      <c r="B118" s="69">
        <f t="shared" ref="B118:J118" si="50">B52/111800</f>
        <v>2.0572450805008942E-5</v>
      </c>
      <c r="C118" s="69">
        <f t="shared" si="50"/>
        <v>2.7906976744186048E-5</v>
      </c>
      <c r="D118" s="69">
        <f t="shared" si="50"/>
        <v>1.8872987477638638E-5</v>
      </c>
      <c r="E118" s="69">
        <f t="shared" si="50"/>
        <v>3.6135957066189624E-5</v>
      </c>
      <c r="F118" s="69">
        <f t="shared" si="50"/>
        <v>2.4597495527728085E-5</v>
      </c>
      <c r="G118" s="69">
        <f t="shared" si="50"/>
        <v>2.5939177101967799E-5</v>
      </c>
      <c r="H118" s="44" t="str">
        <f t="shared" si="30"/>
        <v>na</v>
      </c>
      <c r="I118" s="69">
        <f t="shared" si="50"/>
        <v>3.5420393559928444E-5</v>
      </c>
      <c r="J118" s="69">
        <f t="shared" si="50"/>
        <v>1.1359570661896243E-5</v>
      </c>
    </row>
    <row r="119" spans="1:10">
      <c r="A119" s="60">
        <v>42095</v>
      </c>
      <c r="B119" s="69">
        <f t="shared" ref="B119:J119" si="51">B53/111800</f>
        <v>2.1645796064400716E-5</v>
      </c>
      <c r="C119" s="69">
        <f t="shared" si="51"/>
        <v>2.477638640429338E-5</v>
      </c>
      <c r="D119" s="69">
        <f t="shared" si="51"/>
        <v>1.8694096601073343E-5</v>
      </c>
      <c r="E119" s="69">
        <f t="shared" si="51"/>
        <v>3.586762075134168E-5</v>
      </c>
      <c r="F119" s="69">
        <f t="shared" si="51"/>
        <v>2.2898032200357781E-5</v>
      </c>
      <c r="G119" s="69">
        <f t="shared" si="51"/>
        <v>2.3434704830053669E-5</v>
      </c>
      <c r="H119" s="44" t="str">
        <f t="shared" si="30"/>
        <v>na</v>
      </c>
      <c r="I119" s="69">
        <f t="shared" si="51"/>
        <v>3.300536672629696E-5</v>
      </c>
      <c r="J119" s="69">
        <f t="shared" si="51"/>
        <v>1.144901610017889E-5</v>
      </c>
    </row>
    <row r="120" spans="1:10">
      <c r="A120" s="56">
        <v>42186</v>
      </c>
      <c r="B120" s="69">
        <f t="shared" ref="B120:J120" si="52">B54/111800</f>
        <v>2.5223613595706619E-5</v>
      </c>
      <c r="C120" s="69">
        <f t="shared" si="52"/>
        <v>2.7459749552772808E-5</v>
      </c>
      <c r="D120" s="69">
        <f t="shared" si="52"/>
        <v>1.8962432915921291E-5</v>
      </c>
      <c r="E120" s="69">
        <f t="shared" si="52"/>
        <v>3.550983899821109E-5</v>
      </c>
      <c r="F120" s="69">
        <f t="shared" si="52"/>
        <v>2.334525939177102E-5</v>
      </c>
      <c r="G120" s="69">
        <f t="shared" si="52"/>
        <v>2.3524150268336315E-5</v>
      </c>
      <c r="H120" s="44" t="str">
        <f t="shared" si="30"/>
        <v>na</v>
      </c>
      <c r="I120" s="69">
        <f t="shared" si="52"/>
        <v>3.1127012522361358E-5</v>
      </c>
      <c r="J120" s="69">
        <f t="shared" si="52"/>
        <v>1.153846153846154E-5</v>
      </c>
    </row>
    <row r="121" spans="1:10">
      <c r="A121" s="50">
        <v>42278</v>
      </c>
      <c r="B121" s="69">
        <f t="shared" ref="B121:J121" si="53">B55/111800</f>
        <v>2.1019677996422185E-5</v>
      </c>
      <c r="C121" s="69">
        <f t="shared" si="53"/>
        <v>2.5402504472271914E-5</v>
      </c>
      <c r="D121" s="69">
        <f t="shared" si="53"/>
        <v>1.8694096601073343E-5</v>
      </c>
      <c r="E121" s="69">
        <f t="shared" si="53"/>
        <v>3.550983899821109E-5</v>
      </c>
      <c r="F121" s="69">
        <f t="shared" si="53"/>
        <v>2.0572450805008942E-5</v>
      </c>
      <c r="G121" s="69">
        <f t="shared" si="53"/>
        <v>2.1377459749552775E-5</v>
      </c>
      <c r="H121" s="44" t="str">
        <f t="shared" si="30"/>
        <v>na</v>
      </c>
      <c r="I121" s="69">
        <f t="shared" si="53"/>
        <v>2.9785330948121647E-5</v>
      </c>
      <c r="J121" s="69">
        <f t="shared" si="53"/>
        <v>1.10912343470483E-5</v>
      </c>
    </row>
    <row r="122" spans="1:10">
      <c r="A122" s="50">
        <v>42370</v>
      </c>
      <c r="B122" s="69">
        <f t="shared" ref="B122:J122" si="54">B56/111800</f>
        <v>1.7710196779964222E-5</v>
      </c>
      <c r="C122" s="69">
        <f t="shared" si="54"/>
        <v>2.1645796064400716E-5</v>
      </c>
      <c r="D122" s="69">
        <f t="shared" si="54"/>
        <v>1.8694096601073343E-5</v>
      </c>
      <c r="E122" s="69">
        <f t="shared" si="54"/>
        <v>3.4973166368515209E-5</v>
      </c>
      <c r="F122" s="69">
        <f t="shared" si="54"/>
        <v>1.7799642218246868E-5</v>
      </c>
      <c r="G122" s="69">
        <f t="shared" si="54"/>
        <v>1.9409660107334526E-5</v>
      </c>
      <c r="H122" s="44" t="str">
        <f t="shared" si="30"/>
        <v>na</v>
      </c>
      <c r="I122" s="69">
        <f t="shared" si="54"/>
        <v>2.8175313059033988E-5</v>
      </c>
      <c r="J122" s="69">
        <f t="shared" si="54"/>
        <v>1.0822898032200358E-5</v>
      </c>
    </row>
    <row r="123" spans="1:10">
      <c r="A123" s="56">
        <v>42461</v>
      </c>
      <c r="B123" s="69">
        <f t="shared" ref="B123:J123" si="55">B57/111800</f>
        <v>1.8425760286225402E-5</v>
      </c>
      <c r="C123" s="69">
        <f t="shared" si="55"/>
        <v>2.1377459749552775E-5</v>
      </c>
      <c r="D123" s="69">
        <f t="shared" si="55"/>
        <v>1.8067978533094812E-5</v>
      </c>
      <c r="E123" s="69">
        <f t="shared" si="55"/>
        <v>3.3899821109123432E-5</v>
      </c>
      <c r="F123" s="69">
        <f t="shared" si="55"/>
        <v>1.6994633273703039E-5</v>
      </c>
      <c r="G123" s="69">
        <f t="shared" si="55"/>
        <v>1.7978533094812163E-5</v>
      </c>
      <c r="H123" s="44" t="str">
        <f t="shared" si="30"/>
        <v>na</v>
      </c>
      <c r="I123" s="69">
        <f t="shared" si="55"/>
        <v>2.4686940966010731E-5</v>
      </c>
      <c r="J123" s="69">
        <f t="shared" si="55"/>
        <v>1.1180679785330948E-5</v>
      </c>
    </row>
    <row r="124" spans="1:10">
      <c r="A124" s="56">
        <v>42552</v>
      </c>
      <c r="B124" s="69">
        <f t="shared" ref="B124:J124" si="56">B58/111800</f>
        <v>2.0214669051878352E-5</v>
      </c>
      <c r="C124" s="69">
        <f t="shared" si="56"/>
        <v>2.3166368515205725E-5</v>
      </c>
      <c r="D124" s="69">
        <f t="shared" si="56"/>
        <v>1.8336314847942753E-5</v>
      </c>
      <c r="E124" s="69">
        <f t="shared" si="56"/>
        <v>3.3899821109123432E-5</v>
      </c>
      <c r="F124" s="69">
        <f t="shared" si="56"/>
        <v>1.9588550983899821E-5</v>
      </c>
      <c r="G124" s="69">
        <f t="shared" si="56"/>
        <v>2.0393559928443647E-5</v>
      </c>
      <c r="H124" s="44" t="str">
        <f t="shared" si="30"/>
        <v>na</v>
      </c>
      <c r="I124" s="69">
        <f t="shared" si="56"/>
        <v>2.6565295169946333E-5</v>
      </c>
      <c r="J124" s="69">
        <f t="shared" si="56"/>
        <v>1.1359570661896243E-5</v>
      </c>
    </row>
    <row r="125" spans="1:10">
      <c r="A125" s="56">
        <v>42644</v>
      </c>
      <c r="B125" s="69">
        <f t="shared" ref="B125:J125" si="57">B59/111800</f>
        <v>1.9856887298747766E-5</v>
      </c>
      <c r="C125" s="69">
        <f t="shared" si="57"/>
        <v>2.2450805008944541E-5</v>
      </c>
      <c r="D125" s="69">
        <f t="shared" si="57"/>
        <v>1.8425760286225402E-5</v>
      </c>
      <c r="E125" s="69">
        <f t="shared" si="57"/>
        <v>3.2826475849731662E-5</v>
      </c>
      <c r="F125" s="69">
        <f t="shared" si="57"/>
        <v>1.9767441860465116E-5</v>
      </c>
      <c r="G125" s="69">
        <f t="shared" si="57"/>
        <v>1.9767441860465116E-5</v>
      </c>
      <c r="H125" s="44" t="str">
        <f t="shared" si="30"/>
        <v>na</v>
      </c>
      <c r="I125" s="69">
        <f t="shared" si="57"/>
        <v>2.7906976744186048E-5</v>
      </c>
      <c r="J125" s="69">
        <f t="shared" si="57"/>
        <v>1.1270125223613595E-5</v>
      </c>
    </row>
    <row r="126" spans="1:10">
      <c r="A126" s="56">
        <v>42736</v>
      </c>
      <c r="B126" s="69">
        <f t="shared" ref="B126:J126" si="58">B60/111800</f>
        <v>2.0751341681574237E-5</v>
      </c>
      <c r="C126" s="69">
        <f t="shared" si="58"/>
        <v>2.370304114490161E-5</v>
      </c>
      <c r="D126" s="69">
        <f t="shared" si="58"/>
        <v>1.8872987477638638E-5</v>
      </c>
      <c r="E126" s="69">
        <f t="shared" si="58"/>
        <v>3.4347048300536674E-5</v>
      </c>
      <c r="F126" s="69">
        <f t="shared" si="58"/>
        <v>2.0572450805008942E-5</v>
      </c>
      <c r="G126" s="69">
        <f t="shared" si="58"/>
        <v>2.0751341681574237E-5</v>
      </c>
      <c r="H126" s="44" t="str">
        <f t="shared" si="30"/>
        <v>na</v>
      </c>
      <c r="I126" s="69">
        <f t="shared" si="58"/>
        <v>2.6744186046511628E-5</v>
      </c>
      <c r="J126" s="69">
        <f t="shared" si="58"/>
        <v>1.0822898032200358E-5</v>
      </c>
    </row>
    <row r="127" spans="1:10">
      <c r="A127" s="56">
        <v>42826</v>
      </c>
      <c r="B127" s="69">
        <f t="shared" ref="B127:J127" si="59">B61/111800</f>
        <v>2.1288014311270126E-5</v>
      </c>
      <c r="C127" s="69">
        <f t="shared" si="59"/>
        <v>2.4508050089445439E-5</v>
      </c>
      <c r="D127" s="69">
        <f t="shared" si="59"/>
        <v>1.9230769230769231E-5</v>
      </c>
      <c r="E127" s="69">
        <f t="shared" si="59"/>
        <v>3.4615384615384619E-5</v>
      </c>
      <c r="F127" s="69">
        <f t="shared" si="59"/>
        <v>2.0304114490161001E-5</v>
      </c>
      <c r="G127" s="69">
        <f t="shared" si="59"/>
        <v>2.0035778175313061E-5</v>
      </c>
      <c r="H127" s="44" t="str">
        <f t="shared" si="30"/>
        <v>na</v>
      </c>
      <c r="I127" s="69">
        <f t="shared" si="59"/>
        <v>2.7101967799642215E-5</v>
      </c>
      <c r="J127" s="69">
        <f t="shared" si="59"/>
        <v>1.1180679785330948E-5</v>
      </c>
    </row>
    <row r="128" spans="1:10">
      <c r="A128" s="56">
        <v>42917</v>
      </c>
      <c r="B128" s="69">
        <f t="shared" ref="B128:J128" si="60">B62/111800</f>
        <v>2.0214669051878352E-5</v>
      </c>
      <c r="C128" s="69">
        <f t="shared" si="60"/>
        <v>2.3076923076923079E-5</v>
      </c>
      <c r="D128" s="69">
        <f t="shared" si="60"/>
        <v>1.9230769230769231E-5</v>
      </c>
      <c r="E128" s="69">
        <f t="shared" si="60"/>
        <v>3.479427549194991E-5</v>
      </c>
      <c r="F128" s="69">
        <f t="shared" si="60"/>
        <v>1.9677996422182471E-5</v>
      </c>
      <c r="G128" s="69">
        <f t="shared" si="60"/>
        <v>2.0035778175313061E-5</v>
      </c>
      <c r="H128" s="44" t="str">
        <f t="shared" si="30"/>
        <v>na</v>
      </c>
      <c r="I128" s="69">
        <f t="shared" si="60"/>
        <v>2.8175313059033988E-5</v>
      </c>
      <c r="J128" s="69">
        <f t="shared" si="60"/>
        <v>1.1717352415026835E-5</v>
      </c>
    </row>
    <row r="129" spans="1:10">
      <c r="A129" s="56">
        <v>43009</v>
      </c>
      <c r="B129" s="69">
        <f t="shared" ref="B129:J129" si="61">B63/111800</f>
        <v>2.227191413237925E-5</v>
      </c>
      <c r="C129" s="69">
        <f t="shared" si="61"/>
        <v>2.441860465116279E-5</v>
      </c>
      <c r="D129" s="69">
        <f t="shared" si="61"/>
        <v>1.9409660107334526E-5</v>
      </c>
      <c r="E129" s="69">
        <f t="shared" si="61"/>
        <v>3.4168157423971376E-5</v>
      </c>
      <c r="F129" s="69">
        <f t="shared" si="61"/>
        <v>2.2003577817531306E-5</v>
      </c>
      <c r="G129" s="69">
        <f t="shared" si="61"/>
        <v>2.155635062611807E-5</v>
      </c>
      <c r="H129" s="44" t="str">
        <f t="shared" si="30"/>
        <v>na</v>
      </c>
      <c r="I129" s="69">
        <f t="shared" si="61"/>
        <v>2.9606440071556352E-5</v>
      </c>
      <c r="J129" s="69">
        <f t="shared" si="61"/>
        <v>1.1270125223613595E-5</v>
      </c>
    </row>
    <row r="130" spans="1:10">
      <c r="A130" s="56">
        <v>43101</v>
      </c>
      <c r="B130" s="69">
        <f t="shared" ref="B130:J130" si="62">B64/111800</f>
        <v>2.2361359570661896E-5</v>
      </c>
      <c r="C130" s="69">
        <f t="shared" si="62"/>
        <v>2.3971377459749554E-5</v>
      </c>
      <c r="D130" s="69">
        <f t="shared" si="62"/>
        <v>1.9409660107334526E-5</v>
      </c>
      <c r="E130" s="69">
        <f t="shared" si="62"/>
        <v>3.4704830053667264E-5</v>
      </c>
      <c r="F130" s="69">
        <f t="shared" si="62"/>
        <v>2.3524150268336315E-5</v>
      </c>
      <c r="G130" s="69">
        <f t="shared" si="62"/>
        <v>2.2808586762075131E-5</v>
      </c>
      <c r="H130" s="44" t="str">
        <f t="shared" si="30"/>
        <v>na</v>
      </c>
      <c r="I130" s="69">
        <f t="shared" si="62"/>
        <v>3.0500894454382827E-5</v>
      </c>
      <c r="J130" s="69">
        <f t="shared" si="62"/>
        <v>1.0822898032200358E-5</v>
      </c>
    </row>
    <row r="131" spans="1:10" ht="15.75" thickBot="1">
      <c r="A131" s="64">
        <v>43191</v>
      </c>
      <c r="B131" s="69">
        <f t="shared" ref="B131:J131" si="63">B65/111800</f>
        <v>2.3881932021466905E-5</v>
      </c>
      <c r="C131" s="69">
        <f t="shared" si="63"/>
        <v>2.5670840787119858E-5</v>
      </c>
      <c r="D131" s="69">
        <f t="shared" si="63"/>
        <v>1.9499105545617176E-5</v>
      </c>
      <c r="E131" s="69">
        <f t="shared" si="63"/>
        <v>3.4615384615384619E-5</v>
      </c>
      <c r="F131" s="69">
        <f t="shared" si="63"/>
        <v>2.4150268336314849E-5</v>
      </c>
      <c r="G131" s="69">
        <f t="shared" si="63"/>
        <v>2.3166368515205725E-5</v>
      </c>
      <c r="H131" s="44" t="str">
        <f t="shared" si="30"/>
        <v>na</v>
      </c>
      <c r="I131" s="69">
        <f t="shared" si="63"/>
        <v>3.0322003577817532E-5</v>
      </c>
      <c r="J131" s="69">
        <f t="shared" si="63"/>
        <v>1.0822898032200358E-5</v>
      </c>
    </row>
  </sheetData>
  <mergeCells count="2">
    <mergeCell ref="A1:J1"/>
    <mergeCell ref="A67:J67"/>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J19" sqref="J19"/>
    </sheetView>
  </sheetViews>
  <sheetFormatPr defaultRowHeight="1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15" sqref="A13:B15"/>
    </sheetView>
  </sheetViews>
  <sheetFormatPr defaultRowHeight="12.75"/>
  <cols>
    <col min="1" max="1" width="30.5703125" style="124" customWidth="1"/>
    <col min="2" max="16384" width="9.140625" style="124"/>
  </cols>
  <sheetData>
    <row r="1" spans="1:2">
      <c r="A1" s="124" t="s">
        <v>2040</v>
      </c>
    </row>
    <row r="3" spans="1:2">
      <c r="A3" s="125" t="s">
        <v>2041</v>
      </c>
      <c r="B3" s="125" t="s">
        <v>2042</v>
      </c>
    </row>
    <row r="4" spans="1:2">
      <c r="B4" s="126" t="s">
        <v>2043</v>
      </c>
    </row>
    <row r="5" spans="1:2">
      <c r="B5" s="125" t="s">
        <v>2044</v>
      </c>
    </row>
    <row r="7" spans="1:2">
      <c r="B7" s="127" t="s">
        <v>2045</v>
      </c>
    </row>
    <row r="8" spans="1:2">
      <c r="B8" s="127" t="s">
        <v>2046</v>
      </c>
    </row>
    <row r="9" spans="1:2">
      <c r="B9" s="127" t="s">
        <v>2047</v>
      </c>
    </row>
    <row r="10" spans="1:2">
      <c r="B10" s="128" t="s">
        <v>2048</v>
      </c>
    </row>
    <row r="11" spans="1:2">
      <c r="B11" s="128" t="s">
        <v>2049</v>
      </c>
    </row>
    <row r="13" spans="1:2">
      <c r="A13" s="125" t="s">
        <v>2050</v>
      </c>
    </row>
    <row r="14" spans="1:2">
      <c r="A14" s="125" t="s">
        <v>2051</v>
      </c>
    </row>
    <row r="15" spans="1:2">
      <c r="A15" s="125" t="s">
        <v>2052</v>
      </c>
      <c r="B15" s="124">
        <f>'calcs of NG price steam EOR '!B1</f>
        <v>1.1136776430767814</v>
      </c>
    </row>
    <row r="17" spans="1:5">
      <c r="A17" s="125" t="s">
        <v>2053</v>
      </c>
    </row>
    <row r="18" spans="1:5">
      <c r="A18" s="125" t="s">
        <v>2054</v>
      </c>
    </row>
    <row r="19" spans="1:5">
      <c r="A19" s="125" t="s">
        <v>2055</v>
      </c>
    </row>
    <row r="20" spans="1:5">
      <c r="A20" s="125"/>
    </row>
    <row r="22" spans="1:5">
      <c r="A22" s="125" t="s">
        <v>2056</v>
      </c>
    </row>
    <row r="24" spans="1:5">
      <c r="B24" s="125" t="s">
        <v>2057</v>
      </c>
    </row>
    <row r="25" spans="1:5" ht="15">
      <c r="A25" s="125" t="s">
        <v>2058</v>
      </c>
      <c r="B25" s="129">
        <v>0.75</v>
      </c>
      <c r="C25" s="125"/>
    </row>
    <row r="26" spans="1:5" ht="15">
      <c r="A26" s="125" t="s">
        <v>2059</v>
      </c>
      <c r="B26" s="129">
        <v>0.25</v>
      </c>
    </row>
    <row r="27" spans="1:5">
      <c r="E27" s="125"/>
    </row>
    <row r="28" spans="1:5">
      <c r="A28" s="125" t="s">
        <v>2060</v>
      </c>
      <c r="E28" s="125"/>
    </row>
    <row r="29" spans="1:5">
      <c r="A29" s="125"/>
      <c r="E29" s="125"/>
    </row>
    <row r="30" spans="1:5">
      <c r="B30" s="125" t="s">
        <v>2057</v>
      </c>
    </row>
    <row r="31" spans="1:5" ht="15">
      <c r="A31" s="125" t="s">
        <v>2061</v>
      </c>
      <c r="B31" s="130">
        <f>B25/2</f>
        <v>0.375</v>
      </c>
    </row>
    <row r="32" spans="1:5" ht="15">
      <c r="A32" s="125" t="s">
        <v>2062</v>
      </c>
      <c r="B32" s="130">
        <f>B31</f>
        <v>0.375</v>
      </c>
    </row>
    <row r="35" spans="1:2">
      <c r="A35" s="125" t="s">
        <v>2063</v>
      </c>
    </row>
    <row r="36" spans="1:2" ht="25.5">
      <c r="A36" s="131" t="s">
        <v>2064</v>
      </c>
      <c r="B36" s="124">
        <v>1</v>
      </c>
    </row>
    <row r="39" spans="1:2">
      <c r="A39" s="125" t="s">
        <v>2065</v>
      </c>
    </row>
    <row r="40" spans="1:2">
      <c r="A40" s="126" t="s">
        <v>2066</v>
      </c>
    </row>
    <row r="41" spans="1:2">
      <c r="A41" s="126" t="s">
        <v>2067</v>
      </c>
    </row>
  </sheetData>
  <hyperlinks>
    <hyperlink ref="B4" r:id="rId1"/>
    <hyperlink ref="A41" r:id="rId2"/>
    <hyperlink ref="A40" r:id="rId3"/>
  </hyperlinks>
  <pageMargins left="0.7" right="0.7" top="0.75" bottom="0.75" header="0.3" footer="0.3"/>
  <pageSetup orientation="portrait"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21" sqref="A21:A22"/>
    </sheetView>
  </sheetViews>
  <sheetFormatPr defaultRowHeight="12.75"/>
  <cols>
    <col min="1" max="1" width="20.140625" style="124" customWidth="1"/>
    <col min="2" max="16384" width="9.140625" style="124"/>
  </cols>
  <sheetData>
    <row r="1" spans="1:4">
      <c r="A1" s="125" t="s">
        <v>2018</v>
      </c>
      <c r="B1" s="124">
        <f>'About nat gas price steam EOR'!B26*'About nat gas price steam EOR'!B36+'About nat gas price steam EOR'!B32*'calcs of NG price steam EOR '!B16+'About nat gas price steam EOR'!B31*'calcs of NG price steam EOR '!B10</f>
        <v>1.1136776430767814</v>
      </c>
    </row>
    <row r="4" spans="1:4">
      <c r="A4" s="132" t="s">
        <v>2068</v>
      </c>
      <c r="B4" s="132"/>
      <c r="C4" s="132"/>
      <c r="D4" s="132"/>
    </row>
    <row r="6" spans="1:4">
      <c r="A6" s="133" t="s">
        <v>2069</v>
      </c>
    </row>
    <row r="8" spans="1:4">
      <c r="A8" s="125" t="s">
        <v>2070</v>
      </c>
      <c r="B8" s="124">
        <f>'SoCal Gas'!B32</f>
        <v>1</v>
      </c>
    </row>
    <row r="9" spans="1:4">
      <c r="A9" s="125" t="s">
        <v>2071</v>
      </c>
      <c r="B9" s="124">
        <f>'PG&amp;E calcs- backbone level'!$E$12</f>
        <v>1.0113158552233978</v>
      </c>
    </row>
    <row r="10" spans="1:4">
      <c r="A10" s="134" t="s">
        <v>2072</v>
      </c>
      <c r="B10" s="124">
        <f>(B8+B9)/2</f>
        <v>1.0056579276116988</v>
      </c>
    </row>
    <row r="12" spans="1:4">
      <c r="A12" s="133" t="s">
        <v>2073</v>
      </c>
    </row>
    <row r="14" spans="1:4">
      <c r="A14" s="125" t="s">
        <v>2074</v>
      </c>
      <c r="B14" s="124">
        <f>'PG&amp;E calcs - distribution level'!$D$11</f>
        <v>1.3120235970512171</v>
      </c>
    </row>
    <row r="15" spans="1:4">
      <c r="A15" s="125" t="s">
        <v>2075</v>
      </c>
      <c r="B15" s="124">
        <f>'SoCal Gas'!E22</f>
        <v>1.282941310801553</v>
      </c>
    </row>
    <row r="16" spans="1:4">
      <c r="A16" s="134" t="s">
        <v>2072</v>
      </c>
      <c r="B16" s="124">
        <f>(B14+B15)/2</f>
        <v>1.2974824539263849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43"/>
  <sheetViews>
    <sheetView topLeftCell="A4" workbookViewId="0">
      <selection activeCell="A21" sqref="A21:A22"/>
    </sheetView>
  </sheetViews>
  <sheetFormatPr defaultRowHeight="12.75"/>
  <cols>
    <col min="1" max="1" width="12.42578125" style="124" bestFit="1" customWidth="1"/>
    <col min="2" max="16384" width="9.140625" style="124"/>
  </cols>
  <sheetData>
    <row r="12" spans="1:1">
      <c r="A12" s="125" t="s">
        <v>2076</v>
      </c>
    </row>
    <row r="14" spans="1:1">
      <c r="A14" s="135" t="s">
        <v>2077</v>
      </c>
    </row>
    <row r="15" spans="1:1" ht="15">
      <c r="A15" s="136"/>
    </row>
    <row r="17" spans="1:5">
      <c r="A17" s="125" t="s">
        <v>2078</v>
      </c>
    </row>
    <row r="19" spans="1:5">
      <c r="A19" s="132" t="s">
        <v>2073</v>
      </c>
      <c r="B19" s="137"/>
      <c r="C19" s="137"/>
    </row>
    <row r="20" spans="1:5">
      <c r="A20" s="124" t="s">
        <v>2079</v>
      </c>
      <c r="B20" s="138">
        <v>5.6180000000000003</v>
      </c>
      <c r="C20" s="125" t="s">
        <v>2080</v>
      </c>
    </row>
    <row r="21" spans="1:5">
      <c r="A21" s="124" t="s">
        <v>2081</v>
      </c>
      <c r="B21" s="124">
        <v>4.3789999999999996</v>
      </c>
      <c r="C21" s="125" t="s">
        <v>2080</v>
      </c>
    </row>
    <row r="22" spans="1:5">
      <c r="A22" s="124" t="s">
        <v>2082</v>
      </c>
      <c r="D22" s="124" t="s">
        <v>2083</v>
      </c>
      <c r="E22" s="124">
        <f>B20/B21</f>
        <v>1.282941310801553</v>
      </c>
    </row>
    <row r="24" spans="1:5">
      <c r="A24" s="125" t="s">
        <v>2084</v>
      </c>
    </row>
    <row r="26" spans="1:5">
      <c r="A26" s="132" t="s">
        <v>2085</v>
      </c>
      <c r="B26" s="132"/>
      <c r="C26" s="132"/>
    </row>
    <row r="27" spans="1:5" s="140" customFormat="1">
      <c r="A27" s="139"/>
      <c r="B27" s="139"/>
      <c r="C27" s="139"/>
    </row>
    <row r="28" spans="1:5">
      <c r="A28" s="125" t="s">
        <v>2086</v>
      </c>
    </row>
    <row r="30" spans="1:5">
      <c r="A30" s="125" t="s">
        <v>2087</v>
      </c>
    </row>
    <row r="32" spans="1:5">
      <c r="A32" s="141" t="s">
        <v>2085</v>
      </c>
      <c r="B32" s="124">
        <v>1</v>
      </c>
    </row>
    <row r="35" spans="1:5">
      <c r="A35" s="132" t="s">
        <v>2088</v>
      </c>
      <c r="B35" s="132"/>
      <c r="C35" s="132"/>
    </row>
    <row r="36" spans="1:5">
      <c r="A36" s="124">
        <v>5.6180000000000003</v>
      </c>
      <c r="B36" s="125" t="s">
        <v>2080</v>
      </c>
    </row>
    <row r="37" spans="1:5">
      <c r="A37" s="142">
        <f>A36/1000000</f>
        <v>5.6180000000000003E-6</v>
      </c>
      <c r="B37" s="125" t="s">
        <v>2089</v>
      </c>
      <c r="E37" s="125"/>
    </row>
    <row r="38" spans="1:5">
      <c r="A38" s="124" t="s">
        <v>2090</v>
      </c>
      <c r="C38" s="124">
        <v>100000</v>
      </c>
      <c r="D38" s="124" t="s">
        <v>261</v>
      </c>
    </row>
    <row r="39" spans="1:5">
      <c r="A39" s="125" t="s">
        <v>2091</v>
      </c>
    </row>
    <row r="40" spans="1:5">
      <c r="A40" s="124">
        <f>'EIA annual data'!$N$53</f>
        <v>3.16</v>
      </c>
      <c r="B40" s="125" t="s">
        <v>2092</v>
      </c>
    </row>
    <row r="41" spans="1:5">
      <c r="A41" s="124">
        <f>A40/1000</f>
        <v>3.16E-3</v>
      </c>
      <c r="B41" s="125" t="s">
        <v>2093</v>
      </c>
    </row>
    <row r="42" spans="1:5" ht="13.5" thickBot="1">
      <c r="A42" s="124">
        <f>A41/1036</f>
        <v>3.0501930501930503E-6</v>
      </c>
      <c r="B42" s="125" t="s">
        <v>2089</v>
      </c>
    </row>
    <row r="43" spans="1:5" ht="60.75" thickBot="1">
      <c r="A43" s="125" t="s">
        <v>2094</v>
      </c>
      <c r="B43" s="143" t="s">
        <v>2095</v>
      </c>
      <c r="C43" s="126" t="s">
        <v>2096</v>
      </c>
    </row>
  </sheetData>
  <hyperlinks>
    <hyperlink ref="A14" r:id="rId1"/>
    <hyperlink ref="C43" r:id="rId2"/>
  </hyperlinks>
  <pageMargins left="0.7" right="0.7" top="0.75" bottom="0.75" header="0.3" footer="0.3"/>
  <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workbookViewId="0">
      <selection activeCell="A21" sqref="A21:A22"/>
    </sheetView>
  </sheetViews>
  <sheetFormatPr defaultRowHeight="12.75"/>
  <cols>
    <col min="1" max="1" width="24" style="124" customWidth="1"/>
    <col min="2" max="2" width="9.140625" style="124"/>
    <col min="3" max="3" width="16.28515625" style="124" customWidth="1"/>
    <col min="4" max="4" width="16" style="124" customWidth="1"/>
    <col min="5" max="5" width="19.28515625" style="124" customWidth="1"/>
    <col min="6" max="16384" width="9.140625" style="124"/>
  </cols>
  <sheetData>
    <row r="1" spans="1:11">
      <c r="A1" s="133" t="s">
        <v>2097</v>
      </c>
    </row>
    <row r="2" spans="1:11">
      <c r="B2" s="125" t="s">
        <v>2098</v>
      </c>
      <c r="C2" s="125" t="s">
        <v>2099</v>
      </c>
      <c r="D2" s="125" t="s">
        <v>2098</v>
      </c>
      <c r="E2" s="125" t="s">
        <v>2099</v>
      </c>
    </row>
    <row r="3" spans="1:11">
      <c r="A3" s="132" t="s">
        <v>2100</v>
      </c>
      <c r="B3" s="132"/>
      <c r="C3" s="132"/>
      <c r="D3" s="132"/>
      <c r="E3" s="132"/>
    </row>
    <row r="4" spans="1:11">
      <c r="B4" s="125" t="s">
        <v>2080</v>
      </c>
      <c r="C4" s="125" t="s">
        <v>2080</v>
      </c>
      <c r="D4" s="125" t="s">
        <v>2089</v>
      </c>
      <c r="E4" s="125" t="s">
        <v>2089</v>
      </c>
    </row>
    <row r="6" spans="1:11">
      <c r="A6" s="125" t="s">
        <v>2101</v>
      </c>
      <c r="D6" s="125">
        <f>B18</f>
        <v>3.3301158301158306E-6</v>
      </c>
      <c r="E6" s="125">
        <f>B18</f>
        <v>3.3301158301158306E-6</v>
      </c>
    </row>
    <row r="7" spans="1:11">
      <c r="A7" s="125" t="s">
        <v>2102</v>
      </c>
      <c r="B7" s="124">
        <f>'PGE electric gen rates'!$K$33</f>
        <v>8.2500000000000004E-3</v>
      </c>
      <c r="C7" s="124">
        <f>'PG&amp;E noncore rates'!$Q$28</f>
        <v>9.219999999999999E-3</v>
      </c>
      <c r="D7" s="124">
        <f>B7/100000</f>
        <v>8.2500000000000004E-8</v>
      </c>
      <c r="E7" s="124">
        <f>C7/100000</f>
        <v>9.2199999999999992E-8</v>
      </c>
    </row>
    <row r="8" spans="1:11">
      <c r="A8" s="125" t="s">
        <v>2103</v>
      </c>
      <c r="B8" s="125" t="s">
        <v>2104</v>
      </c>
    </row>
    <row r="9" spans="1:11">
      <c r="A9" s="125" t="s">
        <v>2105</v>
      </c>
      <c r="C9" s="124">
        <f>'PG&amp;E Schedule G-SUR'!$G$28</f>
        <v>2.891666666666667E-3</v>
      </c>
      <c r="E9" s="124">
        <f>C9/100000</f>
        <v>2.8916666666666671E-8</v>
      </c>
      <c r="H9" s="124" t="s">
        <v>2090</v>
      </c>
      <c r="J9" s="124">
        <v>100000</v>
      </c>
      <c r="K9" s="124" t="s">
        <v>261</v>
      </c>
    </row>
    <row r="10" spans="1:11">
      <c r="A10" s="125" t="s">
        <v>2011</v>
      </c>
      <c r="D10" s="124">
        <f>SUM(D6:D8)</f>
        <v>3.4126158301158307E-6</v>
      </c>
      <c r="E10" s="124">
        <f>SUM(E6:E9)</f>
        <v>3.4512324967824973E-6</v>
      </c>
    </row>
    <row r="12" spans="1:11">
      <c r="D12" s="125" t="s">
        <v>2106</v>
      </c>
      <c r="E12" s="124">
        <f>E10/D10</f>
        <v>1.0113158552233978</v>
      </c>
    </row>
    <row r="16" spans="1:11">
      <c r="A16" s="124" t="s">
        <v>2101</v>
      </c>
      <c r="B16" s="124">
        <f>'EIA annual data'!$F$54</f>
        <v>3.45</v>
      </c>
      <c r="C16" s="124" t="s">
        <v>2107</v>
      </c>
    </row>
    <row r="17" spans="1:3">
      <c r="B17" s="124">
        <f>B16/1000</f>
        <v>3.4500000000000004E-3</v>
      </c>
      <c r="C17" s="124" t="s">
        <v>2108</v>
      </c>
    </row>
    <row r="18" spans="1:3" ht="15">
      <c r="A18" s="125" t="s">
        <v>2109</v>
      </c>
      <c r="B18" s="144">
        <f>B17/1036</f>
        <v>3.3301158301158306E-6</v>
      </c>
      <c r="C18" s="125" t="s">
        <v>2089</v>
      </c>
    </row>
    <row r="19" spans="1:3" ht="15">
      <c r="B19" s="144"/>
    </row>
    <row r="23" spans="1:3" ht="15.75" thickBot="1">
      <c r="B23" s="144"/>
    </row>
    <row r="24" spans="1:3" ht="60.75" thickBot="1">
      <c r="A24" s="125" t="s">
        <v>2094</v>
      </c>
      <c r="B24" s="143" t="s">
        <v>2095</v>
      </c>
      <c r="C24" s="126" t="s">
        <v>2096</v>
      </c>
    </row>
    <row r="25" spans="1:3" ht="15">
      <c r="B25" s="144"/>
    </row>
    <row r="26" spans="1:3" ht="15">
      <c r="B26" s="144"/>
    </row>
    <row r="27" spans="1:3">
      <c r="A27" s="125" t="s">
        <v>2110</v>
      </c>
      <c r="B27" s="140"/>
    </row>
    <row r="53" spans="1:1">
      <c r="A53" s="125" t="s">
        <v>2111</v>
      </c>
    </row>
    <row r="54" spans="1:1">
      <c r="A54" s="124" t="s">
        <v>2112</v>
      </c>
    </row>
    <row r="55" spans="1:1">
      <c r="A55" s="126" t="s">
        <v>2113</v>
      </c>
    </row>
    <row r="108" spans="1:1">
      <c r="A108" s="124" t="s">
        <v>2114</v>
      </c>
    </row>
    <row r="110" spans="1:1">
      <c r="A110" s="125"/>
    </row>
  </sheetData>
  <hyperlinks>
    <hyperlink ref="A55" r:id="rId1"/>
    <hyperlink ref="C24" r:id="rId2"/>
  </hyperlinks>
  <pageMargins left="0.7" right="0.7" top="0.75" bottom="0.75" header="0.3" footer="0.3"/>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workbookViewId="0">
      <selection activeCell="A21" sqref="A21:A22"/>
    </sheetView>
  </sheetViews>
  <sheetFormatPr defaultRowHeight="12.75"/>
  <cols>
    <col min="1" max="1" width="35.140625" style="124" customWidth="1"/>
    <col min="2" max="2" width="14.85546875" style="124" bestFit="1" customWidth="1"/>
    <col min="3" max="3" width="21.85546875" style="124" customWidth="1"/>
    <col min="4" max="4" width="33.85546875" style="124" customWidth="1"/>
    <col min="5" max="5" width="20" style="124" customWidth="1"/>
    <col min="6" max="16384" width="9.140625" style="124"/>
  </cols>
  <sheetData>
    <row r="1" spans="1:10">
      <c r="B1" s="125" t="s">
        <v>2099</v>
      </c>
      <c r="C1" s="125" t="s">
        <v>2115</v>
      </c>
      <c r="D1" s="125" t="s">
        <v>2099</v>
      </c>
    </row>
    <row r="2" spans="1:10" ht="15.75">
      <c r="A2" s="145" t="s">
        <v>2116</v>
      </c>
      <c r="B2" s="137"/>
      <c r="C2" s="137"/>
      <c r="D2" s="146"/>
    </row>
    <row r="3" spans="1:10">
      <c r="B3" s="125" t="s">
        <v>2080</v>
      </c>
      <c r="C3" s="125" t="s">
        <v>2089</v>
      </c>
      <c r="D3" s="125" t="s">
        <v>2089</v>
      </c>
    </row>
    <row r="5" spans="1:10">
      <c r="A5" s="125" t="s">
        <v>2101</v>
      </c>
      <c r="C5" s="125"/>
      <c r="D5" s="125">
        <f>B17</f>
        <v>3.3301158301158306E-6</v>
      </c>
    </row>
    <row r="6" spans="1:10">
      <c r="A6" s="125" t="s">
        <v>2102</v>
      </c>
      <c r="B6" s="124">
        <f>'PG&amp;E noncore rates'!$R$28</f>
        <v>0.11183999999999999</v>
      </c>
      <c r="D6" s="124">
        <f>B6/100000</f>
        <v>1.1184E-6</v>
      </c>
    </row>
    <row r="7" spans="1:10">
      <c r="A7" s="125" t="s">
        <v>2103</v>
      </c>
    </row>
    <row r="8" spans="1:10">
      <c r="A8" s="125" t="s">
        <v>2105</v>
      </c>
      <c r="B8" s="124">
        <f>'PG&amp;E Schedule G-SUR'!$G$28</f>
        <v>2.891666666666667E-3</v>
      </c>
      <c r="D8" s="124">
        <f>B8/100000</f>
        <v>2.8916666666666671E-8</v>
      </c>
      <c r="G8" s="124" t="s">
        <v>2090</v>
      </c>
      <c r="I8" s="124">
        <v>100000</v>
      </c>
      <c r="J8" s="124" t="s">
        <v>261</v>
      </c>
    </row>
    <row r="9" spans="1:10">
      <c r="A9" s="125" t="s">
        <v>2011</v>
      </c>
      <c r="D9" s="124">
        <f>SUM(D5:D8)</f>
        <v>4.4774324967824973E-6</v>
      </c>
    </row>
    <row r="10" spans="1:10" ht="42" customHeight="1">
      <c r="A10" s="147" t="s">
        <v>2117</v>
      </c>
      <c r="C10" s="124">
        <f>'PG&amp;E calcs- backbone level'!$D$10</f>
        <v>3.4126158301158307E-6</v>
      </c>
    </row>
    <row r="11" spans="1:10">
      <c r="C11" s="125" t="s">
        <v>2034</v>
      </c>
      <c r="D11" s="124">
        <f>D9/C10</f>
        <v>1.3120235970512171</v>
      </c>
    </row>
    <row r="15" spans="1:10">
      <c r="A15" s="124" t="s">
        <v>2101</v>
      </c>
      <c r="B15" s="124">
        <f>'EIA annual data'!$F$54</f>
        <v>3.45</v>
      </c>
      <c r="C15" s="124" t="s">
        <v>2107</v>
      </c>
    </row>
    <row r="16" spans="1:10">
      <c r="B16" s="124">
        <f>B15/1000</f>
        <v>3.4500000000000004E-3</v>
      </c>
      <c r="C16" s="124" t="s">
        <v>2108</v>
      </c>
    </row>
    <row r="17" spans="1:3" ht="15">
      <c r="A17" s="125" t="s">
        <v>2109</v>
      </c>
      <c r="B17" s="144">
        <f>B16/1036</f>
        <v>3.3301158301158306E-6</v>
      </c>
      <c r="C17" s="125" t="s">
        <v>2089</v>
      </c>
    </row>
    <row r="18" spans="1:3" ht="15">
      <c r="B18" s="144"/>
    </row>
    <row r="22" spans="1:3" ht="15.75" thickBot="1">
      <c r="B22" s="144"/>
    </row>
    <row r="23" spans="1:3" ht="30.75" thickBot="1">
      <c r="A23" s="125" t="s">
        <v>2094</v>
      </c>
      <c r="B23" s="143" t="s">
        <v>2095</v>
      </c>
      <c r="C23" s="126" t="s">
        <v>2096</v>
      </c>
    </row>
    <row r="24" spans="1:3" ht="15">
      <c r="B24" s="144"/>
    </row>
    <row r="25" spans="1:3" ht="15">
      <c r="B25" s="144"/>
    </row>
    <row r="26" spans="1:3">
      <c r="A26" s="125" t="s">
        <v>2110</v>
      </c>
      <c r="B26" s="140"/>
    </row>
    <row r="52" spans="1:1">
      <c r="A52" s="125" t="s">
        <v>2111</v>
      </c>
    </row>
    <row r="53" spans="1:1">
      <c r="A53" s="124" t="s">
        <v>2112</v>
      </c>
    </row>
    <row r="54" spans="1:1">
      <c r="A54" s="126" t="s">
        <v>2113</v>
      </c>
    </row>
    <row r="107" spans="1:1">
      <c r="A107" s="124" t="s">
        <v>2114</v>
      </c>
    </row>
  </sheetData>
  <hyperlinks>
    <hyperlink ref="A54" r:id="rId1"/>
    <hyperlink ref="C23" r:id="rId2"/>
  </hyperlinks>
  <pageMargins left="0.7" right="0.7" top="0.75" bottom="0.75" header="0.3" footer="0.3"/>
  <pageSetup orientation="portrait" r:id="rId3"/>
  <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7"/>
  <sheetViews>
    <sheetView showGridLines="0" workbookViewId="0">
      <selection activeCell="A21" sqref="A21:A22"/>
    </sheetView>
  </sheetViews>
  <sheetFormatPr defaultColWidth="9.140625" defaultRowHeight="12.75"/>
  <cols>
    <col min="1" max="1" width="46.7109375" style="148" customWidth="1"/>
    <col min="2" max="2" width="10.140625" style="148" customWidth="1"/>
    <col min="3" max="3" width="12.7109375" style="148" customWidth="1"/>
    <col min="4" max="4" width="9.28515625" style="148" customWidth="1"/>
    <col min="5" max="6" width="9" style="148" customWidth="1"/>
    <col min="7" max="10" width="8.85546875" style="148" customWidth="1"/>
    <col min="11" max="11" width="9" style="148" customWidth="1"/>
    <col min="12" max="13" width="8.85546875" style="148" customWidth="1"/>
    <col min="14" max="14" width="11.5703125" style="148" hidden="1" customWidth="1"/>
    <col min="15" max="15" width="11" style="148" bestFit="1" customWidth="1"/>
    <col min="16" max="16384" width="9.140625" style="148"/>
  </cols>
  <sheetData>
    <row r="1" spans="1:16">
      <c r="A1" s="399" t="s">
        <v>2118</v>
      </c>
      <c r="B1" s="399"/>
      <c r="C1" s="399"/>
      <c r="D1" s="399"/>
      <c r="E1" s="399"/>
      <c r="F1" s="399"/>
      <c r="G1" s="399"/>
      <c r="H1" s="399"/>
      <c r="I1" s="399"/>
      <c r="J1" s="399"/>
      <c r="K1" s="399"/>
      <c r="L1" s="399"/>
      <c r="M1" s="399"/>
      <c r="N1" s="124"/>
      <c r="O1" s="124"/>
    </row>
    <row r="2" spans="1:16" ht="8.4499999999999993" customHeight="1">
      <c r="A2" s="124"/>
      <c r="B2" s="124"/>
      <c r="C2" s="124"/>
      <c r="D2" s="124"/>
      <c r="E2" s="124"/>
      <c r="F2" s="124"/>
      <c r="G2" s="124"/>
      <c r="H2" s="124"/>
      <c r="I2" s="124"/>
      <c r="J2" s="124"/>
      <c r="K2" s="124"/>
      <c r="L2" s="124"/>
      <c r="M2" s="124"/>
      <c r="N2" s="124"/>
      <c r="O2" s="124"/>
    </row>
    <row r="3" spans="1:16" ht="14.25">
      <c r="A3" s="399" t="s">
        <v>2119</v>
      </c>
      <c r="B3" s="399"/>
      <c r="C3" s="399"/>
      <c r="D3" s="399"/>
      <c r="E3" s="399"/>
      <c r="F3" s="399"/>
      <c r="G3" s="399"/>
      <c r="H3" s="399"/>
      <c r="I3" s="399"/>
      <c r="J3" s="399"/>
      <c r="K3" s="399"/>
      <c r="L3" s="399"/>
      <c r="M3" s="399"/>
      <c r="N3" s="124"/>
      <c r="O3" s="124"/>
    </row>
    <row r="4" spans="1:16">
      <c r="A4" s="399" t="s">
        <v>2120</v>
      </c>
      <c r="B4" s="399"/>
      <c r="C4" s="399"/>
      <c r="D4" s="399"/>
      <c r="E4" s="399"/>
      <c r="F4" s="399"/>
      <c r="G4" s="399"/>
      <c r="H4" s="399"/>
      <c r="I4" s="399"/>
      <c r="J4" s="399"/>
      <c r="K4" s="399"/>
      <c r="L4" s="399"/>
      <c r="M4" s="399"/>
      <c r="N4" s="124"/>
      <c r="O4" s="124"/>
    </row>
    <row r="5" spans="1:16">
      <c r="A5" s="399" t="s">
        <v>2121</v>
      </c>
      <c r="B5" s="399"/>
      <c r="C5" s="399"/>
      <c r="D5" s="399"/>
      <c r="E5" s="399"/>
      <c r="F5" s="399"/>
      <c r="G5" s="399"/>
      <c r="H5" s="399"/>
      <c r="I5" s="399"/>
      <c r="J5" s="399"/>
      <c r="K5" s="399"/>
      <c r="L5" s="399"/>
      <c r="M5" s="399"/>
      <c r="N5" s="124"/>
      <c r="O5" s="124"/>
    </row>
    <row r="6" spans="1:16" ht="14.25">
      <c r="A6" s="399" t="s">
        <v>2122</v>
      </c>
      <c r="B6" s="399"/>
      <c r="C6" s="399"/>
      <c r="D6" s="399"/>
      <c r="E6" s="399"/>
      <c r="F6" s="399"/>
      <c r="G6" s="399"/>
      <c r="H6" s="399"/>
      <c r="I6" s="399"/>
      <c r="J6" s="399"/>
      <c r="K6" s="399"/>
      <c r="L6" s="399"/>
      <c r="M6" s="399"/>
      <c r="N6" s="124"/>
      <c r="O6" s="124"/>
    </row>
    <row r="7" spans="1:16">
      <c r="A7" s="149"/>
      <c r="B7" s="149"/>
      <c r="C7" s="149"/>
      <c r="D7" s="149"/>
      <c r="E7" s="149"/>
      <c r="F7" s="149"/>
      <c r="G7" s="149"/>
      <c r="H7" s="149"/>
      <c r="I7" s="149"/>
      <c r="J7" s="149"/>
      <c r="K7" s="149"/>
      <c r="L7" s="149"/>
      <c r="M7" s="149"/>
      <c r="N7" s="150"/>
      <c r="O7" s="150"/>
    </row>
    <row r="8" spans="1:16">
      <c r="A8" s="151" t="s">
        <v>2123</v>
      </c>
      <c r="B8" s="152"/>
      <c r="C8" s="153"/>
      <c r="D8" s="154"/>
      <c r="E8" s="154"/>
      <c r="F8" s="154"/>
      <c r="G8" s="154"/>
      <c r="H8" s="154"/>
      <c r="I8" s="154"/>
      <c r="J8" s="155"/>
      <c r="K8" s="154"/>
      <c r="L8" s="156"/>
      <c r="M8" s="157"/>
      <c r="N8" s="158" t="s">
        <v>2124</v>
      </c>
      <c r="O8" s="150"/>
    </row>
    <row r="9" spans="1:16">
      <c r="A9" s="159" t="s">
        <v>2125</v>
      </c>
      <c r="B9" s="160" t="s">
        <v>2126</v>
      </c>
      <c r="C9" s="161" t="s">
        <v>2127</v>
      </c>
      <c r="D9" s="162" t="s">
        <v>2128</v>
      </c>
      <c r="E9" s="162"/>
      <c r="F9" s="162" t="s">
        <v>2129</v>
      </c>
      <c r="G9" s="162"/>
      <c r="H9" s="162" t="s">
        <v>2130</v>
      </c>
      <c r="I9" s="162"/>
      <c r="J9" s="163" t="s">
        <v>2131</v>
      </c>
      <c r="K9" s="162"/>
      <c r="L9" s="164"/>
      <c r="M9" s="165"/>
      <c r="N9" s="166"/>
      <c r="O9" s="150"/>
    </row>
    <row r="10" spans="1:16">
      <c r="A10" s="167">
        <v>43739</v>
      </c>
      <c r="B10" s="168">
        <v>0.98465999999999998</v>
      </c>
      <c r="C10" s="168">
        <v>2.9335900000000001</v>
      </c>
      <c r="D10" s="400">
        <v>5.4598399999999998</v>
      </c>
      <c r="E10" s="401"/>
      <c r="F10" s="400">
        <v>7.1654799999999996</v>
      </c>
      <c r="G10" s="401"/>
      <c r="H10" s="400">
        <v>10.396599999999999</v>
      </c>
      <c r="I10" s="401"/>
      <c r="J10" s="400">
        <v>88.189149999999998</v>
      </c>
      <c r="K10" s="401"/>
      <c r="L10" s="164"/>
      <c r="M10" s="165"/>
      <c r="N10" s="169"/>
      <c r="O10" s="150"/>
    </row>
    <row r="11" spans="1:16">
      <c r="A11" s="170">
        <v>43101</v>
      </c>
      <c r="B11" s="171">
        <v>1.10893</v>
      </c>
      <c r="C11" s="171">
        <v>3.3027899999999999</v>
      </c>
      <c r="D11" s="397">
        <v>6.1472899999999999</v>
      </c>
      <c r="E11" s="398"/>
      <c r="F11" s="397">
        <v>8.0676199999999998</v>
      </c>
      <c r="G11" s="398"/>
      <c r="H11" s="397">
        <v>11.70542</v>
      </c>
      <c r="I11" s="398"/>
      <c r="J11" s="397">
        <v>99.292270000000002</v>
      </c>
      <c r="K11" s="398"/>
      <c r="L11" s="164"/>
      <c r="M11" s="165"/>
      <c r="N11" s="172" t="s">
        <v>2132</v>
      </c>
      <c r="O11" s="150"/>
    </row>
    <row r="12" spans="1:16" s="177" customFormat="1">
      <c r="A12" s="170">
        <v>42736</v>
      </c>
      <c r="B12" s="171">
        <v>1.1628499999999999</v>
      </c>
      <c r="C12" s="171">
        <v>3.4642200000000001</v>
      </c>
      <c r="D12" s="397">
        <v>6.4474499999999999</v>
      </c>
      <c r="E12" s="398"/>
      <c r="F12" s="397">
        <v>8.4614799999999999</v>
      </c>
      <c r="G12" s="398"/>
      <c r="H12" s="397">
        <v>12.276820000000001</v>
      </c>
      <c r="I12" s="398"/>
      <c r="J12" s="397">
        <v>104.13995</v>
      </c>
      <c r="K12" s="398"/>
      <c r="L12" s="173"/>
      <c r="M12" s="174"/>
      <c r="N12" s="175"/>
      <c r="O12" s="176"/>
    </row>
    <row r="13" spans="1:16" s="177" customFormat="1">
      <c r="A13" s="170">
        <v>42583</v>
      </c>
      <c r="B13" s="171">
        <v>1.22499</v>
      </c>
      <c r="C13" s="171">
        <v>3.64899</v>
      </c>
      <c r="D13" s="397">
        <v>6.7916699999999999</v>
      </c>
      <c r="E13" s="398"/>
      <c r="F13" s="397">
        <v>8.9132099999999994</v>
      </c>
      <c r="G13" s="398"/>
      <c r="H13" s="397">
        <v>12.93205</v>
      </c>
      <c r="I13" s="398"/>
      <c r="J13" s="397">
        <v>109.69808</v>
      </c>
      <c r="K13" s="398"/>
      <c r="L13" s="173"/>
      <c r="M13" s="174"/>
      <c r="N13" s="169"/>
      <c r="O13" s="178"/>
    </row>
    <row r="14" spans="1:16" s="177" customFormat="1">
      <c r="A14" s="170">
        <v>42005</v>
      </c>
      <c r="B14" s="171">
        <v>2.0423</v>
      </c>
      <c r="C14" s="171">
        <v>6.0835100000000004</v>
      </c>
      <c r="D14" s="397">
        <v>11.32274</v>
      </c>
      <c r="E14" s="398"/>
      <c r="F14" s="397">
        <v>14.85962</v>
      </c>
      <c r="G14" s="398"/>
      <c r="H14" s="397">
        <v>21.560220000000001</v>
      </c>
      <c r="I14" s="398"/>
      <c r="J14" s="397">
        <v>182.88493</v>
      </c>
      <c r="K14" s="398"/>
      <c r="L14" s="173"/>
      <c r="M14" s="174"/>
      <c r="N14" s="169"/>
      <c r="O14" s="178"/>
    </row>
    <row r="15" spans="1:16">
      <c r="A15" s="179"/>
      <c r="B15" s="180"/>
      <c r="C15" s="180"/>
      <c r="D15" s="180"/>
      <c r="E15" s="180"/>
      <c r="F15" s="180"/>
      <c r="G15" s="180"/>
      <c r="H15" s="180"/>
      <c r="I15" s="180"/>
      <c r="J15" s="180"/>
      <c r="K15" s="180"/>
      <c r="L15" s="164"/>
      <c r="M15" s="165"/>
      <c r="N15" s="169"/>
      <c r="O15" s="150"/>
    </row>
    <row r="16" spans="1:16" ht="12.75" customHeight="1">
      <c r="A16" s="181" t="s">
        <v>2133</v>
      </c>
      <c r="B16" s="182" t="s">
        <v>2134</v>
      </c>
      <c r="C16" s="183" t="s">
        <v>2135</v>
      </c>
      <c r="D16" s="384" t="s">
        <v>2136</v>
      </c>
      <c r="E16" s="385"/>
      <c r="F16" s="385"/>
      <c r="G16" s="385"/>
      <c r="H16" s="385"/>
      <c r="I16" s="385"/>
      <c r="J16" s="385"/>
      <c r="K16" s="385"/>
      <c r="L16" s="385"/>
      <c r="M16" s="386"/>
      <c r="N16" s="169"/>
      <c r="O16" s="124"/>
      <c r="P16" s="150"/>
    </row>
    <row r="17" spans="1:18">
      <c r="A17" s="184"/>
      <c r="B17" s="185"/>
      <c r="C17" s="186"/>
      <c r="D17" s="393" t="s">
        <v>2137</v>
      </c>
      <c r="E17" s="394"/>
      <c r="F17" s="393" t="s">
        <v>2138</v>
      </c>
      <c r="G17" s="394"/>
      <c r="H17" s="393" t="s">
        <v>2139</v>
      </c>
      <c r="I17" s="394"/>
      <c r="J17" s="393" t="s">
        <v>2140</v>
      </c>
      <c r="K17" s="394"/>
      <c r="L17" s="395" t="s">
        <v>2141</v>
      </c>
      <c r="M17" s="396"/>
      <c r="N17" s="169"/>
      <c r="O17" s="150"/>
    </row>
    <row r="18" spans="1:18">
      <c r="A18" s="187"/>
      <c r="B18" s="188"/>
      <c r="C18" s="189"/>
      <c r="D18" s="387" t="s">
        <v>2142</v>
      </c>
      <c r="E18" s="388"/>
      <c r="F18" s="387" t="s">
        <v>2143</v>
      </c>
      <c r="G18" s="388"/>
      <c r="H18" s="387" t="s">
        <v>2144</v>
      </c>
      <c r="I18" s="388"/>
      <c r="J18" s="389" t="s">
        <v>2145</v>
      </c>
      <c r="K18" s="390"/>
      <c r="L18" s="391" t="s">
        <v>2146</v>
      </c>
      <c r="M18" s="392"/>
      <c r="N18" s="169"/>
      <c r="O18" s="190" t="s">
        <v>2147</v>
      </c>
      <c r="P18" s="191"/>
    </row>
    <row r="19" spans="1:18">
      <c r="A19" s="187"/>
      <c r="B19" s="192"/>
      <c r="C19" s="193"/>
      <c r="D19" s="194" t="s">
        <v>2148</v>
      </c>
      <c r="E19" s="194" t="s">
        <v>2149</v>
      </c>
      <c r="F19" s="194" t="s">
        <v>2148</v>
      </c>
      <c r="G19" s="194" t="s">
        <v>2149</v>
      </c>
      <c r="H19" s="194" t="s">
        <v>2148</v>
      </c>
      <c r="I19" s="194" t="s">
        <v>2149</v>
      </c>
      <c r="J19" s="194" t="s">
        <v>2148</v>
      </c>
      <c r="K19" s="194" t="s">
        <v>2149</v>
      </c>
      <c r="L19" s="161" t="s">
        <v>2148</v>
      </c>
      <c r="M19" s="195" t="s">
        <v>2149</v>
      </c>
      <c r="N19" s="169"/>
      <c r="O19" s="148" t="s">
        <v>2134</v>
      </c>
      <c r="P19" s="148" t="s">
        <v>2135</v>
      </c>
    </row>
    <row r="20" spans="1:18">
      <c r="A20" s="196">
        <v>43739</v>
      </c>
      <c r="B20" s="197">
        <v>6.694E-2</v>
      </c>
      <c r="C20" s="197">
        <v>0.16625999999999999</v>
      </c>
      <c r="D20" s="197">
        <v>0.38425999999999999</v>
      </c>
      <c r="E20" s="197">
        <v>0.46611000000000002</v>
      </c>
      <c r="F20" s="197">
        <v>0.29948999999999998</v>
      </c>
      <c r="G20" s="197">
        <v>0.35166999999999998</v>
      </c>
      <c r="H20" s="197">
        <v>0.28216999999999998</v>
      </c>
      <c r="I20" s="197">
        <v>0.32829000000000003</v>
      </c>
      <c r="J20" s="197">
        <v>0.26862999999999998</v>
      </c>
      <c r="K20" s="197">
        <v>0.31001000000000001</v>
      </c>
      <c r="L20" s="197">
        <v>0.16625999999999999</v>
      </c>
      <c r="M20" s="198">
        <v>0.16625999999999999</v>
      </c>
      <c r="N20" s="169"/>
      <c r="O20" s="199">
        <v>6.5879999999999994E-2</v>
      </c>
      <c r="P20" s="200">
        <v>0.15523480520067401</v>
      </c>
    </row>
    <row r="21" spans="1:18">
      <c r="A21" s="201">
        <v>43678</v>
      </c>
      <c r="B21" s="202">
        <v>7.0239999999999997E-2</v>
      </c>
      <c r="C21" s="202">
        <v>0.16409000000000001</v>
      </c>
      <c r="D21" s="202">
        <v>0.38141000000000003</v>
      </c>
      <c r="E21" s="202">
        <v>0.46303</v>
      </c>
      <c r="F21" s="202">
        <v>0.29688999999999999</v>
      </c>
      <c r="G21" s="202">
        <v>0.34892000000000001</v>
      </c>
      <c r="H21" s="202">
        <v>0.27961999999999998</v>
      </c>
      <c r="I21" s="202">
        <v>0.3256</v>
      </c>
      <c r="J21" s="202">
        <v>0.26612000000000002</v>
      </c>
      <c r="K21" s="202">
        <v>0.30737999999999999</v>
      </c>
      <c r="L21" s="202">
        <v>0.16409000000000001</v>
      </c>
      <c r="M21" s="203">
        <v>0.16409000000000001</v>
      </c>
      <c r="N21" s="169"/>
      <c r="O21" s="150"/>
    </row>
    <row r="22" spans="1:18" s="177" customFormat="1">
      <c r="A22" s="204">
        <v>43556</v>
      </c>
      <c r="B22" s="202">
        <v>6.9059999999999996E-2</v>
      </c>
      <c r="C22" s="202">
        <v>0.18068000000000001</v>
      </c>
      <c r="D22" s="202">
        <v>0.39644000000000001</v>
      </c>
      <c r="E22" s="202">
        <v>0.47749000000000003</v>
      </c>
      <c r="F22" s="202">
        <v>0.31251000000000001</v>
      </c>
      <c r="G22" s="202">
        <v>0.36416999999999999</v>
      </c>
      <c r="H22" s="202">
        <v>0.29536000000000001</v>
      </c>
      <c r="I22" s="202">
        <v>0.34101999999999999</v>
      </c>
      <c r="J22" s="202">
        <v>0.28194999999999998</v>
      </c>
      <c r="K22" s="202">
        <v>0.32291999999999998</v>
      </c>
      <c r="L22" s="202">
        <v>0.18068000000000001</v>
      </c>
      <c r="M22" s="203">
        <v>0.18068000000000001</v>
      </c>
      <c r="N22" s="175"/>
      <c r="O22" s="178"/>
    </row>
    <row r="23" spans="1:18">
      <c r="A23" s="170">
        <v>43466</v>
      </c>
      <c r="B23" s="202">
        <v>6.8239999999999995E-2</v>
      </c>
      <c r="C23" s="202">
        <v>0.17749000000000001</v>
      </c>
      <c r="D23" s="202">
        <v>0.39324999999999999</v>
      </c>
      <c r="E23" s="202">
        <v>0.4743</v>
      </c>
      <c r="F23" s="202">
        <v>0.30931999999999998</v>
      </c>
      <c r="G23" s="202">
        <v>0.36098000000000002</v>
      </c>
      <c r="H23" s="202">
        <v>0.29216999999999999</v>
      </c>
      <c r="I23" s="202">
        <v>0.33783000000000002</v>
      </c>
      <c r="J23" s="202">
        <v>0.27876000000000001</v>
      </c>
      <c r="K23" s="202">
        <v>0.31973000000000001</v>
      </c>
      <c r="L23" s="202">
        <v>0.17749000000000001</v>
      </c>
      <c r="M23" s="203">
        <v>0.17749000000000001</v>
      </c>
      <c r="N23" s="169"/>
      <c r="O23" s="150"/>
    </row>
    <row r="24" spans="1:18">
      <c r="A24" s="170">
        <v>43282</v>
      </c>
      <c r="B24" s="202">
        <v>5.3289999999999997E-2</v>
      </c>
      <c r="C24" s="202">
        <v>0.16445000000000001</v>
      </c>
      <c r="D24" s="202">
        <v>0.36673</v>
      </c>
      <c r="E24" s="202">
        <v>0.44368999999999997</v>
      </c>
      <c r="F24" s="202">
        <v>0.28702</v>
      </c>
      <c r="G24" s="202">
        <v>0.33607999999999999</v>
      </c>
      <c r="H24" s="202">
        <v>0.27073999999999998</v>
      </c>
      <c r="I24" s="202">
        <v>0.31409999999999999</v>
      </c>
      <c r="J24" s="202">
        <v>0.25800000000000001</v>
      </c>
      <c r="K24" s="202">
        <v>0.29691000000000001</v>
      </c>
      <c r="L24" s="202">
        <v>0.16445000000000001</v>
      </c>
      <c r="M24" s="203">
        <v>0.16445000000000001</v>
      </c>
      <c r="N24" s="169"/>
      <c r="O24" s="150"/>
    </row>
    <row r="25" spans="1:18">
      <c r="A25" s="170">
        <v>43101</v>
      </c>
      <c r="B25" s="202">
        <v>2.563E-2</v>
      </c>
      <c r="C25" s="202">
        <v>0.13735</v>
      </c>
      <c r="D25" s="202">
        <v>0.34167999999999998</v>
      </c>
      <c r="E25" s="202">
        <v>0.41938999999999999</v>
      </c>
      <c r="F25" s="202">
        <v>0.26118999999999998</v>
      </c>
      <c r="G25" s="202">
        <v>0.31073000000000001</v>
      </c>
      <c r="H25" s="202">
        <v>0.24475</v>
      </c>
      <c r="I25" s="202">
        <v>0.28853000000000001</v>
      </c>
      <c r="J25" s="202">
        <v>0.23189000000000001</v>
      </c>
      <c r="K25" s="202">
        <v>0.27117999999999998</v>
      </c>
      <c r="L25" s="202">
        <v>0.13735</v>
      </c>
      <c r="M25" s="203">
        <v>0.13735</v>
      </c>
      <c r="N25" s="172" t="s">
        <v>2132</v>
      </c>
      <c r="O25" s="150"/>
      <c r="Q25" s="148" t="s">
        <v>2134</v>
      </c>
      <c r="R25" s="148" t="s">
        <v>2150</v>
      </c>
    </row>
    <row r="26" spans="1:18" s="177" customFormat="1">
      <c r="A26" s="170">
        <v>42917</v>
      </c>
      <c r="B26" s="202">
        <v>9.6500000000000006E-3</v>
      </c>
      <c r="C26" s="202">
        <v>0.11225</v>
      </c>
      <c r="D26" s="202">
        <v>0.30614000000000002</v>
      </c>
      <c r="E26" s="202">
        <v>0.37981999999999999</v>
      </c>
      <c r="F26" s="202">
        <v>0.22983999999999999</v>
      </c>
      <c r="G26" s="202">
        <v>0.27679999999999999</v>
      </c>
      <c r="H26" s="202">
        <v>0.21425</v>
      </c>
      <c r="I26" s="202">
        <v>0.25575999999999999</v>
      </c>
      <c r="J26" s="202">
        <v>0.20205999999999999</v>
      </c>
      <c r="K26" s="202">
        <v>0.23930000000000001</v>
      </c>
      <c r="L26" s="202">
        <v>0.11225</v>
      </c>
      <c r="M26" s="203">
        <v>0.11225</v>
      </c>
      <c r="N26" s="205" t="s">
        <v>2151</v>
      </c>
      <c r="O26" s="178"/>
      <c r="P26" s="170">
        <v>42917</v>
      </c>
      <c r="Q26" s="206">
        <f>B26</f>
        <v>9.6500000000000006E-3</v>
      </c>
      <c r="R26" s="206">
        <f>M26</f>
        <v>0.11225</v>
      </c>
    </row>
    <row r="27" spans="1:18" s="177" customFormat="1">
      <c r="A27" s="170">
        <v>42736</v>
      </c>
      <c r="B27" s="202">
        <v>8.7899999999999992E-3</v>
      </c>
      <c r="C27" s="202">
        <v>0.11143</v>
      </c>
      <c r="D27" s="202">
        <v>0.30620999999999998</v>
      </c>
      <c r="E27" s="202">
        <v>0.38022</v>
      </c>
      <c r="F27" s="202">
        <v>0.22955999999999999</v>
      </c>
      <c r="G27" s="202">
        <v>0.27673999999999999</v>
      </c>
      <c r="H27" s="202">
        <v>0.21390000000000001</v>
      </c>
      <c r="I27" s="202">
        <v>0.25559999999999999</v>
      </c>
      <c r="J27" s="202">
        <v>0.20165</v>
      </c>
      <c r="K27" s="202">
        <v>0.23907</v>
      </c>
      <c r="L27" s="202">
        <v>0.11143</v>
      </c>
      <c r="M27" s="203">
        <v>0.11143</v>
      </c>
      <c r="N27" s="205" t="s">
        <v>2152</v>
      </c>
      <c r="O27" s="178"/>
      <c r="P27" s="170">
        <v>42736</v>
      </c>
      <c r="Q27" s="207">
        <f>B27</f>
        <v>8.7899999999999992E-3</v>
      </c>
      <c r="R27" s="207">
        <f>M27</f>
        <v>0.11143</v>
      </c>
    </row>
    <row r="28" spans="1:18" s="177" customFormat="1">
      <c r="A28" s="170">
        <v>42583</v>
      </c>
      <c r="B28" s="202">
        <v>1.255E-2</v>
      </c>
      <c r="C28" s="202">
        <v>0.1198</v>
      </c>
      <c r="D28" s="202">
        <v>0.32497999999999999</v>
      </c>
      <c r="E28" s="202">
        <v>0.3992</v>
      </c>
      <c r="F28" s="202">
        <v>0.24811</v>
      </c>
      <c r="G28" s="202">
        <v>0.29543000000000003</v>
      </c>
      <c r="H28" s="202">
        <v>0.2324</v>
      </c>
      <c r="I28" s="202">
        <v>0.27422000000000002</v>
      </c>
      <c r="J28" s="202">
        <v>0.22012000000000001</v>
      </c>
      <c r="K28" s="202">
        <v>0.25764999999999999</v>
      </c>
      <c r="L28" s="202">
        <v>0.1198</v>
      </c>
      <c r="M28" s="203">
        <v>0.1198</v>
      </c>
      <c r="N28" s="208" t="s">
        <v>2153</v>
      </c>
      <c r="O28" s="178"/>
      <c r="P28" s="125" t="s">
        <v>2154</v>
      </c>
      <c r="Q28" s="124">
        <f>(Q26+Q27)/2</f>
        <v>9.219999999999999E-3</v>
      </c>
      <c r="R28" s="124">
        <f>(R26+R27)/2</f>
        <v>0.11183999999999999</v>
      </c>
    </row>
    <row r="29" spans="1:18">
      <c r="A29" s="170">
        <v>42370</v>
      </c>
      <c r="B29" s="202">
        <v>1.184E-2</v>
      </c>
      <c r="C29" s="202">
        <v>4.4679999999999997E-2</v>
      </c>
      <c r="D29" s="202">
        <v>0.24537999999999999</v>
      </c>
      <c r="E29" s="202">
        <v>0.31802999999999998</v>
      </c>
      <c r="F29" s="202">
        <v>0.17013</v>
      </c>
      <c r="G29" s="202">
        <v>0.21645</v>
      </c>
      <c r="H29" s="202">
        <v>0.15476000000000001</v>
      </c>
      <c r="I29" s="202">
        <v>0.19569</v>
      </c>
      <c r="J29" s="202">
        <v>0.14274000000000001</v>
      </c>
      <c r="K29" s="202">
        <v>0.17946999999999999</v>
      </c>
      <c r="L29" s="202">
        <v>4.4679999999999997E-2</v>
      </c>
      <c r="M29" s="203">
        <v>4.4679999999999997E-2</v>
      </c>
      <c r="N29" s="172" t="s">
        <v>2155</v>
      </c>
      <c r="O29" s="150"/>
    </row>
    <row r="30" spans="1:18" s="177" customFormat="1">
      <c r="A30" s="170">
        <v>42005</v>
      </c>
      <c r="B30" s="202">
        <v>8.2000000000000007E-3</v>
      </c>
      <c r="C30" s="202">
        <v>3.7580000000000002E-2</v>
      </c>
      <c r="D30" s="202">
        <v>0.23291000000000001</v>
      </c>
      <c r="E30" s="202">
        <v>0.3014</v>
      </c>
      <c r="F30" s="202">
        <v>0.16198000000000001</v>
      </c>
      <c r="G30" s="202">
        <v>0.20563999999999999</v>
      </c>
      <c r="H30" s="202">
        <v>0.14748</v>
      </c>
      <c r="I30" s="202">
        <v>0.18607000000000001</v>
      </c>
      <c r="J30" s="202">
        <v>0.13614999999999999</v>
      </c>
      <c r="K30" s="202">
        <v>0.17077999999999999</v>
      </c>
      <c r="L30" s="202">
        <v>3.7580000000000002E-2</v>
      </c>
      <c r="M30" s="203">
        <v>3.7580000000000002E-2</v>
      </c>
      <c r="N30" s="208" t="s">
        <v>2156</v>
      </c>
      <c r="O30" s="209"/>
      <c r="P30" s="210"/>
    </row>
    <row r="31" spans="1:18" s="177" customFormat="1">
      <c r="A31" s="211"/>
      <c r="B31" s="212"/>
      <c r="C31" s="212"/>
      <c r="D31" s="212"/>
      <c r="E31" s="212"/>
      <c r="F31" s="212"/>
      <c r="G31" s="212"/>
      <c r="H31" s="212"/>
      <c r="I31" s="212"/>
      <c r="J31" s="212"/>
      <c r="K31" s="212"/>
      <c r="L31" s="212"/>
      <c r="M31" s="213"/>
      <c r="N31" s="214"/>
      <c r="O31" s="178"/>
    </row>
    <row r="32" spans="1:18" s="177" customFormat="1" ht="13.5">
      <c r="A32" s="215" t="s">
        <v>2157</v>
      </c>
      <c r="B32" s="216"/>
      <c r="C32" s="217"/>
      <c r="D32" s="217"/>
      <c r="E32" s="217"/>
      <c r="F32" s="217"/>
      <c r="G32" s="217"/>
      <c r="H32" s="217"/>
      <c r="I32" s="217"/>
      <c r="J32" s="217"/>
      <c r="K32" s="217"/>
      <c r="L32" s="217"/>
      <c r="M32" s="218"/>
      <c r="N32" s="214"/>
      <c r="O32" s="178"/>
    </row>
    <row r="33" spans="1:15" s="177" customFormat="1">
      <c r="A33" s="167">
        <v>43466</v>
      </c>
      <c r="B33" s="219">
        <v>4.7809999999999998E-2</v>
      </c>
      <c r="C33" s="220"/>
      <c r="D33" s="220"/>
      <c r="E33" s="220"/>
      <c r="F33" s="220"/>
      <c r="G33" s="220"/>
      <c r="H33" s="220"/>
      <c r="I33" s="220"/>
      <c r="J33" s="220"/>
      <c r="K33" s="220"/>
      <c r="L33" s="220"/>
      <c r="M33" s="221"/>
      <c r="N33" s="214"/>
      <c r="O33" s="178"/>
    </row>
    <row r="34" spans="1:15" s="177" customFormat="1">
      <c r="A34" s="170">
        <v>43282</v>
      </c>
      <c r="B34" s="222">
        <v>2.5999999999999999E-2</v>
      </c>
      <c r="C34" s="220"/>
      <c r="D34" s="220"/>
      <c r="E34" s="220"/>
      <c r="F34" s="220"/>
      <c r="G34" s="220"/>
      <c r="H34" s="220"/>
      <c r="I34" s="220"/>
      <c r="J34" s="220"/>
      <c r="K34" s="220"/>
      <c r="L34" s="220"/>
      <c r="M34" s="221"/>
      <c r="N34" s="214"/>
      <c r="O34" s="178"/>
    </row>
    <row r="35" spans="1:15">
      <c r="A35" s="223"/>
      <c r="B35" s="224"/>
      <c r="C35" s="225"/>
      <c r="D35" s="226"/>
      <c r="E35" s="226"/>
      <c r="F35" s="226"/>
      <c r="G35" s="226"/>
      <c r="H35" s="226"/>
      <c r="I35" s="226"/>
      <c r="J35" s="226"/>
      <c r="K35" s="226"/>
      <c r="L35" s="226"/>
      <c r="M35" s="227"/>
      <c r="N35" s="228"/>
      <c r="O35" s="150"/>
    </row>
    <row r="36" spans="1:15" ht="13.5">
      <c r="A36" s="229" t="s">
        <v>2158</v>
      </c>
      <c r="B36" s="182" t="s">
        <v>2134</v>
      </c>
      <c r="C36" s="183" t="s">
        <v>2135</v>
      </c>
      <c r="D36" s="384" t="s">
        <v>2136</v>
      </c>
      <c r="E36" s="385"/>
      <c r="F36" s="385"/>
      <c r="G36" s="385"/>
      <c r="H36" s="385"/>
      <c r="I36" s="385"/>
      <c r="J36" s="385"/>
      <c r="K36" s="385"/>
      <c r="L36" s="385"/>
      <c r="M36" s="386"/>
      <c r="N36" s="228"/>
      <c r="O36" s="150"/>
    </row>
    <row r="37" spans="1:15">
      <c r="A37" s="167">
        <v>43466</v>
      </c>
      <c r="B37" s="197">
        <v>3.4389999999999997E-2</v>
      </c>
      <c r="C37" s="197">
        <v>3.4389999999999997E-2</v>
      </c>
      <c r="D37" s="197">
        <v>4.351E-2</v>
      </c>
      <c r="E37" s="197">
        <v>4.351E-2</v>
      </c>
      <c r="F37" s="197">
        <v>4.351E-2</v>
      </c>
      <c r="G37" s="197">
        <v>4.351E-2</v>
      </c>
      <c r="H37" s="197">
        <v>4.351E-2</v>
      </c>
      <c r="I37" s="197">
        <v>4.351E-2</v>
      </c>
      <c r="J37" s="197">
        <v>4.351E-2</v>
      </c>
      <c r="K37" s="197">
        <v>4.351E-2</v>
      </c>
      <c r="L37" s="197">
        <v>4.351E-2</v>
      </c>
      <c r="M37" s="198">
        <v>4.351E-2</v>
      </c>
      <c r="N37" s="172" t="s">
        <v>2159</v>
      </c>
      <c r="O37" s="150"/>
    </row>
    <row r="38" spans="1:15" s="177" customFormat="1">
      <c r="A38" s="170">
        <v>43101</v>
      </c>
      <c r="B38" s="202">
        <v>3.3590000000000002E-2</v>
      </c>
      <c r="C38" s="202">
        <v>3.3590000000000002E-2</v>
      </c>
      <c r="D38" s="202">
        <v>4.2279999999999998E-2</v>
      </c>
      <c r="E38" s="202">
        <v>4.2279999999999998E-2</v>
      </c>
      <c r="F38" s="202">
        <v>4.2279999999999998E-2</v>
      </c>
      <c r="G38" s="202">
        <v>4.2279999999999998E-2</v>
      </c>
      <c r="H38" s="202">
        <v>4.2279999999999998E-2</v>
      </c>
      <c r="I38" s="202">
        <v>4.2279999999999998E-2</v>
      </c>
      <c r="J38" s="202">
        <v>4.2279999999999998E-2</v>
      </c>
      <c r="K38" s="202">
        <v>4.2279999999999998E-2</v>
      </c>
      <c r="L38" s="202">
        <v>4.2279999999999998E-2</v>
      </c>
      <c r="M38" s="203">
        <v>4.2279999999999998E-2</v>
      </c>
      <c r="N38" s="205" t="s">
        <v>2159</v>
      </c>
      <c r="O38" s="178"/>
    </row>
    <row r="39" spans="1:15" s="177" customFormat="1">
      <c r="A39" s="170">
        <v>42736</v>
      </c>
      <c r="B39" s="202">
        <v>3.7170000000000002E-2</v>
      </c>
      <c r="C39" s="202">
        <v>3.7170000000000002E-2</v>
      </c>
      <c r="D39" s="202">
        <v>4.6580000000000003E-2</v>
      </c>
      <c r="E39" s="202">
        <v>4.6580000000000003E-2</v>
      </c>
      <c r="F39" s="202">
        <v>4.6580000000000003E-2</v>
      </c>
      <c r="G39" s="202">
        <v>4.6580000000000003E-2</v>
      </c>
      <c r="H39" s="202">
        <v>4.6580000000000003E-2</v>
      </c>
      <c r="I39" s="202">
        <v>4.6580000000000003E-2</v>
      </c>
      <c r="J39" s="202">
        <v>4.6580000000000003E-2</v>
      </c>
      <c r="K39" s="202">
        <v>4.6580000000000003E-2</v>
      </c>
      <c r="L39" s="202">
        <v>4.6580000000000003E-2</v>
      </c>
      <c r="M39" s="203">
        <v>4.6580000000000003E-2</v>
      </c>
      <c r="N39" s="172" t="s">
        <v>2160</v>
      </c>
      <c r="O39" s="178"/>
    </row>
    <row r="40" spans="1:15" s="177" customFormat="1">
      <c r="A40" s="170">
        <v>42370</v>
      </c>
      <c r="B40" s="202">
        <v>3.2219999999999999E-2</v>
      </c>
      <c r="C40" s="202">
        <v>3.2219999999999999E-2</v>
      </c>
      <c r="D40" s="202">
        <v>4.3790000000000003E-2</v>
      </c>
      <c r="E40" s="202">
        <v>4.3790000000000003E-2</v>
      </c>
      <c r="F40" s="202">
        <v>4.3790000000000003E-2</v>
      </c>
      <c r="G40" s="202">
        <v>4.3790000000000003E-2</v>
      </c>
      <c r="H40" s="202">
        <v>4.3790000000000003E-2</v>
      </c>
      <c r="I40" s="202">
        <v>4.3790000000000003E-2</v>
      </c>
      <c r="J40" s="202">
        <v>4.3790000000000003E-2</v>
      </c>
      <c r="K40" s="202">
        <v>4.3790000000000003E-2</v>
      </c>
      <c r="L40" s="202">
        <v>4.3790000000000003E-2</v>
      </c>
      <c r="M40" s="203">
        <v>4.3790000000000003E-2</v>
      </c>
      <c r="N40" s="172" t="s">
        <v>2161</v>
      </c>
      <c r="O40" s="178"/>
    </row>
    <row r="41" spans="1:15">
      <c r="A41" s="170">
        <v>42005</v>
      </c>
      <c r="B41" s="202">
        <v>3.4880000000000001E-2</v>
      </c>
      <c r="C41" s="202">
        <v>3.4880000000000001E-2</v>
      </c>
      <c r="D41" s="202">
        <v>4.3490000000000001E-2</v>
      </c>
      <c r="E41" s="202">
        <v>4.3490000000000001E-2</v>
      </c>
      <c r="F41" s="202">
        <v>4.3490000000000001E-2</v>
      </c>
      <c r="G41" s="202">
        <v>4.3490000000000001E-2</v>
      </c>
      <c r="H41" s="202">
        <v>4.3490000000000001E-2</v>
      </c>
      <c r="I41" s="202">
        <v>4.3490000000000001E-2</v>
      </c>
      <c r="J41" s="202">
        <v>4.3490000000000001E-2</v>
      </c>
      <c r="K41" s="202">
        <v>4.3490000000000001E-2</v>
      </c>
      <c r="L41" s="202">
        <v>4.3490000000000001E-2</v>
      </c>
      <c r="M41" s="203">
        <v>4.3490000000000001E-2</v>
      </c>
      <c r="N41" s="172" t="s">
        <v>2162</v>
      </c>
      <c r="O41" s="150"/>
    </row>
    <row r="42" spans="1:15">
      <c r="A42" s="223"/>
      <c r="B42" s="225"/>
      <c r="C42" s="230"/>
      <c r="D42" s="230"/>
      <c r="E42" s="230"/>
      <c r="F42" s="230"/>
      <c r="G42" s="230"/>
      <c r="H42" s="230"/>
      <c r="I42" s="230"/>
      <c r="J42" s="230"/>
      <c r="K42" s="230"/>
      <c r="L42" s="231"/>
      <c r="M42" s="232"/>
      <c r="N42" s="228"/>
      <c r="O42" s="150"/>
    </row>
    <row r="43" spans="1:15">
      <c r="A43" s="229" t="s">
        <v>2163</v>
      </c>
      <c r="B43" s="182" t="s">
        <v>2134</v>
      </c>
      <c r="C43" s="183" t="s">
        <v>2135</v>
      </c>
      <c r="D43" s="384" t="s">
        <v>2136</v>
      </c>
      <c r="E43" s="385"/>
      <c r="F43" s="385"/>
      <c r="G43" s="385"/>
      <c r="H43" s="385"/>
      <c r="I43" s="385"/>
      <c r="J43" s="385"/>
      <c r="K43" s="385"/>
      <c r="L43" s="385"/>
      <c r="M43" s="386"/>
      <c r="N43" s="228"/>
      <c r="O43" s="150"/>
    </row>
    <row r="44" spans="1:15">
      <c r="A44" s="233">
        <v>43739</v>
      </c>
      <c r="B44" s="197">
        <f>B20+B37</f>
        <v>0.10133</v>
      </c>
      <c r="C44" s="197">
        <f t="shared" ref="C44:M44" si="0">C20+C37</f>
        <v>0.20065</v>
      </c>
      <c r="D44" s="197">
        <f t="shared" si="0"/>
        <v>0.42776999999999998</v>
      </c>
      <c r="E44" s="197">
        <f t="shared" si="0"/>
        <v>0.50962000000000007</v>
      </c>
      <c r="F44" s="197">
        <f t="shared" si="0"/>
        <v>0.34299999999999997</v>
      </c>
      <c r="G44" s="197">
        <f t="shared" si="0"/>
        <v>0.39517999999999998</v>
      </c>
      <c r="H44" s="197">
        <f t="shared" si="0"/>
        <v>0.32567999999999997</v>
      </c>
      <c r="I44" s="197">
        <f t="shared" si="0"/>
        <v>0.37180000000000002</v>
      </c>
      <c r="J44" s="197">
        <f t="shared" si="0"/>
        <v>0.31213999999999997</v>
      </c>
      <c r="K44" s="197">
        <f t="shared" si="0"/>
        <v>0.35352</v>
      </c>
      <c r="L44" s="197">
        <f t="shared" si="0"/>
        <v>0.20976999999999998</v>
      </c>
      <c r="M44" s="198">
        <f t="shared" si="0"/>
        <v>0.20976999999999998</v>
      </c>
      <c r="N44" s="234"/>
      <c r="O44" s="150"/>
    </row>
    <row r="45" spans="1:15">
      <c r="A45" s="204">
        <v>43678</v>
      </c>
      <c r="B45" s="202">
        <f>B21+B37</f>
        <v>0.10463</v>
      </c>
      <c r="C45" s="202">
        <f t="shared" ref="C45:M45" si="1">C21+C37</f>
        <v>0.19848000000000002</v>
      </c>
      <c r="D45" s="202">
        <f t="shared" si="1"/>
        <v>0.42492000000000002</v>
      </c>
      <c r="E45" s="202">
        <f t="shared" si="1"/>
        <v>0.50653999999999999</v>
      </c>
      <c r="F45" s="202">
        <f t="shared" si="1"/>
        <v>0.34039999999999998</v>
      </c>
      <c r="G45" s="202">
        <f t="shared" si="1"/>
        <v>0.39243</v>
      </c>
      <c r="H45" s="202">
        <f t="shared" si="1"/>
        <v>0.32312999999999997</v>
      </c>
      <c r="I45" s="202">
        <f t="shared" si="1"/>
        <v>0.36910999999999999</v>
      </c>
      <c r="J45" s="202">
        <f t="shared" si="1"/>
        <v>0.30963000000000002</v>
      </c>
      <c r="K45" s="202">
        <f t="shared" si="1"/>
        <v>0.35088999999999998</v>
      </c>
      <c r="L45" s="202">
        <f t="shared" si="1"/>
        <v>0.20760000000000001</v>
      </c>
      <c r="M45" s="235">
        <f t="shared" si="1"/>
        <v>0.20760000000000001</v>
      </c>
      <c r="N45" s="234"/>
      <c r="O45" s="150"/>
    </row>
    <row r="46" spans="1:15">
      <c r="A46" s="170">
        <v>43556</v>
      </c>
      <c r="B46" s="202">
        <f>B22+B37</f>
        <v>0.10344999999999999</v>
      </c>
      <c r="C46" s="202">
        <f>C22+C37</f>
        <v>0.21507000000000001</v>
      </c>
      <c r="D46" s="202">
        <f>D22+D37</f>
        <v>0.43995000000000001</v>
      </c>
      <c r="E46" s="202">
        <f t="shared" ref="E46:M46" si="2">E22+E37</f>
        <v>0.52100000000000002</v>
      </c>
      <c r="F46" s="202">
        <f t="shared" si="2"/>
        <v>0.35602</v>
      </c>
      <c r="G46" s="202">
        <f t="shared" si="2"/>
        <v>0.40767999999999999</v>
      </c>
      <c r="H46" s="202">
        <f t="shared" si="2"/>
        <v>0.33887</v>
      </c>
      <c r="I46" s="202">
        <f t="shared" si="2"/>
        <v>0.38452999999999998</v>
      </c>
      <c r="J46" s="202">
        <f t="shared" si="2"/>
        <v>0.32545999999999997</v>
      </c>
      <c r="K46" s="202">
        <f t="shared" si="2"/>
        <v>0.36642999999999998</v>
      </c>
      <c r="L46" s="202">
        <f t="shared" si="2"/>
        <v>0.22419</v>
      </c>
      <c r="M46" s="203">
        <f t="shared" si="2"/>
        <v>0.22419</v>
      </c>
      <c r="N46" s="234"/>
      <c r="O46" s="150"/>
    </row>
    <row r="47" spans="1:15">
      <c r="A47" s="170">
        <v>43466</v>
      </c>
      <c r="B47" s="202">
        <f>B23+B37</f>
        <v>0.10263</v>
      </c>
      <c r="C47" s="202">
        <f t="shared" ref="C47:M47" si="3">C23+C37</f>
        <v>0.21188000000000001</v>
      </c>
      <c r="D47" s="202">
        <f t="shared" si="3"/>
        <v>0.43675999999999998</v>
      </c>
      <c r="E47" s="202">
        <f t="shared" si="3"/>
        <v>0.51780999999999999</v>
      </c>
      <c r="F47" s="202">
        <f t="shared" si="3"/>
        <v>0.35282999999999998</v>
      </c>
      <c r="G47" s="202">
        <f t="shared" si="3"/>
        <v>0.40449000000000002</v>
      </c>
      <c r="H47" s="202">
        <f t="shared" si="3"/>
        <v>0.33567999999999998</v>
      </c>
      <c r="I47" s="202">
        <f t="shared" si="3"/>
        <v>0.38134000000000001</v>
      </c>
      <c r="J47" s="202">
        <f t="shared" si="3"/>
        <v>0.32227</v>
      </c>
      <c r="K47" s="202">
        <f t="shared" si="3"/>
        <v>0.36324000000000001</v>
      </c>
      <c r="L47" s="202">
        <f t="shared" si="3"/>
        <v>0.221</v>
      </c>
      <c r="M47" s="203">
        <f t="shared" si="3"/>
        <v>0.221</v>
      </c>
      <c r="N47" s="234"/>
      <c r="O47" s="150"/>
    </row>
    <row r="48" spans="1:15" s="177" customFormat="1">
      <c r="A48" s="170">
        <v>43282</v>
      </c>
      <c r="B48" s="202">
        <f t="shared" ref="B48:M48" si="4">B24+B38</f>
        <v>8.6879999999999999E-2</v>
      </c>
      <c r="C48" s="202">
        <f t="shared" si="4"/>
        <v>0.19804000000000002</v>
      </c>
      <c r="D48" s="202">
        <f t="shared" si="4"/>
        <v>0.40900999999999998</v>
      </c>
      <c r="E48" s="202">
        <f t="shared" si="4"/>
        <v>0.48596999999999996</v>
      </c>
      <c r="F48" s="202">
        <f t="shared" si="4"/>
        <v>0.32929999999999998</v>
      </c>
      <c r="G48" s="202">
        <f t="shared" si="4"/>
        <v>0.37835999999999997</v>
      </c>
      <c r="H48" s="202">
        <f t="shared" si="4"/>
        <v>0.31301999999999996</v>
      </c>
      <c r="I48" s="202">
        <f t="shared" si="4"/>
        <v>0.35637999999999997</v>
      </c>
      <c r="J48" s="202">
        <f t="shared" si="4"/>
        <v>0.30027999999999999</v>
      </c>
      <c r="K48" s="202">
        <f t="shared" si="4"/>
        <v>0.33918999999999999</v>
      </c>
      <c r="L48" s="202">
        <f t="shared" si="4"/>
        <v>0.20673000000000002</v>
      </c>
      <c r="M48" s="236">
        <f t="shared" si="4"/>
        <v>0.20673000000000002</v>
      </c>
      <c r="N48" s="237"/>
      <c r="O48" s="178"/>
    </row>
    <row r="49" spans="1:25">
      <c r="A49" s="170">
        <v>43101</v>
      </c>
      <c r="B49" s="202">
        <f t="shared" ref="B49:M50" si="5">B25+B38</f>
        <v>5.9220000000000002E-2</v>
      </c>
      <c r="C49" s="202">
        <f t="shared" si="5"/>
        <v>0.17094000000000001</v>
      </c>
      <c r="D49" s="202">
        <f t="shared" si="5"/>
        <v>0.38395999999999997</v>
      </c>
      <c r="E49" s="202">
        <f t="shared" si="5"/>
        <v>0.46166999999999997</v>
      </c>
      <c r="F49" s="202">
        <f t="shared" si="5"/>
        <v>0.30346999999999996</v>
      </c>
      <c r="G49" s="202">
        <f t="shared" si="5"/>
        <v>0.35300999999999999</v>
      </c>
      <c r="H49" s="202">
        <f t="shared" si="5"/>
        <v>0.28703000000000001</v>
      </c>
      <c r="I49" s="202">
        <f t="shared" si="5"/>
        <v>0.33080999999999999</v>
      </c>
      <c r="J49" s="202">
        <f t="shared" si="5"/>
        <v>0.27417000000000002</v>
      </c>
      <c r="K49" s="202">
        <f t="shared" si="5"/>
        <v>0.31345999999999996</v>
      </c>
      <c r="L49" s="202">
        <f t="shared" si="5"/>
        <v>0.17963000000000001</v>
      </c>
      <c r="M49" s="203">
        <f t="shared" si="5"/>
        <v>0.17963000000000001</v>
      </c>
      <c r="N49" s="228"/>
      <c r="O49" s="150"/>
    </row>
    <row r="50" spans="1:25" s="177" customFormat="1">
      <c r="A50" s="170">
        <v>42917</v>
      </c>
      <c r="B50" s="202">
        <f t="shared" si="5"/>
        <v>4.6820000000000001E-2</v>
      </c>
      <c r="C50" s="202">
        <f t="shared" si="5"/>
        <v>0.14942</v>
      </c>
      <c r="D50" s="202">
        <f t="shared" si="5"/>
        <v>0.35272000000000003</v>
      </c>
      <c r="E50" s="202">
        <f t="shared" si="5"/>
        <v>0.4264</v>
      </c>
      <c r="F50" s="202">
        <f t="shared" si="5"/>
        <v>0.27642</v>
      </c>
      <c r="G50" s="202">
        <f t="shared" si="5"/>
        <v>0.32338</v>
      </c>
      <c r="H50" s="202">
        <f t="shared" si="5"/>
        <v>0.26083000000000001</v>
      </c>
      <c r="I50" s="202">
        <f t="shared" si="5"/>
        <v>0.30234</v>
      </c>
      <c r="J50" s="202">
        <f t="shared" si="5"/>
        <v>0.24864</v>
      </c>
      <c r="K50" s="202">
        <f t="shared" si="5"/>
        <v>0.28588000000000002</v>
      </c>
      <c r="L50" s="202">
        <f t="shared" si="5"/>
        <v>0.15883</v>
      </c>
      <c r="M50" s="235">
        <f t="shared" si="5"/>
        <v>0.15883</v>
      </c>
      <c r="N50" s="238"/>
      <c r="O50" s="178"/>
    </row>
    <row r="51" spans="1:25" s="177" customFormat="1">
      <c r="A51" s="170">
        <v>42736</v>
      </c>
      <c r="B51" s="202">
        <f t="shared" ref="B51:M52" si="6">B27+B39</f>
        <v>4.5960000000000001E-2</v>
      </c>
      <c r="C51" s="202">
        <f t="shared" si="6"/>
        <v>0.14860000000000001</v>
      </c>
      <c r="D51" s="202">
        <f t="shared" si="6"/>
        <v>0.35278999999999999</v>
      </c>
      <c r="E51" s="202">
        <f t="shared" si="6"/>
        <v>0.42680000000000001</v>
      </c>
      <c r="F51" s="202">
        <f t="shared" si="6"/>
        <v>0.27614</v>
      </c>
      <c r="G51" s="202">
        <f t="shared" si="6"/>
        <v>0.32332</v>
      </c>
      <c r="H51" s="202">
        <f t="shared" si="6"/>
        <v>0.26047999999999999</v>
      </c>
      <c r="I51" s="202">
        <f t="shared" si="6"/>
        <v>0.30218</v>
      </c>
      <c r="J51" s="202">
        <f t="shared" si="6"/>
        <v>0.24823000000000001</v>
      </c>
      <c r="K51" s="202">
        <f t="shared" si="6"/>
        <v>0.28565000000000002</v>
      </c>
      <c r="L51" s="202">
        <f t="shared" si="6"/>
        <v>0.15801000000000001</v>
      </c>
      <c r="M51" s="203">
        <f t="shared" si="6"/>
        <v>0.15801000000000001</v>
      </c>
      <c r="N51" s="238"/>
      <c r="O51" s="178"/>
    </row>
    <row r="52" spans="1:25" s="177" customFormat="1">
      <c r="A52" s="170">
        <v>42583</v>
      </c>
      <c r="B52" s="202">
        <f t="shared" si="6"/>
        <v>4.4769999999999997E-2</v>
      </c>
      <c r="C52" s="202">
        <f t="shared" si="6"/>
        <v>0.15201999999999999</v>
      </c>
      <c r="D52" s="202">
        <f t="shared" si="6"/>
        <v>0.36876999999999999</v>
      </c>
      <c r="E52" s="202">
        <f t="shared" si="6"/>
        <v>0.44298999999999999</v>
      </c>
      <c r="F52" s="202">
        <f t="shared" si="6"/>
        <v>0.29189999999999999</v>
      </c>
      <c r="G52" s="202">
        <f t="shared" si="6"/>
        <v>0.33922000000000002</v>
      </c>
      <c r="H52" s="202">
        <f t="shared" si="6"/>
        <v>0.27618999999999999</v>
      </c>
      <c r="I52" s="202">
        <f t="shared" si="6"/>
        <v>0.31801000000000001</v>
      </c>
      <c r="J52" s="202">
        <f t="shared" si="6"/>
        <v>0.26391000000000003</v>
      </c>
      <c r="K52" s="202">
        <f t="shared" si="6"/>
        <v>0.30143999999999999</v>
      </c>
      <c r="L52" s="202">
        <f t="shared" si="6"/>
        <v>0.16359000000000001</v>
      </c>
      <c r="M52" s="203">
        <f t="shared" si="6"/>
        <v>0.16359000000000001</v>
      </c>
      <c r="N52" s="228"/>
      <c r="O52" s="178"/>
    </row>
    <row r="53" spans="1:25">
      <c r="A53" s="170">
        <v>42370</v>
      </c>
      <c r="B53" s="202">
        <f t="shared" ref="B53:M54" si="7">B29+B40</f>
        <v>4.4060000000000002E-2</v>
      </c>
      <c r="C53" s="202">
        <f t="shared" si="7"/>
        <v>7.6899999999999996E-2</v>
      </c>
      <c r="D53" s="202">
        <f t="shared" si="7"/>
        <v>0.28916999999999998</v>
      </c>
      <c r="E53" s="202">
        <f t="shared" si="7"/>
        <v>0.36181999999999997</v>
      </c>
      <c r="F53" s="202">
        <f t="shared" si="7"/>
        <v>0.21392</v>
      </c>
      <c r="G53" s="202">
        <f t="shared" si="7"/>
        <v>0.26024000000000003</v>
      </c>
      <c r="H53" s="202">
        <f t="shared" si="7"/>
        <v>0.19855</v>
      </c>
      <c r="I53" s="202">
        <f t="shared" si="7"/>
        <v>0.23948</v>
      </c>
      <c r="J53" s="202">
        <f t="shared" si="7"/>
        <v>0.18653</v>
      </c>
      <c r="K53" s="202">
        <f t="shared" si="7"/>
        <v>0.22325999999999999</v>
      </c>
      <c r="L53" s="202">
        <f t="shared" si="7"/>
        <v>8.8469999999999993E-2</v>
      </c>
      <c r="M53" s="203">
        <f t="shared" si="7"/>
        <v>8.8469999999999993E-2</v>
      </c>
      <c r="N53" s="228"/>
      <c r="O53" s="150"/>
    </row>
    <row r="54" spans="1:25" s="177" customFormat="1">
      <c r="A54" s="239">
        <v>42005</v>
      </c>
      <c r="B54" s="240">
        <f t="shared" si="7"/>
        <v>4.308E-2</v>
      </c>
      <c r="C54" s="240">
        <f t="shared" si="7"/>
        <v>7.2459999999999997E-2</v>
      </c>
      <c r="D54" s="240">
        <f t="shared" si="7"/>
        <v>0.27639999999999998</v>
      </c>
      <c r="E54" s="240">
        <f t="shared" si="7"/>
        <v>0.34489000000000003</v>
      </c>
      <c r="F54" s="240">
        <f t="shared" si="7"/>
        <v>0.20547000000000001</v>
      </c>
      <c r="G54" s="240">
        <f t="shared" si="7"/>
        <v>0.24912999999999999</v>
      </c>
      <c r="H54" s="240">
        <f t="shared" si="7"/>
        <v>0.19097</v>
      </c>
      <c r="I54" s="240">
        <f t="shared" si="7"/>
        <v>0.22956000000000001</v>
      </c>
      <c r="J54" s="240">
        <f t="shared" si="7"/>
        <v>0.17963999999999999</v>
      </c>
      <c r="K54" s="240">
        <f t="shared" si="7"/>
        <v>0.21426999999999999</v>
      </c>
      <c r="L54" s="240">
        <f t="shared" si="7"/>
        <v>8.1070000000000003E-2</v>
      </c>
      <c r="M54" s="241">
        <f t="shared" si="7"/>
        <v>8.1070000000000003E-2</v>
      </c>
      <c r="N54" s="228"/>
      <c r="O54" s="178"/>
    </row>
    <row r="55" spans="1:25" ht="7.9" customHeight="1">
      <c r="A55" s="242"/>
      <c r="B55" s="220"/>
      <c r="C55" s="220"/>
      <c r="D55" s="243"/>
      <c r="E55" s="243"/>
      <c r="F55" s="243"/>
      <c r="G55" s="243"/>
      <c r="H55" s="243"/>
      <c r="I55" s="243"/>
      <c r="J55" s="243"/>
      <c r="K55" s="243"/>
      <c r="L55" s="243"/>
      <c r="M55" s="243"/>
      <c r="N55" s="124"/>
      <c r="O55" s="150"/>
    </row>
    <row r="56" spans="1:25">
      <c r="A56" s="244" t="s">
        <v>2164</v>
      </c>
      <c r="B56" s="164"/>
      <c r="C56" s="245"/>
      <c r="D56" s="245"/>
      <c r="E56" s="245"/>
      <c r="F56" s="245"/>
      <c r="G56" s="245"/>
      <c r="H56" s="245"/>
      <c r="I56" s="245"/>
      <c r="J56" s="245"/>
      <c r="K56" s="245"/>
      <c r="L56" s="245"/>
      <c r="M56" s="245"/>
      <c r="N56" s="124"/>
      <c r="O56" s="245"/>
      <c r="P56" s="245"/>
      <c r="Q56" s="245"/>
      <c r="R56" s="245"/>
      <c r="S56" s="245"/>
      <c r="T56" s="245"/>
      <c r="U56" s="245"/>
      <c r="V56" s="245"/>
      <c r="W56" s="245"/>
      <c r="X56" s="246"/>
      <c r="Y56" s="246"/>
    </row>
    <row r="57" spans="1:25">
      <c r="A57" s="244" t="s">
        <v>2165</v>
      </c>
      <c r="B57" s="164"/>
      <c r="C57" s="247"/>
      <c r="D57" s="245"/>
      <c r="E57" s="245"/>
      <c r="F57" s="245"/>
      <c r="G57" s="245"/>
      <c r="H57" s="245"/>
      <c r="I57" s="245"/>
      <c r="J57" s="245"/>
      <c r="K57" s="245"/>
      <c r="L57" s="245"/>
      <c r="M57" s="245"/>
      <c r="N57" s="124"/>
      <c r="O57" s="245"/>
      <c r="P57" s="245"/>
      <c r="Q57" s="245"/>
      <c r="R57" s="245"/>
      <c r="S57" s="245"/>
      <c r="T57" s="245"/>
      <c r="U57" s="245"/>
      <c r="V57" s="245"/>
      <c r="W57" s="245"/>
      <c r="X57" s="246"/>
      <c r="Y57" s="246"/>
    </row>
    <row r="58" spans="1:25">
      <c r="A58" s="248" t="s">
        <v>2166</v>
      </c>
      <c r="C58" s="247"/>
      <c r="D58" s="150"/>
      <c r="N58" s="124"/>
    </row>
    <row r="59" spans="1:25">
      <c r="A59" s="249" t="s">
        <v>2167</v>
      </c>
      <c r="C59" s="247"/>
      <c r="D59" s="150"/>
      <c r="N59" s="124"/>
    </row>
    <row r="60" spans="1:25">
      <c r="A60" s="244" t="s">
        <v>2168</v>
      </c>
    </row>
    <row r="61" spans="1:25">
      <c r="A61" s="250" t="s">
        <v>2169</v>
      </c>
      <c r="C61" s="225"/>
      <c r="D61" s="150"/>
      <c r="F61" s="177"/>
      <c r="N61" s="124"/>
    </row>
    <row r="62" spans="1:25">
      <c r="B62" s="124"/>
      <c r="C62" s="225"/>
      <c r="D62" s="251"/>
      <c r="N62" s="124"/>
    </row>
    <row r="63" spans="1:25">
      <c r="A63" s="124"/>
      <c r="B63" s="124"/>
      <c r="C63" s="252"/>
      <c r="D63" s="251"/>
      <c r="N63" s="124"/>
    </row>
    <row r="64" spans="1:25">
      <c r="B64" s="124"/>
      <c r="C64" s="252"/>
      <c r="D64" s="251"/>
      <c r="N64" s="124"/>
    </row>
    <row r="65" spans="2:14">
      <c r="B65" s="124"/>
      <c r="C65" s="220"/>
      <c r="D65" s="251"/>
      <c r="N65" s="124"/>
    </row>
    <row r="66" spans="2:14">
      <c r="B66" s="124"/>
      <c r="C66" s="220"/>
      <c r="D66" s="251"/>
      <c r="N66" s="124"/>
    </row>
    <row r="67" spans="2:14">
      <c r="B67" s="124"/>
      <c r="C67" s="220"/>
      <c r="D67" s="251"/>
      <c r="N67" s="124"/>
    </row>
    <row r="68" spans="2:14">
      <c r="B68" s="124"/>
      <c r="C68" s="124"/>
      <c r="D68" s="124"/>
      <c r="N68" s="124"/>
    </row>
    <row r="69" spans="2:14">
      <c r="B69" s="124"/>
      <c r="C69" s="124"/>
      <c r="D69" s="124"/>
      <c r="N69" s="124"/>
    </row>
    <row r="70" spans="2:14">
      <c r="B70" s="124"/>
      <c r="C70" s="124"/>
      <c r="D70" s="124"/>
      <c r="N70" s="124"/>
    </row>
    <row r="71" spans="2:14">
      <c r="B71" s="124"/>
      <c r="C71" s="124"/>
      <c r="D71" s="124"/>
      <c r="N71" s="124"/>
    </row>
    <row r="72" spans="2:14">
      <c r="B72" s="124"/>
      <c r="C72" s="124"/>
      <c r="D72" s="124"/>
      <c r="N72" s="124"/>
    </row>
    <row r="73" spans="2:14">
      <c r="B73" s="124"/>
      <c r="C73" s="124"/>
      <c r="D73" s="124"/>
      <c r="N73" s="124"/>
    </row>
    <row r="74" spans="2:14">
      <c r="N74" s="124"/>
    </row>
    <row r="75" spans="2:14">
      <c r="N75" s="124"/>
    </row>
    <row r="76" spans="2:14">
      <c r="N76" s="124"/>
    </row>
    <row r="77" spans="2:14">
      <c r="N77" s="124"/>
    </row>
    <row r="78" spans="2:14">
      <c r="N78" s="124"/>
    </row>
    <row r="79" spans="2:14">
      <c r="N79" s="124"/>
    </row>
    <row r="80" spans="2:14">
      <c r="N80" s="124"/>
    </row>
    <row r="81" spans="14:14">
      <c r="N81" s="124"/>
    </row>
    <row r="82" spans="14:14">
      <c r="N82" s="124"/>
    </row>
    <row r="83" spans="14:14">
      <c r="N83" s="124"/>
    </row>
    <row r="84" spans="14:14">
      <c r="N84" s="124"/>
    </row>
    <row r="85" spans="14:14">
      <c r="N85" s="124"/>
    </row>
    <row r="86" spans="14:14">
      <c r="N86" s="124"/>
    </row>
    <row r="87" spans="14:14">
      <c r="N87" s="124"/>
    </row>
  </sheetData>
  <mergeCells count="38">
    <mergeCell ref="D10:E10"/>
    <mergeCell ref="F10:G10"/>
    <mergeCell ref="H10:I10"/>
    <mergeCell ref="J10:K10"/>
    <mergeCell ref="A1:M1"/>
    <mergeCell ref="A3:M3"/>
    <mergeCell ref="A4:M4"/>
    <mergeCell ref="A5:M5"/>
    <mergeCell ref="A6:M6"/>
    <mergeCell ref="D11:E11"/>
    <mergeCell ref="F11:G11"/>
    <mergeCell ref="H11:I11"/>
    <mergeCell ref="J11:K11"/>
    <mergeCell ref="D12:E12"/>
    <mergeCell ref="F12:G12"/>
    <mergeCell ref="H12:I12"/>
    <mergeCell ref="J12:K12"/>
    <mergeCell ref="D13:E13"/>
    <mergeCell ref="F13:G13"/>
    <mergeCell ref="H13:I13"/>
    <mergeCell ref="J13:K13"/>
    <mergeCell ref="D14:E14"/>
    <mergeCell ref="F14:G14"/>
    <mergeCell ref="H14:I14"/>
    <mergeCell ref="J14:K14"/>
    <mergeCell ref="D16:M16"/>
    <mergeCell ref="D17:E17"/>
    <mergeCell ref="F17:G17"/>
    <mergeCell ref="H17:I17"/>
    <mergeCell ref="J17:K17"/>
    <mergeCell ref="L17:M17"/>
    <mergeCell ref="D43:M43"/>
    <mergeCell ref="D18:E18"/>
    <mergeCell ref="F18:G18"/>
    <mergeCell ref="H18:I18"/>
    <mergeCell ref="J18:K18"/>
    <mergeCell ref="L18:M18"/>
    <mergeCell ref="D36:M36"/>
  </mergeCells>
  <printOptions horizontalCentered="1"/>
  <pageMargins left="0.25" right="0.25" top="0.25" bottom="0.25" header="0.5" footer="0.5"/>
  <pageSetup scale="77"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selection activeCell="A21" sqref="A21:A22"/>
    </sheetView>
  </sheetViews>
  <sheetFormatPr defaultRowHeight="12.75"/>
  <cols>
    <col min="1" max="1" width="16.140625" style="253" customWidth="1"/>
    <col min="2" max="2" width="13.7109375" style="253" customWidth="1"/>
    <col min="3" max="3" width="18.85546875" style="253" customWidth="1"/>
    <col min="4" max="6" width="9.140625" style="253"/>
    <col min="7" max="7" width="18.5703125" style="253" customWidth="1"/>
    <col min="8" max="16384" width="9.140625" style="253"/>
  </cols>
  <sheetData>
    <row r="1" spans="1:7">
      <c r="A1" s="402" t="s">
        <v>2118</v>
      </c>
      <c r="B1" s="402"/>
      <c r="C1" s="402"/>
      <c r="D1" s="402"/>
      <c r="E1" s="402"/>
      <c r="F1" s="402"/>
      <c r="G1" s="402"/>
    </row>
    <row r="2" spans="1:7">
      <c r="A2" s="254"/>
    </row>
    <row r="3" spans="1:7" ht="14.25">
      <c r="A3" s="402" t="s">
        <v>2170</v>
      </c>
      <c r="B3" s="402"/>
      <c r="C3" s="402"/>
      <c r="D3" s="402"/>
      <c r="E3" s="402"/>
      <c r="F3" s="402"/>
      <c r="G3" s="402"/>
    </row>
    <row r="4" spans="1:7">
      <c r="A4" s="402" t="s">
        <v>2171</v>
      </c>
      <c r="B4" s="402"/>
      <c r="C4" s="402"/>
      <c r="D4" s="402"/>
      <c r="E4" s="402"/>
      <c r="F4" s="402"/>
      <c r="G4" s="402"/>
    </row>
    <row r="5" spans="1:7" ht="14.25">
      <c r="A5" s="402" t="s">
        <v>2172</v>
      </c>
      <c r="B5" s="402"/>
      <c r="C5" s="402"/>
      <c r="D5" s="402"/>
      <c r="E5" s="402"/>
      <c r="F5" s="402"/>
      <c r="G5" s="402"/>
    </row>
    <row r="6" spans="1:7">
      <c r="A6" s="149"/>
      <c r="B6" s="149"/>
      <c r="C6" s="149"/>
      <c r="D6" s="149"/>
      <c r="E6" s="149"/>
      <c r="F6" s="149"/>
      <c r="G6" s="149"/>
    </row>
    <row r="7" spans="1:7">
      <c r="A7" s="151" t="s">
        <v>2123</v>
      </c>
      <c r="B7" s="152"/>
      <c r="C7" s="153"/>
      <c r="D7" s="154"/>
      <c r="E7" s="154"/>
      <c r="F7" s="154"/>
      <c r="G7" s="255"/>
    </row>
    <row r="8" spans="1:7">
      <c r="A8" s="159" t="s">
        <v>2125</v>
      </c>
      <c r="B8" s="256" t="s">
        <v>2126</v>
      </c>
      <c r="C8" s="256" t="s">
        <v>2127</v>
      </c>
      <c r="D8" s="256" t="s">
        <v>2128</v>
      </c>
      <c r="E8" s="256" t="s">
        <v>2129</v>
      </c>
      <c r="F8" s="256" t="s">
        <v>2130</v>
      </c>
      <c r="G8" s="195" t="s">
        <v>2173</v>
      </c>
    </row>
    <row r="9" spans="1:7">
      <c r="A9" s="167">
        <v>43466</v>
      </c>
      <c r="B9" s="257">
        <v>0.98465999999999998</v>
      </c>
      <c r="C9" s="257">
        <v>2.9335900000000001</v>
      </c>
      <c r="D9" s="257">
        <v>5.4598399999999998</v>
      </c>
      <c r="E9" s="257">
        <v>7.1654799999999996</v>
      </c>
      <c r="F9" s="257">
        <v>10.396599999999999</v>
      </c>
      <c r="G9" s="258">
        <v>88.189149999999998</v>
      </c>
    </row>
    <row r="10" spans="1:7">
      <c r="A10" s="170">
        <v>43101</v>
      </c>
      <c r="B10" s="209">
        <v>1.10893</v>
      </c>
      <c r="C10" s="209">
        <v>3.3027899999999999</v>
      </c>
      <c r="D10" s="209">
        <v>6.1472899999999999</v>
      </c>
      <c r="E10" s="209">
        <v>8.0676199999999998</v>
      </c>
      <c r="F10" s="209">
        <v>11.70542</v>
      </c>
      <c r="G10" s="259">
        <v>99.292270000000002</v>
      </c>
    </row>
    <row r="11" spans="1:7">
      <c r="A11" s="170">
        <v>42736</v>
      </c>
      <c r="B11" s="209">
        <v>1.1628499999999999</v>
      </c>
      <c r="C11" s="209">
        <v>3.4642200000000001</v>
      </c>
      <c r="D11" s="209">
        <v>6.4474499999999999</v>
      </c>
      <c r="E11" s="209">
        <v>8.4614799999999999</v>
      </c>
      <c r="F11" s="209">
        <v>12.276820000000001</v>
      </c>
      <c r="G11" s="259">
        <v>104.13995</v>
      </c>
    </row>
    <row r="12" spans="1:7">
      <c r="A12" s="170">
        <v>42217</v>
      </c>
      <c r="B12" s="209">
        <v>1.22499</v>
      </c>
      <c r="C12" s="209">
        <v>3.64899</v>
      </c>
      <c r="D12" s="209">
        <v>6.7916699999999999</v>
      </c>
      <c r="E12" s="209">
        <v>8.9132099999999994</v>
      </c>
      <c r="F12" s="209">
        <v>12.93205</v>
      </c>
      <c r="G12" s="259">
        <v>109.69808</v>
      </c>
    </row>
    <row r="13" spans="1:7">
      <c r="A13" s="170">
        <v>42005</v>
      </c>
      <c r="B13" s="209">
        <v>2.0423</v>
      </c>
      <c r="C13" s="209">
        <v>6.0835100000000004</v>
      </c>
      <c r="D13" s="209">
        <v>11.32274</v>
      </c>
      <c r="E13" s="209">
        <v>14.85962</v>
      </c>
      <c r="F13" s="209">
        <v>21.560220000000001</v>
      </c>
      <c r="G13" s="259">
        <v>182.88493</v>
      </c>
    </row>
    <row r="14" spans="1:7">
      <c r="A14" s="170">
        <v>41640</v>
      </c>
      <c r="B14" s="209">
        <v>2.0021900000000001</v>
      </c>
      <c r="C14" s="209">
        <v>5.9641599999999997</v>
      </c>
      <c r="D14" s="209">
        <v>11.100490000000001</v>
      </c>
      <c r="E14" s="209">
        <v>14.56833</v>
      </c>
      <c r="F14" s="209">
        <v>21.137419999999999</v>
      </c>
      <c r="G14" s="259">
        <v>179.29874000000001</v>
      </c>
    </row>
    <row r="15" spans="1:7">
      <c r="A15" s="170">
        <v>41275</v>
      </c>
      <c r="B15" s="209">
        <v>1.9357800000000001</v>
      </c>
      <c r="C15" s="209">
        <v>5.7665800000000003</v>
      </c>
      <c r="D15" s="209">
        <v>10.73293</v>
      </c>
      <c r="E15" s="209">
        <v>14.085699999999999</v>
      </c>
      <c r="F15" s="209">
        <v>20.437149999999999</v>
      </c>
      <c r="G15" s="259">
        <v>173.35955999999999</v>
      </c>
    </row>
    <row r="16" spans="1:7">
      <c r="A16" s="170">
        <v>40909</v>
      </c>
      <c r="B16" s="209">
        <v>1.9203300000000001</v>
      </c>
      <c r="C16" s="209">
        <v>5.7205500000000002</v>
      </c>
      <c r="D16" s="209">
        <v>10.647119999999999</v>
      </c>
      <c r="E16" s="209">
        <v>13.97326</v>
      </c>
      <c r="F16" s="209">
        <v>20.274080000000001</v>
      </c>
      <c r="G16" s="259">
        <v>171.97676999999999</v>
      </c>
    </row>
    <row r="17" spans="1:13">
      <c r="A17" s="170">
        <v>40664</v>
      </c>
      <c r="B17" s="209">
        <v>1.7865200000000001</v>
      </c>
      <c r="C17" s="209">
        <v>5.3217499999999998</v>
      </c>
      <c r="D17" s="209">
        <v>9.9047699999999992</v>
      </c>
      <c r="E17" s="209">
        <v>12.99912</v>
      </c>
      <c r="F17" s="209">
        <v>18.860379999999999</v>
      </c>
      <c r="G17" s="259">
        <v>159.98499000000001</v>
      </c>
    </row>
    <row r="18" spans="1:13">
      <c r="A18" s="170">
        <v>39083</v>
      </c>
      <c r="B18" s="209">
        <v>2.03342</v>
      </c>
      <c r="C18" s="209">
        <v>6.0568799999999996</v>
      </c>
      <c r="D18" s="209">
        <v>11.273099999999999</v>
      </c>
      <c r="E18" s="209">
        <v>14.79485</v>
      </c>
      <c r="F18" s="209">
        <v>21.465859999999999</v>
      </c>
      <c r="G18" s="259">
        <v>182.08602999999999</v>
      </c>
    </row>
    <row r="19" spans="1:13">
      <c r="A19" s="260">
        <v>38718</v>
      </c>
      <c r="B19" s="261">
        <v>1.99332</v>
      </c>
      <c r="C19" s="261">
        <v>5.9381899999999996</v>
      </c>
      <c r="D19" s="261">
        <v>11.052160000000001</v>
      </c>
      <c r="E19" s="261">
        <v>14.50455</v>
      </c>
      <c r="F19" s="261">
        <v>21.04504</v>
      </c>
      <c r="G19" s="262">
        <v>178.51562000000001</v>
      </c>
    </row>
    <row r="20" spans="1:13">
      <c r="A20" s="260">
        <v>38353</v>
      </c>
      <c r="B20" s="261">
        <v>1.9466300000000001</v>
      </c>
      <c r="C20" s="261">
        <v>5.7981400000000001</v>
      </c>
      <c r="D20" s="261">
        <v>10.791779999999999</v>
      </c>
      <c r="E20" s="261">
        <v>14.16296</v>
      </c>
      <c r="F20" s="261">
        <v>20.54926</v>
      </c>
      <c r="G20" s="262">
        <v>174.31134</v>
      </c>
    </row>
    <row r="21" spans="1:13">
      <c r="A21" s="260">
        <v>38169</v>
      </c>
      <c r="B21" s="263">
        <v>0.92554999999999998</v>
      </c>
      <c r="C21" s="263">
        <v>7.2920999999999996</v>
      </c>
      <c r="D21" s="263">
        <v>27.664290000000001</v>
      </c>
      <c r="E21" s="263">
        <v>72.923339999999996</v>
      </c>
      <c r="F21" s="263">
        <v>104.40834</v>
      </c>
      <c r="G21" s="264">
        <v>303.50326999999999</v>
      </c>
    </row>
    <row r="22" spans="1:13">
      <c r="A22" s="260">
        <v>38078</v>
      </c>
      <c r="B22" s="263">
        <v>0.99009999999999998</v>
      </c>
      <c r="C22" s="263">
        <v>7.8007299999999997</v>
      </c>
      <c r="D22" s="263">
        <v>29.593879999999999</v>
      </c>
      <c r="E22" s="263">
        <v>78.009749999999997</v>
      </c>
      <c r="F22" s="263">
        <v>111.69083999999999</v>
      </c>
      <c r="G22" s="264">
        <v>324.67266000000001</v>
      </c>
    </row>
    <row r="23" spans="1:13">
      <c r="A23" s="265"/>
      <c r="B23" s="153"/>
      <c r="C23" s="164"/>
      <c r="D23" s="266"/>
      <c r="E23" s="266"/>
      <c r="F23" s="266"/>
      <c r="G23" s="267"/>
    </row>
    <row r="24" spans="1:13" ht="24">
      <c r="A24" s="181" t="s">
        <v>2174</v>
      </c>
      <c r="B24" s="182" t="s">
        <v>2134</v>
      </c>
      <c r="C24" s="268" t="s">
        <v>2175</v>
      </c>
      <c r="E24" s="269" t="s">
        <v>2157</v>
      </c>
      <c r="F24" s="270"/>
      <c r="G24" s="271"/>
    </row>
    <row r="25" spans="1:13">
      <c r="A25" s="272">
        <v>43739</v>
      </c>
      <c r="B25" s="257">
        <v>6.5879999999999994E-2</v>
      </c>
      <c r="C25" s="210">
        <v>0.15523480520067401</v>
      </c>
      <c r="E25" s="273"/>
      <c r="F25" s="274"/>
      <c r="G25" s="275"/>
    </row>
    <row r="26" spans="1:13">
      <c r="A26" s="276">
        <v>43678</v>
      </c>
      <c r="B26" s="277">
        <v>6.9180000000000005E-2</v>
      </c>
      <c r="C26" s="278">
        <v>0.15307494999999999</v>
      </c>
      <c r="E26" s="273"/>
      <c r="F26" s="274"/>
      <c r="G26" s="275"/>
    </row>
    <row r="27" spans="1:13">
      <c r="A27" s="170">
        <v>43556</v>
      </c>
      <c r="B27" s="209">
        <v>6.7979999999999999E-2</v>
      </c>
      <c r="C27" s="210">
        <v>0.16971045000000001</v>
      </c>
      <c r="E27" s="279"/>
      <c r="F27" s="280"/>
      <c r="G27" s="275"/>
    </row>
    <row r="28" spans="1:13">
      <c r="A28" s="170">
        <v>43466</v>
      </c>
      <c r="B28" s="209">
        <v>6.7949999999999997E-2</v>
      </c>
      <c r="C28" s="210">
        <v>0.16730999999999999</v>
      </c>
      <c r="E28" s="281">
        <v>43466</v>
      </c>
      <c r="F28" s="282">
        <v>4.7809999999999998E-2</v>
      </c>
      <c r="G28" s="275"/>
    </row>
    <row r="29" spans="1:13">
      <c r="A29" s="170">
        <v>43282</v>
      </c>
      <c r="B29" s="209">
        <v>5.2949999999999997E-2</v>
      </c>
      <c r="C29" s="210">
        <v>0.15487000000000001</v>
      </c>
      <c r="D29" s="283"/>
      <c r="E29" s="284">
        <v>43282</v>
      </c>
      <c r="F29" s="285">
        <v>2.5999999999999999E-2</v>
      </c>
      <c r="G29" s="286"/>
    </row>
    <row r="30" spans="1:13">
      <c r="A30" s="170">
        <v>43101</v>
      </c>
      <c r="B30" s="209">
        <v>2.5329999999999998E-2</v>
      </c>
      <c r="C30" s="210">
        <v>0.12770000000000001</v>
      </c>
      <c r="E30" s="287"/>
      <c r="F30" s="288"/>
      <c r="G30" s="275"/>
      <c r="K30" s="289" t="s">
        <v>2176</v>
      </c>
      <c r="L30" s="289" t="s">
        <v>2177</v>
      </c>
    </row>
    <row r="31" spans="1:13">
      <c r="A31" s="290">
        <v>42917</v>
      </c>
      <c r="B31" s="291">
        <v>8.6800000000000002E-3</v>
      </c>
      <c r="C31" s="292">
        <v>0.1024</v>
      </c>
      <c r="D31" s="283"/>
      <c r="E31" s="293"/>
      <c r="F31" s="294"/>
      <c r="G31" s="286"/>
      <c r="J31" s="290">
        <v>42917</v>
      </c>
      <c r="K31" s="295">
        <f>B31</f>
        <v>8.6800000000000002E-3</v>
      </c>
      <c r="L31" s="295">
        <f>C31</f>
        <v>0.1024</v>
      </c>
      <c r="M31" s="296"/>
    </row>
    <row r="32" spans="1:13">
      <c r="A32" s="290">
        <v>42736</v>
      </c>
      <c r="B32" s="291">
        <v>7.8200000000000006E-3</v>
      </c>
      <c r="C32" s="292">
        <v>0.10153</v>
      </c>
      <c r="D32" s="283"/>
      <c r="E32" s="297"/>
      <c r="F32" s="298"/>
      <c r="G32" s="286"/>
      <c r="J32" s="290">
        <v>42736</v>
      </c>
      <c r="K32" s="295">
        <f>B32</f>
        <v>7.8200000000000006E-3</v>
      </c>
      <c r="L32" s="295">
        <f>C32</f>
        <v>0.10153</v>
      </c>
      <c r="M32" s="296"/>
    </row>
    <row r="33" spans="1:12">
      <c r="A33" s="170">
        <v>42583</v>
      </c>
      <c r="B33" s="209">
        <v>1.294E-2</v>
      </c>
      <c r="C33" s="210">
        <v>0.1106</v>
      </c>
      <c r="D33" s="283"/>
      <c r="E33" s="297"/>
      <c r="F33" s="298"/>
      <c r="G33" s="286"/>
      <c r="I33" s="289" t="s">
        <v>2154</v>
      </c>
      <c r="K33" s="253">
        <f>(K31+K32)/2</f>
        <v>8.2500000000000004E-3</v>
      </c>
      <c r="L33" s="253">
        <f>(L31+L32)/2</f>
        <v>0.101965</v>
      </c>
    </row>
    <row r="34" spans="1:12">
      <c r="A34" s="170">
        <v>42370</v>
      </c>
      <c r="B34" s="209">
        <v>1.223E-2</v>
      </c>
      <c r="C34" s="210">
        <v>3.5470000000000002E-2</v>
      </c>
      <c r="E34" s="299"/>
      <c r="F34" s="300"/>
      <c r="G34" s="275"/>
    </row>
    <row r="35" spans="1:12">
      <c r="A35" s="170">
        <v>42005</v>
      </c>
      <c r="B35" s="209">
        <v>9.1500000000000001E-3</v>
      </c>
      <c r="C35" s="210">
        <v>2.921E-2</v>
      </c>
      <c r="E35" s="299"/>
      <c r="F35" s="300"/>
      <c r="G35" s="275"/>
    </row>
    <row r="36" spans="1:12">
      <c r="A36" s="170">
        <v>41883</v>
      </c>
      <c r="B36" s="301">
        <v>1.9619999999999999E-2</v>
      </c>
      <c r="C36" s="302">
        <v>5.4530000000000002E-2</v>
      </c>
      <c r="E36" s="299"/>
      <c r="F36" s="300"/>
      <c r="G36" s="275"/>
    </row>
    <row r="37" spans="1:12">
      <c r="A37" s="170">
        <v>41640</v>
      </c>
      <c r="B37" s="301">
        <v>1.8939999999999999E-2</v>
      </c>
      <c r="C37" s="302">
        <v>5.3850000000000002E-2</v>
      </c>
      <c r="D37" s="283"/>
      <c r="E37" s="297"/>
      <c r="F37" s="298"/>
      <c r="G37" s="286"/>
    </row>
    <row r="38" spans="1:12">
      <c r="A38" s="170">
        <v>41365</v>
      </c>
      <c r="B38" s="301">
        <v>1.566E-2</v>
      </c>
      <c r="C38" s="302">
        <v>4.4339999999999997E-2</v>
      </c>
      <c r="E38" s="299"/>
      <c r="F38" s="300"/>
      <c r="G38" s="275"/>
    </row>
    <row r="39" spans="1:12">
      <c r="A39" s="170">
        <v>41306</v>
      </c>
      <c r="B39" s="301">
        <v>1.5779999999999999E-2</v>
      </c>
      <c r="C39" s="302">
        <v>4.4450000000000003E-2</v>
      </c>
      <c r="E39" s="299"/>
      <c r="F39" s="300"/>
      <c r="G39" s="275"/>
    </row>
    <row r="40" spans="1:12">
      <c r="A40" s="170">
        <v>41275</v>
      </c>
      <c r="B40" s="301">
        <v>9.8099999999999993E-3</v>
      </c>
      <c r="C40" s="302">
        <v>2.9020000000000001E-2</v>
      </c>
      <c r="E40" s="299"/>
      <c r="F40" s="300"/>
      <c r="G40" s="275"/>
    </row>
    <row r="41" spans="1:12">
      <c r="A41" s="170">
        <v>40909</v>
      </c>
      <c r="B41" s="301">
        <v>1.154E-2</v>
      </c>
      <c r="C41" s="302">
        <v>3.1050000000000001E-2</v>
      </c>
      <c r="E41" s="299"/>
      <c r="F41" s="300"/>
      <c r="G41" s="275"/>
    </row>
    <row r="42" spans="1:12">
      <c r="A42" s="170">
        <v>40695</v>
      </c>
      <c r="B42" s="301">
        <v>7.2500000000000004E-3</v>
      </c>
      <c r="C42" s="302">
        <v>2.7990000000000001E-2</v>
      </c>
      <c r="E42" s="299"/>
      <c r="F42" s="300"/>
      <c r="G42" s="275"/>
    </row>
    <row r="43" spans="1:12">
      <c r="A43" s="170">
        <v>40664</v>
      </c>
      <c r="B43" s="301">
        <v>7.1300000000000001E-3</v>
      </c>
      <c r="C43" s="302">
        <v>2.7869999999999999E-2</v>
      </c>
      <c r="D43" s="283"/>
      <c r="E43" s="297"/>
      <c r="F43" s="298"/>
      <c r="G43" s="286"/>
    </row>
    <row r="44" spans="1:12">
      <c r="A44" s="170">
        <v>40544</v>
      </c>
      <c r="B44" s="301">
        <v>7.0099999999999997E-3</v>
      </c>
      <c r="C44" s="302">
        <v>2.3259999999999999E-2</v>
      </c>
      <c r="E44" s="287"/>
      <c r="F44" s="288"/>
      <c r="G44" s="275"/>
    </row>
    <row r="45" spans="1:12">
      <c r="A45" s="170">
        <v>40391</v>
      </c>
      <c r="B45" s="301">
        <v>6.1199999999999996E-3</v>
      </c>
      <c r="C45" s="302">
        <v>2.155E-2</v>
      </c>
      <c r="D45" s="283"/>
      <c r="E45" s="293"/>
      <c r="F45" s="294"/>
      <c r="G45" s="286"/>
    </row>
    <row r="46" spans="1:12">
      <c r="A46" s="170">
        <v>40179</v>
      </c>
      <c r="B46" s="301">
        <v>6.8399999999999997E-3</v>
      </c>
      <c r="C46" s="302">
        <v>2.222E-2</v>
      </c>
      <c r="E46" s="287"/>
      <c r="F46" s="288"/>
      <c r="G46" s="275"/>
    </row>
    <row r="47" spans="1:12">
      <c r="A47" s="170">
        <v>39814</v>
      </c>
      <c r="B47" s="301">
        <v>3.9500000000000004E-3</v>
      </c>
      <c r="C47" s="302">
        <v>1.8800000000000001E-2</v>
      </c>
      <c r="E47" s="287"/>
      <c r="F47" s="288"/>
      <c r="G47" s="275"/>
    </row>
    <row r="48" spans="1:12">
      <c r="A48" s="170">
        <v>39448</v>
      </c>
      <c r="B48" s="301">
        <v>4.9899999999999996E-3</v>
      </c>
      <c r="C48" s="302">
        <v>1.8270000000000002E-2</v>
      </c>
      <c r="E48" s="287"/>
      <c r="F48" s="288"/>
      <c r="G48" s="275"/>
    </row>
    <row r="49" spans="1:7">
      <c r="A49" s="170">
        <v>39264</v>
      </c>
      <c r="B49" s="301">
        <v>9.9699999999999997E-3</v>
      </c>
      <c r="C49" s="302">
        <v>2.341E-2</v>
      </c>
      <c r="E49" s="287"/>
      <c r="F49" s="288"/>
      <c r="G49" s="275"/>
    </row>
    <row r="50" spans="1:7">
      <c r="A50" s="170">
        <v>39173</v>
      </c>
      <c r="B50" s="301">
        <v>1.004E-2</v>
      </c>
      <c r="C50" s="302">
        <v>2.3480000000000001E-2</v>
      </c>
      <c r="E50" s="287"/>
      <c r="F50" s="288"/>
      <c r="G50" s="275"/>
    </row>
    <row r="51" spans="1:7">
      <c r="A51" s="170">
        <v>39083</v>
      </c>
      <c r="B51" s="301">
        <v>1.001E-2</v>
      </c>
      <c r="C51" s="302">
        <v>2.3449999999999999E-2</v>
      </c>
      <c r="D51" s="303"/>
      <c r="E51" s="304"/>
      <c r="F51" s="305"/>
      <c r="G51" s="306"/>
    </row>
    <row r="52" spans="1:7">
      <c r="A52" s="260">
        <v>38808</v>
      </c>
      <c r="B52" s="307">
        <v>1.184E-2</v>
      </c>
      <c r="C52" s="308">
        <v>2.528E-2</v>
      </c>
      <c r="D52" s="303"/>
      <c r="E52" s="304"/>
      <c r="F52" s="305"/>
      <c r="G52" s="306"/>
    </row>
    <row r="53" spans="1:7">
      <c r="A53" s="260">
        <v>38718</v>
      </c>
      <c r="B53" s="307">
        <v>9.9299999999999996E-3</v>
      </c>
      <c r="C53" s="308">
        <v>2.3369999999999998E-2</v>
      </c>
      <c r="D53" s="303"/>
      <c r="E53" s="304"/>
      <c r="F53" s="305"/>
      <c r="G53" s="306"/>
    </row>
    <row r="54" spans="1:7">
      <c r="A54" s="260">
        <v>38534</v>
      </c>
      <c r="B54" s="307">
        <v>3.4399999999999999E-3</v>
      </c>
      <c r="C54" s="308">
        <v>1.8180000000000002E-2</v>
      </c>
      <c r="D54" s="303"/>
      <c r="E54" s="304"/>
      <c r="F54" s="305"/>
      <c r="G54" s="306"/>
    </row>
    <row r="55" spans="1:7">
      <c r="A55" s="260">
        <v>38353</v>
      </c>
      <c r="B55" s="307">
        <v>5.6999999999999998E-4</v>
      </c>
      <c r="C55" s="309">
        <v>1.5310000000000001E-2</v>
      </c>
      <c r="D55" s="303"/>
      <c r="E55" s="304"/>
      <c r="F55" s="305"/>
      <c r="G55" s="306"/>
    </row>
    <row r="56" spans="1:7">
      <c r="A56" s="260">
        <v>38169</v>
      </c>
      <c r="B56" s="307" t="s">
        <v>2178</v>
      </c>
      <c r="C56" s="309">
        <v>1.898E-2</v>
      </c>
      <c r="D56" s="303"/>
      <c r="E56" s="304"/>
      <c r="F56" s="305"/>
      <c r="G56" s="306"/>
    </row>
    <row r="57" spans="1:7">
      <c r="A57" s="260">
        <v>38078</v>
      </c>
      <c r="B57" s="310" t="s">
        <v>2178</v>
      </c>
      <c r="C57" s="309">
        <v>1.9349999999999999E-2</v>
      </c>
      <c r="E57" s="287"/>
      <c r="F57" s="288"/>
      <c r="G57" s="275"/>
    </row>
    <row r="58" spans="1:7">
      <c r="A58" s="311"/>
      <c r="B58" s="312"/>
      <c r="C58" s="312"/>
      <c r="D58" s="149"/>
      <c r="E58" s="313"/>
      <c r="F58" s="314"/>
      <c r="G58" s="315"/>
    </row>
    <row r="59" spans="1:7">
      <c r="A59" s="150"/>
      <c r="B59" s="150"/>
      <c r="C59" s="150"/>
      <c r="D59" s="150"/>
      <c r="E59" s="150"/>
      <c r="F59" s="150"/>
      <c r="G59" s="150"/>
    </row>
    <row r="60" spans="1:7">
      <c r="A60" s="244" t="s">
        <v>2164</v>
      </c>
      <c r="B60" s="164"/>
      <c r="C60" s="316"/>
      <c r="D60" s="316"/>
      <c r="E60" s="316"/>
      <c r="F60" s="316"/>
      <c r="G60" s="316"/>
    </row>
    <row r="61" spans="1:7">
      <c r="A61" s="244" t="s">
        <v>2179</v>
      </c>
      <c r="B61" s="164"/>
      <c r="C61" s="316"/>
      <c r="D61" s="316"/>
      <c r="E61" s="316"/>
      <c r="F61" s="316"/>
      <c r="G61" s="316"/>
    </row>
    <row r="62" spans="1:7">
      <c r="A62" s="317" t="s">
        <v>2180</v>
      </c>
      <c r="B62" s="164"/>
      <c r="C62" s="316"/>
      <c r="D62" s="316"/>
      <c r="E62" s="316"/>
      <c r="F62" s="316"/>
      <c r="G62" s="316"/>
    </row>
    <row r="63" spans="1:7">
      <c r="A63" s="317" t="s">
        <v>2181</v>
      </c>
      <c r="B63" s="164"/>
      <c r="C63" s="316"/>
      <c r="D63" s="316"/>
      <c r="E63" s="316"/>
      <c r="F63" s="316"/>
      <c r="G63" s="316"/>
    </row>
    <row r="64" spans="1:7">
      <c r="A64" s="318" t="s">
        <v>2169</v>
      </c>
      <c r="B64" s="148"/>
      <c r="C64" s="148"/>
      <c r="D64" s="148"/>
      <c r="E64" s="148"/>
      <c r="F64" s="148"/>
      <c r="G64" s="148"/>
    </row>
    <row r="65" spans="1:7">
      <c r="A65" s="148"/>
      <c r="B65" s="148"/>
      <c r="C65" s="148"/>
      <c r="D65" s="148"/>
      <c r="E65" s="148"/>
      <c r="F65" s="148"/>
      <c r="G65" s="148"/>
    </row>
  </sheetData>
  <mergeCells count="4">
    <mergeCell ref="A1:G1"/>
    <mergeCell ref="A3:G3"/>
    <mergeCell ref="A4:G4"/>
    <mergeCell ref="A5:G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0"/>
  <sheetViews>
    <sheetView topLeftCell="A330" workbookViewId="0">
      <selection activeCell="A21" sqref="A21:A22"/>
    </sheetView>
  </sheetViews>
  <sheetFormatPr defaultRowHeight="12.75"/>
  <cols>
    <col min="1" max="16384" width="9.140625" style="253"/>
  </cols>
  <sheetData>
    <row r="1" spans="1:14" ht="15.75">
      <c r="A1" s="319" t="s">
        <v>48</v>
      </c>
      <c r="B1" s="320" t="s">
        <v>207</v>
      </c>
    </row>
    <row r="2" spans="1:14" ht="24">
      <c r="A2" s="321" t="s">
        <v>49</v>
      </c>
      <c r="B2" s="322" t="s">
        <v>212</v>
      </c>
      <c r="C2" s="322" t="s">
        <v>213</v>
      </c>
      <c r="D2" s="322" t="s">
        <v>2182</v>
      </c>
      <c r="E2" s="322" t="s">
        <v>214</v>
      </c>
      <c r="F2" s="322" t="s">
        <v>2183</v>
      </c>
      <c r="G2" s="322" t="s">
        <v>215</v>
      </c>
      <c r="H2" s="322" t="s">
        <v>2184</v>
      </c>
      <c r="I2" s="322" t="s">
        <v>217</v>
      </c>
    </row>
    <row r="3" spans="1:14" ht="204">
      <c r="A3" s="323" t="s">
        <v>50</v>
      </c>
      <c r="B3" s="324" t="s">
        <v>222</v>
      </c>
      <c r="C3" s="324" t="s">
        <v>223</v>
      </c>
      <c r="D3" s="324" t="s">
        <v>2185</v>
      </c>
      <c r="E3" s="324" t="s">
        <v>224</v>
      </c>
      <c r="F3" s="324" t="s">
        <v>2186</v>
      </c>
      <c r="G3" s="324" t="s">
        <v>225</v>
      </c>
      <c r="H3" s="324" t="s">
        <v>2187</v>
      </c>
      <c r="I3" s="324" t="s">
        <v>227</v>
      </c>
      <c r="J3" s="322"/>
      <c r="K3" s="322"/>
      <c r="L3" s="322"/>
      <c r="M3" s="322"/>
      <c r="N3" s="322"/>
    </row>
    <row r="4" spans="1:14">
      <c r="A4" s="325">
        <v>32523</v>
      </c>
      <c r="B4" s="253">
        <v>2.88</v>
      </c>
      <c r="C4" s="253">
        <v>5.84</v>
      </c>
      <c r="E4" s="253">
        <v>5.28</v>
      </c>
      <c r="F4" s="253">
        <v>94.6</v>
      </c>
      <c r="J4" s="324"/>
      <c r="K4" s="324"/>
      <c r="L4" s="324"/>
      <c r="M4" s="324"/>
      <c r="N4" s="324"/>
    </row>
    <row r="5" spans="1:14">
      <c r="A5" s="325">
        <v>32554</v>
      </c>
      <c r="B5" s="253">
        <v>2.95</v>
      </c>
      <c r="C5" s="253">
        <v>5.63</v>
      </c>
      <c r="E5" s="253">
        <v>5.25</v>
      </c>
      <c r="F5" s="253">
        <v>95.1</v>
      </c>
    </row>
    <row r="6" spans="1:14">
      <c r="A6" s="325">
        <v>32582</v>
      </c>
      <c r="B6" s="253">
        <v>2.5299999999999998</v>
      </c>
      <c r="C6" s="253">
        <v>5.21</v>
      </c>
      <c r="E6" s="253">
        <v>5.27</v>
      </c>
      <c r="F6" s="253">
        <v>93</v>
      </c>
    </row>
    <row r="7" spans="1:14">
      <c r="A7" s="325">
        <v>32613</v>
      </c>
      <c r="B7" s="253">
        <v>2.4900000000000002</v>
      </c>
      <c r="C7" s="253">
        <v>4.62</v>
      </c>
      <c r="E7" s="253">
        <v>5.16</v>
      </c>
      <c r="F7" s="253">
        <v>88.3</v>
      </c>
    </row>
    <row r="8" spans="1:14">
      <c r="A8" s="325">
        <v>32643</v>
      </c>
      <c r="B8" s="253">
        <v>2.87</v>
      </c>
      <c r="C8" s="253">
        <v>5.69</v>
      </c>
      <c r="E8" s="253">
        <v>4.28</v>
      </c>
      <c r="F8" s="253">
        <v>94.8</v>
      </c>
    </row>
    <row r="9" spans="1:14">
      <c r="A9" s="325">
        <v>32674</v>
      </c>
      <c r="B9" s="253">
        <v>2.68</v>
      </c>
      <c r="C9" s="253">
        <v>6.09</v>
      </c>
      <c r="E9" s="253">
        <v>4.07</v>
      </c>
      <c r="F9" s="253">
        <v>92.8</v>
      </c>
    </row>
    <row r="10" spans="1:14">
      <c r="A10" s="325">
        <v>32704</v>
      </c>
      <c r="B10" s="253">
        <v>2.77</v>
      </c>
      <c r="C10" s="253">
        <v>6.07</v>
      </c>
      <c r="E10" s="253">
        <v>4.63</v>
      </c>
      <c r="F10" s="253">
        <v>89.4</v>
      </c>
    </row>
    <row r="11" spans="1:14">
      <c r="A11" s="325">
        <v>32735</v>
      </c>
      <c r="B11" s="253">
        <v>2.84</v>
      </c>
      <c r="C11" s="253">
        <v>5.9</v>
      </c>
      <c r="E11" s="253">
        <v>4.57</v>
      </c>
      <c r="F11" s="253">
        <v>87.8</v>
      </c>
    </row>
    <row r="12" spans="1:14">
      <c r="A12" s="325">
        <v>32766</v>
      </c>
      <c r="B12" s="253">
        <v>2.82</v>
      </c>
      <c r="C12" s="253">
        <v>6.1</v>
      </c>
      <c r="E12" s="253">
        <v>4.3899999999999997</v>
      </c>
      <c r="F12" s="253">
        <v>91</v>
      </c>
    </row>
    <row r="13" spans="1:14">
      <c r="A13" s="325">
        <v>32796</v>
      </c>
      <c r="B13" s="253">
        <v>2.59</v>
      </c>
      <c r="C13" s="253">
        <v>6.11</v>
      </c>
      <c r="E13" s="253">
        <v>4.3499999999999996</v>
      </c>
      <c r="F13" s="253">
        <v>88.5</v>
      </c>
    </row>
    <row r="14" spans="1:14">
      <c r="A14" s="325">
        <v>32827</v>
      </c>
      <c r="B14" s="253">
        <v>2.83</v>
      </c>
      <c r="C14" s="253">
        <v>5.12</v>
      </c>
      <c r="E14" s="253">
        <v>5.13</v>
      </c>
      <c r="F14" s="253">
        <v>90.1</v>
      </c>
    </row>
    <row r="15" spans="1:14">
      <c r="A15" s="325">
        <v>32857</v>
      </c>
      <c r="B15" s="253">
        <v>2.85</v>
      </c>
      <c r="C15" s="253">
        <v>5.38</v>
      </c>
      <c r="E15" s="253">
        <v>5.49</v>
      </c>
      <c r="F15" s="253">
        <v>92.2</v>
      </c>
    </row>
    <row r="16" spans="1:14">
      <c r="A16" s="325">
        <v>32888</v>
      </c>
      <c r="B16" s="253">
        <v>3.02</v>
      </c>
      <c r="C16" s="253">
        <v>5.72</v>
      </c>
      <c r="E16" s="253">
        <v>5.56</v>
      </c>
      <c r="F16" s="253">
        <v>95.8</v>
      </c>
    </row>
    <row r="17" spans="1:6">
      <c r="A17" s="325">
        <v>32919</v>
      </c>
      <c r="B17" s="253">
        <v>2.87</v>
      </c>
      <c r="C17" s="253">
        <v>5.77</v>
      </c>
      <c r="E17" s="253">
        <v>5.64</v>
      </c>
      <c r="F17" s="253">
        <v>81.099999999999994</v>
      </c>
    </row>
    <row r="18" spans="1:6">
      <c r="A18" s="325">
        <v>32947</v>
      </c>
      <c r="B18" s="253">
        <v>2.7</v>
      </c>
      <c r="C18" s="253">
        <v>5.64</v>
      </c>
      <c r="E18" s="253">
        <v>5.64</v>
      </c>
      <c r="F18" s="253">
        <v>94.4</v>
      </c>
    </row>
    <row r="19" spans="1:6">
      <c r="A19" s="325">
        <v>32978</v>
      </c>
      <c r="B19" s="253">
        <v>2.79</v>
      </c>
      <c r="C19" s="253">
        <v>5.07</v>
      </c>
      <c r="E19" s="253">
        <v>5.29</v>
      </c>
      <c r="F19" s="253">
        <v>90.4</v>
      </c>
    </row>
    <row r="20" spans="1:6">
      <c r="A20" s="325">
        <v>33008</v>
      </c>
      <c r="B20" s="253">
        <v>2.83</v>
      </c>
      <c r="C20" s="253">
        <v>5.96</v>
      </c>
      <c r="E20" s="253">
        <v>4.54</v>
      </c>
      <c r="F20" s="253">
        <v>90.2</v>
      </c>
    </row>
    <row r="21" spans="1:6">
      <c r="A21" s="325">
        <v>33039</v>
      </c>
      <c r="B21" s="253">
        <v>2.9</v>
      </c>
      <c r="C21" s="253">
        <v>6.22</v>
      </c>
      <c r="E21" s="253">
        <v>4.37</v>
      </c>
      <c r="F21" s="253">
        <v>85.6</v>
      </c>
    </row>
    <row r="22" spans="1:6">
      <c r="A22" s="325">
        <v>33069</v>
      </c>
      <c r="B22" s="253">
        <v>3.23</v>
      </c>
      <c r="C22" s="253">
        <v>6.07</v>
      </c>
      <c r="E22" s="253">
        <v>4.4000000000000004</v>
      </c>
      <c r="F22" s="253">
        <v>78</v>
      </c>
    </row>
    <row r="23" spans="1:6">
      <c r="A23" s="325">
        <v>33100</v>
      </c>
      <c r="B23" s="253">
        <v>2.87</v>
      </c>
      <c r="C23" s="253">
        <v>5.9</v>
      </c>
      <c r="E23" s="253">
        <v>4.6399999999999997</v>
      </c>
      <c r="F23" s="253">
        <v>82.6</v>
      </c>
    </row>
    <row r="24" spans="1:6">
      <c r="A24" s="325">
        <v>33131</v>
      </c>
      <c r="B24" s="253">
        <v>2.84</v>
      </c>
      <c r="C24" s="253">
        <v>6.04</v>
      </c>
      <c r="E24" s="253">
        <v>4.37</v>
      </c>
      <c r="F24" s="253">
        <v>79.099999999999994</v>
      </c>
    </row>
    <row r="25" spans="1:6">
      <c r="A25" s="325">
        <v>33161</v>
      </c>
      <c r="B25" s="253">
        <v>2.82</v>
      </c>
      <c r="C25" s="253">
        <v>6.15</v>
      </c>
      <c r="E25" s="253">
        <v>5.03</v>
      </c>
      <c r="F25" s="253">
        <v>82.3</v>
      </c>
    </row>
    <row r="26" spans="1:6">
      <c r="A26" s="325">
        <v>33192</v>
      </c>
      <c r="B26" s="253">
        <v>2.96</v>
      </c>
      <c r="C26" s="253">
        <v>5.36</v>
      </c>
      <c r="E26" s="253">
        <v>5.05</v>
      </c>
      <c r="F26" s="253">
        <v>85.6</v>
      </c>
    </row>
    <row r="27" spans="1:6">
      <c r="A27" s="325">
        <v>33222</v>
      </c>
      <c r="B27" s="253">
        <v>2.99</v>
      </c>
      <c r="C27" s="253">
        <v>5.99</v>
      </c>
      <c r="E27" s="253">
        <v>5.58</v>
      </c>
      <c r="F27" s="253">
        <v>88.3</v>
      </c>
    </row>
    <row r="28" spans="1:6">
      <c r="A28" s="325">
        <v>33253</v>
      </c>
      <c r="B28" s="253">
        <v>2.91</v>
      </c>
      <c r="C28" s="253">
        <v>6.6</v>
      </c>
      <c r="E28" s="253">
        <v>6.08</v>
      </c>
      <c r="F28" s="253">
        <v>90.5</v>
      </c>
    </row>
    <row r="29" spans="1:6">
      <c r="A29" s="325">
        <v>33284</v>
      </c>
      <c r="B29" s="253">
        <v>2.84</v>
      </c>
      <c r="C29" s="253">
        <v>6.03</v>
      </c>
      <c r="E29" s="253">
        <v>6.29</v>
      </c>
      <c r="F29" s="253">
        <v>88.4</v>
      </c>
    </row>
    <row r="30" spans="1:6">
      <c r="A30" s="325">
        <v>33312</v>
      </c>
      <c r="B30" s="253">
        <v>2.64</v>
      </c>
      <c r="C30" s="253">
        <v>6.04</v>
      </c>
      <c r="E30" s="253">
        <v>6.29</v>
      </c>
      <c r="F30" s="253">
        <v>90.2</v>
      </c>
    </row>
    <row r="31" spans="1:6">
      <c r="A31" s="325">
        <v>33343</v>
      </c>
      <c r="B31" s="253">
        <v>2.69</v>
      </c>
      <c r="C31" s="253">
        <v>5.91</v>
      </c>
      <c r="E31" s="253">
        <v>5.6</v>
      </c>
      <c r="F31" s="253">
        <v>71</v>
      </c>
    </row>
    <row r="32" spans="1:6">
      <c r="A32" s="325">
        <v>33373</v>
      </c>
      <c r="B32" s="253">
        <v>2.63</v>
      </c>
      <c r="C32" s="253">
        <v>6.33</v>
      </c>
      <c r="E32" s="253">
        <v>4.71</v>
      </c>
      <c r="F32" s="253">
        <v>82.2</v>
      </c>
    </row>
    <row r="33" spans="1:6">
      <c r="A33" s="325">
        <v>33404</v>
      </c>
      <c r="B33" s="253">
        <v>2.78</v>
      </c>
      <c r="C33" s="253">
        <v>6.68</v>
      </c>
      <c r="E33" s="253">
        <v>5.17</v>
      </c>
      <c r="F33" s="253">
        <v>71</v>
      </c>
    </row>
    <row r="34" spans="1:6">
      <c r="A34" s="325">
        <v>33434</v>
      </c>
      <c r="B34" s="253">
        <v>2.71</v>
      </c>
      <c r="C34" s="253">
        <v>6.52</v>
      </c>
      <c r="E34" s="253">
        <v>4.88</v>
      </c>
      <c r="F34" s="253">
        <v>68</v>
      </c>
    </row>
    <row r="35" spans="1:6">
      <c r="A35" s="325">
        <v>33465</v>
      </c>
      <c r="B35" s="253">
        <v>2.78</v>
      </c>
      <c r="C35" s="253">
        <v>6.42</v>
      </c>
      <c r="E35" s="253">
        <v>5.42</v>
      </c>
      <c r="F35" s="253">
        <v>85.8</v>
      </c>
    </row>
    <row r="36" spans="1:6">
      <c r="A36" s="325">
        <v>33496</v>
      </c>
      <c r="B36" s="253">
        <v>2.76</v>
      </c>
      <c r="C36" s="253">
        <v>6.48</v>
      </c>
      <c r="E36" s="253">
        <v>4.21</v>
      </c>
      <c r="F36" s="253">
        <v>68</v>
      </c>
    </row>
    <row r="37" spans="1:6">
      <c r="A37" s="325">
        <v>33526</v>
      </c>
      <c r="B37" s="253">
        <v>2.8</v>
      </c>
      <c r="C37" s="253">
        <v>6.46</v>
      </c>
      <c r="E37" s="253">
        <v>4.09</v>
      </c>
      <c r="F37" s="253">
        <v>64.7</v>
      </c>
    </row>
    <row r="38" spans="1:6">
      <c r="A38" s="325">
        <v>33557</v>
      </c>
      <c r="B38" s="253">
        <v>2.78</v>
      </c>
      <c r="C38" s="253">
        <v>5.92</v>
      </c>
      <c r="E38" s="253">
        <v>6.31</v>
      </c>
      <c r="F38" s="253">
        <v>69.8</v>
      </c>
    </row>
    <row r="39" spans="1:6">
      <c r="A39" s="325">
        <v>33587</v>
      </c>
      <c r="B39" s="253">
        <v>3.25</v>
      </c>
      <c r="C39" s="253">
        <v>6.21</v>
      </c>
      <c r="E39" s="253">
        <v>5.92</v>
      </c>
      <c r="F39" s="253">
        <v>80.3</v>
      </c>
    </row>
    <row r="40" spans="1:6">
      <c r="A40" s="325">
        <v>33618</v>
      </c>
      <c r="B40" s="253">
        <v>2.87</v>
      </c>
      <c r="C40" s="253">
        <v>6.15</v>
      </c>
      <c r="E40" s="253">
        <v>4.8</v>
      </c>
      <c r="F40" s="253">
        <v>86.6</v>
      </c>
    </row>
    <row r="41" spans="1:6">
      <c r="A41" s="325">
        <v>33649</v>
      </c>
      <c r="B41" s="253">
        <v>2.56</v>
      </c>
      <c r="C41" s="253">
        <v>6.03</v>
      </c>
      <c r="E41" s="253">
        <v>8.65</v>
      </c>
      <c r="F41" s="253">
        <v>65.599999999999994</v>
      </c>
    </row>
    <row r="42" spans="1:6">
      <c r="A42" s="325">
        <v>33678</v>
      </c>
      <c r="B42" s="253">
        <v>2.37</v>
      </c>
      <c r="C42" s="253">
        <v>5.76</v>
      </c>
      <c r="E42" s="253">
        <v>5.94</v>
      </c>
      <c r="F42" s="253">
        <v>75.7</v>
      </c>
    </row>
    <row r="43" spans="1:6">
      <c r="A43" s="325">
        <v>33709</v>
      </c>
      <c r="B43" s="253">
        <v>2.88</v>
      </c>
      <c r="C43" s="253">
        <v>5.52</v>
      </c>
      <c r="E43" s="253">
        <v>5.93</v>
      </c>
      <c r="F43" s="253">
        <v>79</v>
      </c>
    </row>
    <row r="44" spans="1:6">
      <c r="A44" s="325">
        <v>33739</v>
      </c>
      <c r="B44" s="253">
        <v>2.4700000000000002</v>
      </c>
      <c r="C44" s="253">
        <v>5.99</v>
      </c>
      <c r="E44" s="253">
        <v>3.77</v>
      </c>
      <c r="F44" s="253">
        <v>63.5</v>
      </c>
    </row>
    <row r="45" spans="1:6">
      <c r="A45" s="325">
        <v>33770</v>
      </c>
      <c r="B45" s="253">
        <v>2.59</v>
      </c>
      <c r="C45" s="253">
        <v>6.28</v>
      </c>
      <c r="E45" s="253">
        <v>3.91</v>
      </c>
      <c r="F45" s="253">
        <v>74.5</v>
      </c>
    </row>
    <row r="46" spans="1:6">
      <c r="A46" s="325">
        <v>33800</v>
      </c>
      <c r="B46" s="253">
        <v>2.73</v>
      </c>
      <c r="C46" s="253">
        <v>6.27</v>
      </c>
      <c r="E46" s="253">
        <v>4.3899999999999997</v>
      </c>
      <c r="F46" s="253">
        <v>60.9</v>
      </c>
    </row>
    <row r="47" spans="1:6">
      <c r="A47" s="325">
        <v>33831</v>
      </c>
      <c r="B47" s="253">
        <v>2.82</v>
      </c>
      <c r="C47" s="253">
        <v>6.21</v>
      </c>
      <c r="E47" s="253">
        <v>4.4000000000000004</v>
      </c>
      <c r="F47" s="253">
        <v>64.599999999999994</v>
      </c>
    </row>
    <row r="48" spans="1:6">
      <c r="A48" s="325">
        <v>33862</v>
      </c>
      <c r="B48" s="253">
        <v>2.8</v>
      </c>
      <c r="C48" s="253">
        <v>6.29</v>
      </c>
      <c r="E48" s="253">
        <v>4.2</v>
      </c>
      <c r="F48" s="253">
        <v>79.7</v>
      </c>
    </row>
    <row r="49" spans="1:6">
      <c r="A49" s="325">
        <v>33892</v>
      </c>
      <c r="B49" s="253">
        <v>2.92</v>
      </c>
      <c r="C49" s="253">
        <v>6.35</v>
      </c>
      <c r="E49" s="253">
        <v>4.53</v>
      </c>
      <c r="F49" s="253">
        <v>79</v>
      </c>
    </row>
    <row r="50" spans="1:6">
      <c r="A50" s="325">
        <v>33923</v>
      </c>
      <c r="B50" s="253">
        <v>2.91</v>
      </c>
      <c r="C50" s="253">
        <v>5.6</v>
      </c>
      <c r="E50" s="253">
        <v>5.45</v>
      </c>
      <c r="F50" s="253">
        <v>76.7</v>
      </c>
    </row>
    <row r="51" spans="1:6">
      <c r="A51" s="325">
        <v>33953</v>
      </c>
      <c r="B51" s="253">
        <v>2.75</v>
      </c>
      <c r="C51" s="253">
        <v>5.8</v>
      </c>
      <c r="E51" s="253">
        <v>5.73</v>
      </c>
      <c r="F51" s="253">
        <v>81.400000000000006</v>
      </c>
    </row>
    <row r="52" spans="1:6">
      <c r="A52" s="325">
        <v>33984</v>
      </c>
      <c r="B52" s="253">
        <v>2.74</v>
      </c>
      <c r="C52" s="253">
        <v>6.2</v>
      </c>
      <c r="E52" s="253">
        <v>7.66</v>
      </c>
      <c r="F52" s="253">
        <v>79.900000000000006</v>
      </c>
    </row>
    <row r="53" spans="1:6">
      <c r="A53" s="325">
        <v>34015</v>
      </c>
      <c r="B53" s="253">
        <v>2.69</v>
      </c>
      <c r="C53" s="253">
        <v>6.02</v>
      </c>
      <c r="E53" s="253">
        <v>6</v>
      </c>
      <c r="F53" s="253">
        <v>82.3</v>
      </c>
    </row>
    <row r="54" spans="1:6">
      <c r="A54" s="325">
        <v>34043</v>
      </c>
      <c r="B54" s="253">
        <v>2.9</v>
      </c>
      <c r="C54" s="253">
        <v>5.87</v>
      </c>
      <c r="E54" s="253">
        <v>6.84</v>
      </c>
      <c r="F54" s="253">
        <v>77.599999999999994</v>
      </c>
    </row>
    <row r="55" spans="1:6">
      <c r="A55" s="325">
        <v>34074</v>
      </c>
      <c r="B55" s="253">
        <v>2.86</v>
      </c>
      <c r="C55" s="253">
        <v>5.71</v>
      </c>
      <c r="E55" s="253">
        <v>6.08</v>
      </c>
      <c r="F55" s="253">
        <v>80.7</v>
      </c>
    </row>
    <row r="56" spans="1:6">
      <c r="A56" s="325">
        <v>34104</v>
      </c>
      <c r="B56" s="253">
        <v>2.97</v>
      </c>
      <c r="C56" s="253">
        <v>6.1</v>
      </c>
      <c r="E56" s="253">
        <v>5.79</v>
      </c>
      <c r="F56" s="253">
        <v>76.8</v>
      </c>
    </row>
    <row r="57" spans="1:6">
      <c r="A57" s="325">
        <v>34135</v>
      </c>
      <c r="B57" s="253">
        <v>2.84</v>
      </c>
      <c r="C57" s="253">
        <v>6.58</v>
      </c>
      <c r="E57" s="253">
        <v>6.44</v>
      </c>
      <c r="F57" s="253">
        <v>71.400000000000006</v>
      </c>
    </row>
    <row r="58" spans="1:6">
      <c r="A58" s="325">
        <v>34165</v>
      </c>
      <c r="B58" s="253">
        <v>2.81</v>
      </c>
      <c r="C58" s="253">
        <v>6.61</v>
      </c>
      <c r="E58" s="253">
        <v>5.12</v>
      </c>
      <c r="F58" s="253">
        <v>76.400000000000006</v>
      </c>
    </row>
    <row r="59" spans="1:6">
      <c r="A59" s="325">
        <v>34196</v>
      </c>
      <c r="B59" s="253">
        <v>2.77</v>
      </c>
      <c r="C59" s="253">
        <v>6.61</v>
      </c>
      <c r="E59" s="253">
        <v>6.58</v>
      </c>
      <c r="F59" s="253">
        <v>70.3</v>
      </c>
    </row>
    <row r="60" spans="1:6">
      <c r="A60" s="325">
        <v>34227</v>
      </c>
      <c r="B60" s="253">
        <v>3.08</v>
      </c>
      <c r="C60" s="253">
        <v>6.67</v>
      </c>
      <c r="E60" s="253">
        <v>5.75</v>
      </c>
      <c r="F60" s="253">
        <v>70.599999999999994</v>
      </c>
    </row>
    <row r="61" spans="1:6">
      <c r="A61" s="325">
        <v>34257</v>
      </c>
      <c r="B61" s="253">
        <v>2.84</v>
      </c>
      <c r="C61" s="253">
        <v>6.69</v>
      </c>
      <c r="E61" s="253">
        <v>4.92</v>
      </c>
      <c r="F61" s="253">
        <v>73.8</v>
      </c>
    </row>
    <row r="62" spans="1:6">
      <c r="A62" s="325">
        <v>34288</v>
      </c>
      <c r="B62" s="253">
        <v>3.05</v>
      </c>
      <c r="C62" s="253">
        <v>6.29</v>
      </c>
      <c r="E62" s="253">
        <v>5.03</v>
      </c>
      <c r="F62" s="253">
        <v>75.7</v>
      </c>
    </row>
    <row r="63" spans="1:6">
      <c r="A63" s="325">
        <v>34318</v>
      </c>
      <c r="B63" s="253">
        <v>2.86</v>
      </c>
      <c r="C63" s="253">
        <v>6.33</v>
      </c>
      <c r="E63" s="253">
        <v>5.69</v>
      </c>
      <c r="F63" s="253">
        <v>78.8</v>
      </c>
    </row>
    <row r="64" spans="1:6">
      <c r="A64" s="325">
        <v>34349</v>
      </c>
      <c r="B64" s="253">
        <v>2.83</v>
      </c>
      <c r="C64" s="253">
        <v>6.36</v>
      </c>
      <c r="E64" s="253">
        <v>8.16</v>
      </c>
      <c r="F64" s="253">
        <v>51.3</v>
      </c>
    </row>
    <row r="65" spans="1:6">
      <c r="A65" s="325">
        <v>34380</v>
      </c>
      <c r="B65" s="253">
        <v>3.09</v>
      </c>
      <c r="C65" s="253">
        <v>6.25</v>
      </c>
      <c r="E65" s="253">
        <v>8.6999999999999993</v>
      </c>
      <c r="F65" s="253">
        <v>47.2</v>
      </c>
    </row>
    <row r="66" spans="1:6">
      <c r="A66" s="325">
        <v>34408</v>
      </c>
      <c r="B66" s="253">
        <v>2.98</v>
      </c>
      <c r="C66" s="253">
        <v>6.13</v>
      </c>
      <c r="E66" s="253">
        <v>8.27</v>
      </c>
      <c r="F66" s="253">
        <v>50.6</v>
      </c>
    </row>
    <row r="67" spans="1:6">
      <c r="A67" s="325">
        <v>34439</v>
      </c>
      <c r="B67" s="253">
        <v>2.62</v>
      </c>
      <c r="C67" s="253">
        <v>6.55</v>
      </c>
      <c r="E67" s="253">
        <v>8.2799999999999994</v>
      </c>
      <c r="F67" s="253">
        <v>40.5</v>
      </c>
    </row>
    <row r="68" spans="1:6">
      <c r="A68" s="325">
        <v>34469</v>
      </c>
      <c r="B68" s="253">
        <v>2.57</v>
      </c>
      <c r="C68" s="253">
        <v>5.62</v>
      </c>
      <c r="E68" s="253">
        <v>5.85</v>
      </c>
      <c r="F68" s="253">
        <v>47.4</v>
      </c>
    </row>
    <row r="69" spans="1:6">
      <c r="A69" s="325">
        <v>34500</v>
      </c>
      <c r="B69" s="253">
        <v>2.57</v>
      </c>
      <c r="C69" s="253">
        <v>6.64</v>
      </c>
      <c r="E69" s="253">
        <v>7.77</v>
      </c>
      <c r="F69" s="253">
        <v>32.200000000000003</v>
      </c>
    </row>
    <row r="70" spans="1:6">
      <c r="A70" s="325">
        <v>34530</v>
      </c>
      <c r="B70" s="253">
        <v>2.4500000000000002</v>
      </c>
      <c r="C70" s="253">
        <v>6.55</v>
      </c>
      <c r="E70" s="253">
        <v>5.42</v>
      </c>
      <c r="F70" s="253">
        <v>36.4</v>
      </c>
    </row>
    <row r="71" spans="1:6">
      <c r="A71" s="325">
        <v>34561</v>
      </c>
      <c r="B71" s="253">
        <v>2.5299999999999998</v>
      </c>
      <c r="C71" s="253">
        <v>6.68</v>
      </c>
      <c r="E71" s="253">
        <v>7.45</v>
      </c>
      <c r="F71" s="253">
        <v>46.5</v>
      </c>
    </row>
    <row r="72" spans="1:6">
      <c r="A72" s="325">
        <v>34592</v>
      </c>
      <c r="B72" s="253">
        <v>2.23</v>
      </c>
      <c r="C72" s="253">
        <v>6.66</v>
      </c>
      <c r="E72" s="253">
        <v>7.19</v>
      </c>
      <c r="F72" s="253">
        <v>46</v>
      </c>
    </row>
    <row r="73" spans="1:6">
      <c r="A73" s="325">
        <v>34622</v>
      </c>
      <c r="B73" s="253">
        <v>2.48</v>
      </c>
      <c r="C73" s="253">
        <v>6.71</v>
      </c>
      <c r="E73" s="253">
        <v>5.68</v>
      </c>
      <c r="F73" s="253">
        <v>52.2</v>
      </c>
    </row>
    <row r="74" spans="1:6">
      <c r="A74" s="325">
        <v>34653</v>
      </c>
      <c r="B74" s="253">
        <v>2.2200000000000002</v>
      </c>
      <c r="C74" s="253">
        <v>6.33</v>
      </c>
      <c r="E74" s="253">
        <v>6.02</v>
      </c>
      <c r="F74" s="253">
        <v>57.8</v>
      </c>
    </row>
    <row r="75" spans="1:6">
      <c r="A75" s="325">
        <v>34683</v>
      </c>
      <c r="B75" s="253">
        <v>2.39</v>
      </c>
      <c r="C75" s="253">
        <v>6.63</v>
      </c>
      <c r="E75" s="253">
        <v>6.83</v>
      </c>
      <c r="F75" s="253">
        <v>68.2</v>
      </c>
    </row>
    <row r="76" spans="1:6">
      <c r="A76" s="325">
        <v>34714</v>
      </c>
      <c r="B76" s="253">
        <v>1.94</v>
      </c>
      <c r="C76" s="253">
        <v>6.52</v>
      </c>
      <c r="E76" s="253">
        <v>7.11</v>
      </c>
      <c r="F76" s="253">
        <v>61.3</v>
      </c>
    </row>
    <row r="77" spans="1:6">
      <c r="A77" s="325">
        <v>34745</v>
      </c>
      <c r="B77" s="253">
        <v>1.95</v>
      </c>
      <c r="C77" s="253">
        <v>6.39</v>
      </c>
      <c r="E77" s="253">
        <v>6.74</v>
      </c>
      <c r="F77" s="253">
        <v>58.6</v>
      </c>
    </row>
    <row r="78" spans="1:6">
      <c r="A78" s="325">
        <v>34773</v>
      </c>
      <c r="B78" s="253">
        <v>1.89</v>
      </c>
      <c r="C78" s="253">
        <v>6.28</v>
      </c>
      <c r="E78" s="253">
        <v>6.41</v>
      </c>
      <c r="F78" s="253">
        <v>64.7</v>
      </c>
    </row>
    <row r="79" spans="1:6">
      <c r="A79" s="325">
        <v>34804</v>
      </c>
      <c r="B79" s="253">
        <v>2.12</v>
      </c>
      <c r="C79" s="253">
        <v>6.22</v>
      </c>
      <c r="E79" s="253">
        <v>5.98</v>
      </c>
      <c r="F79" s="253">
        <v>56.8</v>
      </c>
    </row>
    <row r="80" spans="1:6">
      <c r="A80" s="325">
        <v>34834</v>
      </c>
      <c r="B80" s="253">
        <v>2.0299999999999998</v>
      </c>
      <c r="C80" s="253">
        <v>6.58</v>
      </c>
      <c r="E80" s="253">
        <v>5.56</v>
      </c>
      <c r="F80" s="253">
        <v>50.3</v>
      </c>
    </row>
    <row r="81" spans="1:6">
      <c r="A81" s="325">
        <v>34865</v>
      </c>
      <c r="B81" s="253">
        <v>1.84</v>
      </c>
      <c r="C81" s="253">
        <v>7.11</v>
      </c>
      <c r="E81" s="253">
        <v>5.98</v>
      </c>
      <c r="F81" s="253">
        <v>53.1</v>
      </c>
    </row>
    <row r="82" spans="1:6">
      <c r="A82" s="325">
        <v>34895</v>
      </c>
      <c r="B82" s="253">
        <v>2.1800000000000002</v>
      </c>
      <c r="C82" s="253">
        <v>6.88</v>
      </c>
      <c r="E82" s="253">
        <v>5.68</v>
      </c>
      <c r="F82" s="253">
        <v>44.7</v>
      </c>
    </row>
    <row r="83" spans="1:6">
      <c r="A83" s="325">
        <v>34926</v>
      </c>
      <c r="B83" s="253">
        <v>2.25</v>
      </c>
      <c r="C83" s="253">
        <v>6.76</v>
      </c>
      <c r="E83" s="253">
        <v>6.2</v>
      </c>
      <c r="F83" s="253">
        <v>44.1</v>
      </c>
    </row>
    <row r="84" spans="1:6">
      <c r="A84" s="325">
        <v>34957</v>
      </c>
      <c r="B84" s="253">
        <v>2.06</v>
      </c>
      <c r="C84" s="253">
        <v>6.9</v>
      </c>
      <c r="E84" s="253">
        <v>6</v>
      </c>
      <c r="F84" s="253">
        <v>39.9</v>
      </c>
    </row>
    <row r="85" spans="1:6">
      <c r="A85" s="325">
        <v>34987</v>
      </c>
      <c r="B85" s="253">
        <v>2.14</v>
      </c>
      <c r="C85" s="253">
        <v>6.66</v>
      </c>
      <c r="E85" s="253">
        <v>6.04</v>
      </c>
      <c r="F85" s="253">
        <v>43.4</v>
      </c>
    </row>
    <row r="86" spans="1:6">
      <c r="A86" s="325">
        <v>35018</v>
      </c>
      <c r="B86" s="253">
        <v>2.15</v>
      </c>
      <c r="C86" s="253">
        <v>5.78</v>
      </c>
      <c r="E86" s="253">
        <v>4.67</v>
      </c>
      <c r="F86" s="253">
        <v>48.7</v>
      </c>
    </row>
    <row r="87" spans="1:6">
      <c r="A87" s="325">
        <v>35048</v>
      </c>
      <c r="B87" s="253">
        <v>1.9</v>
      </c>
      <c r="C87" s="253">
        <v>5.92</v>
      </c>
      <c r="E87" s="253">
        <v>7.01</v>
      </c>
      <c r="F87" s="253">
        <v>50.9</v>
      </c>
    </row>
    <row r="88" spans="1:6">
      <c r="A88" s="325">
        <v>35079</v>
      </c>
      <c r="B88" s="253">
        <v>2.29</v>
      </c>
      <c r="C88" s="253">
        <v>6.48</v>
      </c>
      <c r="E88" s="253">
        <v>6.74</v>
      </c>
      <c r="F88" s="253">
        <v>59.9</v>
      </c>
    </row>
    <row r="89" spans="1:6">
      <c r="A89" s="325">
        <v>35110</v>
      </c>
      <c r="B89" s="253">
        <v>2.25</v>
      </c>
      <c r="C89" s="253">
        <v>6.33</v>
      </c>
      <c r="E89" s="253">
        <v>6.19</v>
      </c>
      <c r="F89" s="253">
        <v>59.6</v>
      </c>
    </row>
    <row r="90" spans="1:6">
      <c r="A90" s="325">
        <v>35139</v>
      </c>
      <c r="B90" s="253">
        <v>2.42</v>
      </c>
      <c r="C90" s="253">
        <v>6.21</v>
      </c>
      <c r="E90" s="253">
        <v>6.6</v>
      </c>
      <c r="F90" s="253">
        <v>63.7</v>
      </c>
    </row>
    <row r="91" spans="1:6">
      <c r="A91" s="325">
        <v>35170</v>
      </c>
      <c r="B91" s="253">
        <v>2.2200000000000002</v>
      </c>
      <c r="C91" s="253">
        <v>6.01</v>
      </c>
      <c r="E91" s="253">
        <v>5.99</v>
      </c>
      <c r="F91" s="253">
        <v>64.099999999999994</v>
      </c>
    </row>
    <row r="92" spans="1:6">
      <c r="A92" s="325">
        <v>35200</v>
      </c>
      <c r="B92" s="253">
        <v>2.14</v>
      </c>
      <c r="C92" s="253">
        <v>6.39</v>
      </c>
      <c r="E92" s="253">
        <v>5.55</v>
      </c>
      <c r="F92" s="253">
        <v>52.6</v>
      </c>
    </row>
    <row r="93" spans="1:6">
      <c r="A93" s="325">
        <v>35231</v>
      </c>
      <c r="B93" s="253">
        <v>2.56</v>
      </c>
      <c r="C93" s="253">
        <v>6.99</v>
      </c>
      <c r="E93" s="253">
        <v>5.42</v>
      </c>
      <c r="F93" s="253">
        <v>53.5</v>
      </c>
    </row>
    <row r="94" spans="1:6">
      <c r="A94" s="325">
        <v>35261</v>
      </c>
      <c r="B94" s="253">
        <v>2.42</v>
      </c>
      <c r="C94" s="253">
        <v>8.2799999999999994</v>
      </c>
      <c r="E94" s="253">
        <v>5.5</v>
      </c>
      <c r="F94" s="253">
        <v>48.4</v>
      </c>
    </row>
    <row r="95" spans="1:6">
      <c r="A95" s="325">
        <v>35292</v>
      </c>
      <c r="B95" s="253">
        <v>2.77</v>
      </c>
      <c r="C95" s="253">
        <v>6.85</v>
      </c>
      <c r="E95" s="253">
        <v>5.25</v>
      </c>
      <c r="F95" s="253">
        <v>44.7</v>
      </c>
    </row>
    <row r="96" spans="1:6">
      <c r="A96" s="325">
        <v>35323</v>
      </c>
      <c r="B96" s="253">
        <v>2.34</v>
      </c>
      <c r="C96" s="253">
        <v>5.94</v>
      </c>
      <c r="E96" s="253">
        <v>5.46</v>
      </c>
      <c r="F96" s="253">
        <v>45.3</v>
      </c>
    </row>
    <row r="97" spans="1:6">
      <c r="A97" s="325">
        <v>35353</v>
      </c>
      <c r="B97" s="253">
        <v>2.37</v>
      </c>
      <c r="C97" s="253">
        <v>6.67</v>
      </c>
      <c r="E97" s="253">
        <v>5.68</v>
      </c>
      <c r="F97" s="253">
        <v>44.1</v>
      </c>
    </row>
    <row r="98" spans="1:6">
      <c r="A98" s="325">
        <v>35384</v>
      </c>
      <c r="B98" s="253">
        <v>3</v>
      </c>
      <c r="C98" s="253">
        <v>6.41</v>
      </c>
      <c r="E98" s="253">
        <v>5.49</v>
      </c>
      <c r="F98" s="253">
        <v>57.9</v>
      </c>
    </row>
    <row r="99" spans="1:6">
      <c r="A99" s="325">
        <v>35414</v>
      </c>
      <c r="B99" s="253">
        <v>3.81</v>
      </c>
      <c r="C99" s="253">
        <v>6.2</v>
      </c>
      <c r="E99" s="253">
        <v>6.36</v>
      </c>
      <c r="F99" s="253">
        <v>56.1</v>
      </c>
    </row>
    <row r="100" spans="1:6">
      <c r="A100" s="325">
        <v>35445</v>
      </c>
      <c r="B100" s="253">
        <v>4.1399999999999997</v>
      </c>
      <c r="C100" s="253">
        <v>6.27</v>
      </c>
      <c r="E100" s="253">
        <v>7.12</v>
      </c>
      <c r="F100" s="253">
        <v>57.4</v>
      </c>
    </row>
    <row r="101" spans="1:6">
      <c r="A101" s="325">
        <v>35476</v>
      </c>
      <c r="B101" s="253">
        <v>3.21</v>
      </c>
      <c r="C101" s="253">
        <v>6.27</v>
      </c>
      <c r="E101" s="253">
        <v>6.92</v>
      </c>
      <c r="F101" s="253">
        <v>59.3</v>
      </c>
    </row>
    <row r="102" spans="1:6">
      <c r="A102" s="325">
        <v>35504</v>
      </c>
      <c r="B102" s="253">
        <v>2.25</v>
      </c>
      <c r="C102" s="253">
        <v>6.42</v>
      </c>
      <c r="E102" s="253">
        <v>6.65</v>
      </c>
      <c r="F102" s="253">
        <v>54.6</v>
      </c>
    </row>
    <row r="103" spans="1:6">
      <c r="A103" s="325">
        <v>35535</v>
      </c>
      <c r="B103" s="253">
        <v>2.2999999999999998</v>
      </c>
      <c r="C103" s="253">
        <v>6.18</v>
      </c>
      <c r="E103" s="253">
        <v>6.04</v>
      </c>
      <c r="F103" s="253">
        <v>52.5</v>
      </c>
    </row>
    <row r="104" spans="1:6">
      <c r="A104" s="325">
        <v>35565</v>
      </c>
      <c r="B104" s="253">
        <v>2.5499999999999998</v>
      </c>
      <c r="C104" s="253">
        <v>6.38</v>
      </c>
      <c r="E104" s="253">
        <v>5.28</v>
      </c>
      <c r="F104" s="253">
        <v>50</v>
      </c>
    </row>
    <row r="105" spans="1:6">
      <c r="A105" s="325">
        <v>35596</v>
      </c>
      <c r="B105" s="253">
        <v>2.67</v>
      </c>
      <c r="C105" s="253">
        <v>7.7</v>
      </c>
      <c r="E105" s="253">
        <v>6.26</v>
      </c>
      <c r="F105" s="253">
        <v>48.5</v>
      </c>
    </row>
    <row r="106" spans="1:6">
      <c r="A106" s="325">
        <v>35626</v>
      </c>
      <c r="B106" s="253">
        <v>3.72</v>
      </c>
      <c r="C106" s="253">
        <v>7.05</v>
      </c>
      <c r="E106" s="253">
        <v>5.85</v>
      </c>
      <c r="F106" s="253">
        <v>45.6</v>
      </c>
    </row>
    <row r="107" spans="1:6">
      <c r="A107" s="325">
        <v>35657</v>
      </c>
      <c r="B107" s="253">
        <v>2.79</v>
      </c>
      <c r="C107" s="253">
        <v>7.56</v>
      </c>
      <c r="E107" s="253">
        <v>4.95</v>
      </c>
      <c r="F107" s="253">
        <v>41.5</v>
      </c>
    </row>
    <row r="108" spans="1:6">
      <c r="A108" s="325">
        <v>35688</v>
      </c>
      <c r="B108" s="253">
        <v>2.74</v>
      </c>
      <c r="C108" s="253">
        <v>7.42</v>
      </c>
      <c r="E108" s="253">
        <v>5.83</v>
      </c>
      <c r="F108" s="253">
        <v>40.700000000000003</v>
      </c>
    </row>
    <row r="109" spans="1:6">
      <c r="A109" s="325">
        <v>35718</v>
      </c>
      <c r="B109" s="253">
        <v>3.18</v>
      </c>
      <c r="C109" s="253">
        <v>7.8</v>
      </c>
      <c r="E109" s="253">
        <v>6.64</v>
      </c>
      <c r="F109" s="253">
        <v>41.6</v>
      </c>
    </row>
    <row r="110" spans="1:6">
      <c r="A110" s="325">
        <v>35749</v>
      </c>
      <c r="B110" s="253">
        <v>3.3</v>
      </c>
      <c r="C110" s="253">
        <v>7.48</v>
      </c>
      <c r="E110" s="253">
        <v>7.03</v>
      </c>
      <c r="F110" s="253">
        <v>49.2</v>
      </c>
    </row>
    <row r="111" spans="1:6">
      <c r="A111" s="325">
        <v>35779</v>
      </c>
      <c r="B111" s="253">
        <v>2.65</v>
      </c>
      <c r="C111" s="253">
        <v>7.2</v>
      </c>
      <c r="E111" s="253">
        <v>6.98</v>
      </c>
      <c r="F111" s="253">
        <v>54.8</v>
      </c>
    </row>
    <row r="112" spans="1:6">
      <c r="A112" s="325">
        <v>35810</v>
      </c>
      <c r="B112" s="253">
        <v>2.35</v>
      </c>
      <c r="C112" s="253">
        <v>7.27</v>
      </c>
      <c r="E112" s="253">
        <v>6.8</v>
      </c>
      <c r="F112" s="253">
        <v>63.4</v>
      </c>
    </row>
    <row r="113" spans="1:6">
      <c r="A113" s="325">
        <v>35841</v>
      </c>
      <c r="B113" s="253">
        <v>2.12</v>
      </c>
      <c r="C113" s="253">
        <v>6.48</v>
      </c>
      <c r="E113" s="253">
        <v>6.86</v>
      </c>
      <c r="F113" s="253">
        <v>59.8</v>
      </c>
    </row>
    <row r="114" spans="1:6">
      <c r="A114" s="325">
        <v>35869</v>
      </c>
      <c r="B114" s="253">
        <v>2.38</v>
      </c>
      <c r="C114" s="253">
        <v>6.77</v>
      </c>
      <c r="E114" s="253">
        <v>7.18</v>
      </c>
      <c r="F114" s="253">
        <v>75.5</v>
      </c>
    </row>
    <row r="115" spans="1:6">
      <c r="A115" s="325">
        <v>35900</v>
      </c>
      <c r="B115" s="253">
        <v>2.33</v>
      </c>
      <c r="C115" s="253">
        <v>6.79</v>
      </c>
      <c r="E115" s="253">
        <v>6.76</v>
      </c>
      <c r="F115" s="253">
        <v>58.3</v>
      </c>
    </row>
    <row r="116" spans="1:6">
      <c r="A116" s="325">
        <v>35930</v>
      </c>
      <c r="B116" s="253">
        <v>2.4900000000000002</v>
      </c>
      <c r="C116" s="253">
        <v>7</v>
      </c>
      <c r="E116" s="253">
        <v>5.77</v>
      </c>
      <c r="F116" s="253">
        <v>53.9</v>
      </c>
    </row>
    <row r="117" spans="1:6">
      <c r="A117" s="325">
        <v>35961</v>
      </c>
      <c r="B117" s="253">
        <v>2.34</v>
      </c>
      <c r="C117" s="253">
        <v>7.31</v>
      </c>
      <c r="E117" s="253">
        <v>6.01</v>
      </c>
      <c r="F117" s="253">
        <v>58.4</v>
      </c>
    </row>
    <row r="118" spans="1:6">
      <c r="A118" s="325">
        <v>35991</v>
      </c>
      <c r="B118" s="253">
        <v>2.39</v>
      </c>
      <c r="C118" s="253">
        <v>7.06</v>
      </c>
      <c r="E118" s="253">
        <v>5.59</v>
      </c>
      <c r="F118" s="253">
        <v>36.4</v>
      </c>
    </row>
    <row r="119" spans="1:6">
      <c r="A119" s="325">
        <v>36022</v>
      </c>
      <c r="B119" s="253">
        <v>2.46</v>
      </c>
      <c r="C119" s="253">
        <v>7.2</v>
      </c>
      <c r="E119" s="253">
        <v>5.98</v>
      </c>
      <c r="F119" s="253">
        <v>29</v>
      </c>
    </row>
    <row r="120" spans="1:6">
      <c r="A120" s="325">
        <v>36053</v>
      </c>
      <c r="B120" s="253">
        <v>1.98</v>
      </c>
      <c r="C120" s="253">
        <v>7</v>
      </c>
      <c r="E120" s="253">
        <v>5.93</v>
      </c>
      <c r="F120" s="253">
        <v>33.200000000000003</v>
      </c>
    </row>
    <row r="121" spans="1:6">
      <c r="A121" s="325">
        <v>36083</v>
      </c>
      <c r="B121" s="253">
        <v>2.2200000000000002</v>
      </c>
      <c r="C121" s="253">
        <v>6.87</v>
      </c>
      <c r="E121" s="253">
        <v>5.73</v>
      </c>
      <c r="F121" s="253">
        <v>37.5</v>
      </c>
    </row>
    <row r="122" spans="1:6">
      <c r="A122" s="325">
        <v>36114</v>
      </c>
      <c r="B122" s="253">
        <v>2.4900000000000002</v>
      </c>
      <c r="C122" s="253">
        <v>6.79</v>
      </c>
      <c r="E122" s="253">
        <v>6.08</v>
      </c>
      <c r="F122" s="253">
        <v>38.799999999999997</v>
      </c>
    </row>
    <row r="123" spans="1:6">
      <c r="A123" s="325">
        <v>36144</v>
      </c>
      <c r="B123" s="253">
        <v>2.75</v>
      </c>
      <c r="C123" s="253">
        <v>6.88</v>
      </c>
      <c r="E123" s="253">
        <v>6.38</v>
      </c>
      <c r="F123" s="253">
        <v>49.2</v>
      </c>
    </row>
    <row r="124" spans="1:6">
      <c r="A124" s="325">
        <v>36175</v>
      </c>
      <c r="B124" s="253">
        <v>2.21</v>
      </c>
      <c r="C124" s="253">
        <v>6.82</v>
      </c>
      <c r="E124" s="253">
        <v>6.15</v>
      </c>
      <c r="F124" s="253">
        <v>63.5</v>
      </c>
    </row>
    <row r="125" spans="1:6">
      <c r="A125" s="325">
        <v>36206</v>
      </c>
      <c r="B125" s="253">
        <v>2.2000000000000002</v>
      </c>
      <c r="C125" s="253">
        <v>6.54</v>
      </c>
      <c r="E125" s="253">
        <v>6.64</v>
      </c>
      <c r="F125" s="253">
        <v>60.4</v>
      </c>
    </row>
    <row r="126" spans="1:6">
      <c r="A126" s="325">
        <v>36234</v>
      </c>
      <c r="B126" s="253">
        <v>2.06</v>
      </c>
      <c r="C126" s="253">
        <v>6.22</v>
      </c>
      <c r="E126" s="253">
        <v>5.46</v>
      </c>
      <c r="F126" s="253">
        <v>61.4</v>
      </c>
    </row>
    <row r="127" spans="1:6">
      <c r="A127" s="325">
        <v>36265</v>
      </c>
      <c r="B127" s="253">
        <v>2.15</v>
      </c>
      <c r="C127" s="253">
        <v>5.98</v>
      </c>
      <c r="E127" s="253">
        <v>5.88</v>
      </c>
      <c r="F127" s="253">
        <v>62.5</v>
      </c>
    </row>
    <row r="128" spans="1:6">
      <c r="A128" s="325">
        <v>36295</v>
      </c>
      <c r="B128" s="253">
        <v>2.7</v>
      </c>
      <c r="C128" s="253">
        <v>6.22</v>
      </c>
      <c r="E128" s="253">
        <v>5.53</v>
      </c>
      <c r="F128" s="253">
        <v>51.1</v>
      </c>
    </row>
    <row r="129" spans="1:6">
      <c r="A129" s="325">
        <v>36326</v>
      </c>
      <c r="B129" s="253">
        <v>2.6</v>
      </c>
      <c r="C129" s="253">
        <v>6.82</v>
      </c>
      <c r="E129" s="253">
        <v>5.74</v>
      </c>
      <c r="F129" s="253">
        <v>61.9</v>
      </c>
    </row>
    <row r="130" spans="1:6">
      <c r="A130" s="325">
        <v>36356</v>
      </c>
      <c r="B130" s="253">
        <v>2.61</v>
      </c>
      <c r="C130" s="253">
        <v>7.04</v>
      </c>
      <c r="E130" s="253">
        <v>6</v>
      </c>
      <c r="F130" s="253">
        <v>53.8</v>
      </c>
    </row>
    <row r="131" spans="1:6">
      <c r="A131" s="325">
        <v>36387</v>
      </c>
      <c r="B131" s="253">
        <v>2.82</v>
      </c>
      <c r="C131" s="253">
        <v>7.21</v>
      </c>
      <c r="E131" s="253">
        <v>6.42</v>
      </c>
      <c r="F131" s="253">
        <v>39</v>
      </c>
    </row>
    <row r="132" spans="1:6">
      <c r="A132" s="325">
        <v>36418</v>
      </c>
      <c r="B132" s="253">
        <v>3.02</v>
      </c>
      <c r="C132" s="253">
        <v>6.88</v>
      </c>
      <c r="E132" s="253">
        <v>6.3</v>
      </c>
      <c r="F132" s="253">
        <v>51.2</v>
      </c>
    </row>
    <row r="133" spans="1:6">
      <c r="A133" s="325">
        <v>36448</v>
      </c>
      <c r="B133" s="253">
        <v>3.44</v>
      </c>
      <c r="C133" s="253">
        <v>7.51</v>
      </c>
      <c r="E133" s="253">
        <v>6.69</v>
      </c>
      <c r="F133" s="253">
        <v>55.4</v>
      </c>
    </row>
    <row r="134" spans="1:6">
      <c r="A134" s="325">
        <v>36479</v>
      </c>
      <c r="B134" s="253">
        <v>3.27</v>
      </c>
      <c r="C134" s="253">
        <v>7.13</v>
      </c>
      <c r="E134" s="253">
        <v>6.74</v>
      </c>
      <c r="F134" s="253">
        <v>54.2</v>
      </c>
    </row>
    <row r="135" spans="1:6">
      <c r="A135" s="325">
        <v>36509</v>
      </c>
      <c r="B135" s="253">
        <v>2.65</v>
      </c>
      <c r="C135" s="253">
        <v>6.52</v>
      </c>
      <c r="E135" s="253">
        <v>6.76</v>
      </c>
      <c r="F135" s="253">
        <v>60.7</v>
      </c>
    </row>
    <row r="136" spans="1:6">
      <c r="A136" s="325">
        <v>36540</v>
      </c>
      <c r="B136" s="253">
        <v>2.59</v>
      </c>
      <c r="C136" s="253">
        <v>6.32</v>
      </c>
      <c r="E136" s="253">
        <v>6.2</v>
      </c>
      <c r="F136" s="253">
        <v>58.3</v>
      </c>
    </row>
    <row r="137" spans="1:6">
      <c r="A137" s="325">
        <v>36571</v>
      </c>
      <c r="B137" s="253">
        <v>2.88</v>
      </c>
      <c r="C137" s="253">
        <v>7.01</v>
      </c>
      <c r="E137" s="253">
        <v>6.73</v>
      </c>
      <c r="F137" s="253">
        <v>61.2</v>
      </c>
    </row>
    <row r="138" spans="1:6">
      <c r="A138" s="325">
        <v>36600</v>
      </c>
      <c r="B138" s="253">
        <v>2.9</v>
      </c>
      <c r="C138" s="253">
        <v>7.07</v>
      </c>
      <c r="E138" s="253">
        <v>6.68</v>
      </c>
      <c r="F138" s="253">
        <v>60.3</v>
      </c>
    </row>
    <row r="139" spans="1:6">
      <c r="A139" s="325">
        <v>36631</v>
      </c>
      <c r="B139" s="253">
        <v>3.4</v>
      </c>
      <c r="C139" s="253">
        <v>7.2</v>
      </c>
      <c r="E139" s="253">
        <v>6.29</v>
      </c>
      <c r="F139" s="253">
        <v>59.1</v>
      </c>
    </row>
    <row r="140" spans="1:6">
      <c r="A140" s="325">
        <v>36661</v>
      </c>
      <c r="B140" s="253">
        <v>3.44</v>
      </c>
      <c r="C140" s="253">
        <v>7.78</v>
      </c>
      <c r="E140" s="253">
        <v>7.04</v>
      </c>
      <c r="F140" s="253">
        <v>54.5</v>
      </c>
    </row>
    <row r="141" spans="1:6">
      <c r="A141" s="325">
        <v>36692</v>
      </c>
      <c r="B141" s="253">
        <v>4.42</v>
      </c>
      <c r="C141" s="253">
        <v>8.3800000000000008</v>
      </c>
      <c r="E141" s="253">
        <v>6.69</v>
      </c>
      <c r="F141" s="253">
        <v>59.3</v>
      </c>
    </row>
    <row r="142" spans="1:6">
      <c r="A142" s="325">
        <v>36722</v>
      </c>
      <c r="B142" s="253">
        <v>4.7699999999999996</v>
      </c>
      <c r="C142" s="253">
        <v>8.93</v>
      </c>
      <c r="E142" s="253">
        <v>7.57</v>
      </c>
      <c r="F142" s="253">
        <v>52.3</v>
      </c>
    </row>
    <row r="143" spans="1:6">
      <c r="A143" s="325">
        <v>36753</v>
      </c>
      <c r="B143" s="253">
        <v>4.1100000000000003</v>
      </c>
      <c r="C143" s="253">
        <v>8.75</v>
      </c>
      <c r="E143" s="253">
        <v>7.29</v>
      </c>
      <c r="F143" s="253">
        <v>47.5</v>
      </c>
    </row>
    <row r="144" spans="1:6">
      <c r="A144" s="325">
        <v>36784</v>
      </c>
      <c r="B144" s="253">
        <v>4.9800000000000004</v>
      </c>
      <c r="C144" s="253">
        <v>8.84</v>
      </c>
      <c r="E144" s="253">
        <v>7.96</v>
      </c>
      <c r="F144" s="253">
        <v>49.8</v>
      </c>
    </row>
    <row r="145" spans="1:9">
      <c r="A145" s="325">
        <v>36814</v>
      </c>
      <c r="B145" s="253">
        <v>5.17</v>
      </c>
      <c r="C145" s="253">
        <v>9.89</v>
      </c>
      <c r="E145" s="253">
        <v>8.52</v>
      </c>
      <c r="F145" s="253">
        <v>57</v>
      </c>
    </row>
    <row r="146" spans="1:9">
      <c r="A146" s="325">
        <v>36845</v>
      </c>
      <c r="B146" s="253">
        <v>5.09</v>
      </c>
      <c r="C146" s="253">
        <v>9.5399999999999991</v>
      </c>
      <c r="E146" s="253">
        <v>8.76</v>
      </c>
      <c r="F146" s="253">
        <v>56.4</v>
      </c>
    </row>
    <row r="147" spans="1:9">
      <c r="A147" s="325">
        <v>36875</v>
      </c>
      <c r="B147" s="253">
        <v>7.3</v>
      </c>
      <c r="C147" s="253">
        <v>10.48</v>
      </c>
      <c r="E147" s="253">
        <v>10.41</v>
      </c>
      <c r="F147" s="253">
        <v>63.5</v>
      </c>
    </row>
    <row r="148" spans="1:9">
      <c r="A148" s="325">
        <v>36906</v>
      </c>
      <c r="B148" s="253">
        <v>12.64</v>
      </c>
      <c r="C148" s="253">
        <v>12.23</v>
      </c>
      <c r="E148" s="253">
        <v>12.35</v>
      </c>
      <c r="F148" s="253">
        <v>63.8</v>
      </c>
      <c r="G148" s="253">
        <v>7.75</v>
      </c>
      <c r="H148" s="253">
        <v>14.3</v>
      </c>
    </row>
    <row r="149" spans="1:9">
      <c r="A149" s="325">
        <v>36937</v>
      </c>
      <c r="B149" s="253">
        <v>9.42</v>
      </c>
      <c r="C149" s="253">
        <v>13.91</v>
      </c>
      <c r="E149" s="253">
        <v>14.26</v>
      </c>
      <c r="F149" s="253">
        <v>66.5</v>
      </c>
      <c r="G149" s="253">
        <v>9.34</v>
      </c>
      <c r="H149" s="253">
        <v>12.9</v>
      </c>
    </row>
    <row r="150" spans="1:9">
      <c r="A150" s="325">
        <v>36965</v>
      </c>
      <c r="B150" s="253">
        <v>8.36</v>
      </c>
      <c r="C150" s="253">
        <v>13.92</v>
      </c>
      <c r="E150" s="253">
        <v>14.2</v>
      </c>
      <c r="F150" s="253">
        <v>64.3</v>
      </c>
      <c r="G150" s="253">
        <v>9.84</v>
      </c>
      <c r="H150" s="253">
        <v>13</v>
      </c>
    </row>
    <row r="151" spans="1:9">
      <c r="A151" s="325">
        <v>36996</v>
      </c>
      <c r="B151" s="253">
        <v>7.52</v>
      </c>
      <c r="C151" s="253">
        <v>12.05</v>
      </c>
      <c r="E151" s="253">
        <v>11.58</v>
      </c>
      <c r="F151" s="253">
        <v>51.9</v>
      </c>
      <c r="G151" s="253">
        <v>10.06</v>
      </c>
      <c r="H151" s="253">
        <v>10.4</v>
      </c>
    </row>
    <row r="152" spans="1:9">
      <c r="A152" s="325">
        <v>37026</v>
      </c>
      <c r="B152" s="253">
        <v>7.32</v>
      </c>
      <c r="C152" s="253">
        <v>11.74</v>
      </c>
      <c r="E152" s="253">
        <v>10.78</v>
      </c>
      <c r="F152" s="253">
        <v>62.7</v>
      </c>
      <c r="G152" s="253">
        <v>7.53</v>
      </c>
      <c r="H152" s="253">
        <v>9</v>
      </c>
    </row>
    <row r="153" spans="1:9">
      <c r="A153" s="325">
        <v>37057</v>
      </c>
      <c r="B153" s="253">
        <v>8.08</v>
      </c>
      <c r="C153" s="253">
        <v>11.4</v>
      </c>
      <c r="E153" s="253">
        <v>9.65</v>
      </c>
      <c r="F153" s="253">
        <v>66.2</v>
      </c>
      <c r="G153" s="253">
        <v>7.09</v>
      </c>
      <c r="H153" s="253">
        <v>7.7</v>
      </c>
    </row>
    <row r="154" spans="1:9">
      <c r="A154" s="325">
        <v>37087</v>
      </c>
      <c r="B154" s="253">
        <v>2.92</v>
      </c>
      <c r="C154" s="253">
        <v>8.75</v>
      </c>
      <c r="E154" s="253">
        <v>7.32</v>
      </c>
      <c r="F154" s="253">
        <v>59.8</v>
      </c>
      <c r="G154" s="253">
        <v>5.17</v>
      </c>
      <c r="H154" s="253">
        <v>6.6</v>
      </c>
    </row>
    <row r="155" spans="1:9">
      <c r="A155" s="325">
        <v>37118</v>
      </c>
      <c r="B155" s="253">
        <v>2.8</v>
      </c>
      <c r="C155" s="253">
        <v>8.26</v>
      </c>
      <c r="E155" s="253">
        <v>6.69</v>
      </c>
      <c r="F155" s="253">
        <v>60.3</v>
      </c>
      <c r="G155" s="253">
        <v>4.68</v>
      </c>
      <c r="H155" s="253">
        <v>6.7</v>
      </c>
    </row>
    <row r="156" spans="1:9">
      <c r="A156" s="325">
        <v>37149</v>
      </c>
      <c r="B156" s="253">
        <v>2.71</v>
      </c>
      <c r="C156" s="253">
        <v>7.33</v>
      </c>
      <c r="E156" s="253">
        <v>5.56</v>
      </c>
      <c r="F156" s="253">
        <v>60.3</v>
      </c>
      <c r="G156" s="253">
        <v>3.83</v>
      </c>
      <c r="H156" s="253">
        <v>6.4</v>
      </c>
    </row>
    <row r="157" spans="1:9">
      <c r="A157" s="325">
        <v>37179</v>
      </c>
      <c r="B157" s="253">
        <v>2.38</v>
      </c>
      <c r="C157" s="253">
        <v>6.05</v>
      </c>
      <c r="E157" s="253">
        <v>4.67</v>
      </c>
      <c r="F157" s="253">
        <v>63.5</v>
      </c>
      <c r="G157" s="253">
        <v>3.31</v>
      </c>
      <c r="H157" s="253">
        <v>8</v>
      </c>
    </row>
    <row r="158" spans="1:9">
      <c r="A158" s="325">
        <v>37210</v>
      </c>
      <c r="B158" s="253">
        <v>3.15</v>
      </c>
      <c r="C158" s="253">
        <v>5.88</v>
      </c>
      <c r="E158" s="253">
        <v>5.18</v>
      </c>
      <c r="F158" s="253">
        <v>63.2</v>
      </c>
      <c r="G158" s="253">
        <v>3.4</v>
      </c>
      <c r="H158" s="253">
        <v>8.1999999999999993</v>
      </c>
    </row>
    <row r="159" spans="1:9">
      <c r="A159" s="325">
        <v>37240</v>
      </c>
      <c r="B159" s="253">
        <v>2.8</v>
      </c>
      <c r="C159" s="253">
        <v>6.08</v>
      </c>
      <c r="E159" s="253">
        <v>5.35</v>
      </c>
      <c r="F159" s="253">
        <v>68</v>
      </c>
      <c r="G159" s="253">
        <v>3.75</v>
      </c>
      <c r="H159" s="253">
        <v>8</v>
      </c>
    </row>
    <row r="160" spans="1:9">
      <c r="A160" s="325">
        <v>37271</v>
      </c>
      <c r="B160" s="253">
        <v>2.68</v>
      </c>
      <c r="C160" s="253">
        <v>7.13</v>
      </c>
      <c r="D160" s="253">
        <v>99.3</v>
      </c>
      <c r="E160" s="253">
        <v>6.61</v>
      </c>
      <c r="F160" s="253">
        <v>70.7</v>
      </c>
      <c r="G160" s="253">
        <v>5.51</v>
      </c>
      <c r="H160" s="253">
        <v>8</v>
      </c>
      <c r="I160" s="253">
        <v>3.42</v>
      </c>
    </row>
    <row r="161" spans="1:9">
      <c r="A161" s="325">
        <v>37302</v>
      </c>
      <c r="B161" s="253">
        <v>2.4</v>
      </c>
      <c r="C161" s="253">
        <v>6.69</v>
      </c>
      <c r="D161" s="253">
        <v>99.3</v>
      </c>
      <c r="E161" s="253">
        <v>5.91</v>
      </c>
      <c r="F161" s="253">
        <v>70.5</v>
      </c>
      <c r="G161" s="253">
        <v>4.5</v>
      </c>
      <c r="H161" s="253">
        <v>9.4</v>
      </c>
      <c r="I161" s="253">
        <v>3.23</v>
      </c>
    </row>
    <row r="162" spans="1:9">
      <c r="A162" s="325">
        <v>37330</v>
      </c>
      <c r="B162" s="253">
        <v>2.75</v>
      </c>
      <c r="C162" s="253">
        <v>6.01</v>
      </c>
      <c r="D162" s="253">
        <v>99.4</v>
      </c>
      <c r="E162" s="253">
        <v>5.57</v>
      </c>
      <c r="F162" s="253">
        <v>73.599999999999994</v>
      </c>
      <c r="G162" s="253">
        <v>4.25</v>
      </c>
      <c r="H162" s="253">
        <v>8.8000000000000007</v>
      </c>
      <c r="I162" s="253">
        <v>3.71</v>
      </c>
    </row>
    <row r="163" spans="1:9">
      <c r="A163" s="325">
        <v>37361</v>
      </c>
      <c r="B163" s="253">
        <v>3.85</v>
      </c>
      <c r="C163" s="253">
        <v>6.86</v>
      </c>
      <c r="D163" s="253">
        <v>99.3</v>
      </c>
      <c r="E163" s="253">
        <v>6.14</v>
      </c>
      <c r="F163" s="253">
        <v>69.599999999999994</v>
      </c>
      <c r="G163" s="253">
        <v>5.48</v>
      </c>
      <c r="H163" s="253">
        <v>7.4</v>
      </c>
      <c r="I163" s="253">
        <v>4.01</v>
      </c>
    </row>
    <row r="164" spans="1:9">
      <c r="A164" s="325">
        <v>37391</v>
      </c>
      <c r="B164" s="253">
        <v>3.18</v>
      </c>
      <c r="C164" s="253">
        <v>7.31</v>
      </c>
      <c r="D164" s="253">
        <v>99.3</v>
      </c>
      <c r="E164" s="253">
        <v>5.7</v>
      </c>
      <c r="F164" s="253">
        <v>65.5</v>
      </c>
      <c r="G164" s="253">
        <v>4.84</v>
      </c>
      <c r="H164" s="253">
        <v>9.5</v>
      </c>
      <c r="I164" s="253">
        <v>3.84</v>
      </c>
    </row>
    <row r="165" spans="1:9">
      <c r="A165" s="325">
        <v>37422</v>
      </c>
      <c r="B165" s="253">
        <v>2.98</v>
      </c>
      <c r="C165" s="253">
        <v>7.18</v>
      </c>
      <c r="D165" s="253">
        <v>99.2</v>
      </c>
      <c r="E165" s="253">
        <v>5.42</v>
      </c>
      <c r="F165" s="253">
        <v>65.2</v>
      </c>
      <c r="G165" s="253">
        <v>4.45</v>
      </c>
      <c r="H165" s="253">
        <v>7</v>
      </c>
      <c r="I165" s="253">
        <v>3.55</v>
      </c>
    </row>
    <row r="166" spans="1:9">
      <c r="A166" s="325">
        <v>37452</v>
      </c>
      <c r="B166" s="253">
        <v>3.1</v>
      </c>
      <c r="C166" s="253">
        <v>7.22</v>
      </c>
      <c r="D166" s="253">
        <v>99.3</v>
      </c>
      <c r="E166" s="253">
        <v>5.5</v>
      </c>
      <c r="F166" s="253">
        <v>62.8</v>
      </c>
      <c r="G166" s="253">
        <v>4.53</v>
      </c>
      <c r="H166" s="253">
        <v>6.6</v>
      </c>
      <c r="I166" s="253">
        <v>3.51</v>
      </c>
    </row>
    <row r="167" spans="1:9">
      <c r="A167" s="325">
        <v>37483</v>
      </c>
      <c r="B167" s="253">
        <v>2.82</v>
      </c>
      <c r="C167" s="253">
        <v>7.17</v>
      </c>
      <c r="D167" s="253">
        <v>99.3</v>
      </c>
      <c r="E167" s="253">
        <v>5.35</v>
      </c>
      <c r="F167" s="253">
        <v>62.8</v>
      </c>
      <c r="G167" s="253">
        <v>4.3</v>
      </c>
      <c r="H167" s="253">
        <v>6.9</v>
      </c>
      <c r="I167" s="253">
        <v>3.48</v>
      </c>
    </row>
    <row r="168" spans="1:9">
      <c r="A168" s="325">
        <v>37514</v>
      </c>
      <c r="B168" s="253">
        <v>2.86</v>
      </c>
      <c r="C168" s="253">
        <v>7.28</v>
      </c>
      <c r="D168" s="253">
        <v>99.3</v>
      </c>
      <c r="E168" s="253">
        <v>5.46</v>
      </c>
      <c r="F168" s="253">
        <v>67.5</v>
      </c>
      <c r="G168" s="253">
        <v>4.46</v>
      </c>
      <c r="H168" s="253">
        <v>6.7</v>
      </c>
      <c r="I168" s="253">
        <v>3.75</v>
      </c>
    </row>
    <row r="169" spans="1:9">
      <c r="A169" s="325">
        <v>37544</v>
      </c>
      <c r="B169" s="253">
        <v>3.35</v>
      </c>
      <c r="C169" s="253">
        <v>7.52</v>
      </c>
      <c r="D169" s="253">
        <v>99.5</v>
      </c>
      <c r="E169" s="253">
        <v>5.84</v>
      </c>
      <c r="F169" s="253">
        <v>69.2</v>
      </c>
      <c r="G169" s="253">
        <v>5.0199999999999996</v>
      </c>
      <c r="H169" s="253">
        <v>7.7</v>
      </c>
      <c r="I169" s="253">
        <v>4.22</v>
      </c>
    </row>
    <row r="170" spans="1:9">
      <c r="A170" s="325">
        <v>37575</v>
      </c>
      <c r="B170" s="253">
        <v>4.04</v>
      </c>
      <c r="C170" s="253">
        <v>7.89</v>
      </c>
      <c r="D170" s="253">
        <v>99.5</v>
      </c>
      <c r="E170" s="253">
        <v>7.02</v>
      </c>
      <c r="F170" s="253">
        <v>68.5</v>
      </c>
      <c r="G170" s="253">
        <v>5.81</v>
      </c>
      <c r="H170" s="253">
        <v>7.2</v>
      </c>
      <c r="I170" s="253">
        <v>4.5199999999999996</v>
      </c>
    </row>
    <row r="171" spans="1:9">
      <c r="A171" s="325">
        <v>37605</v>
      </c>
      <c r="B171" s="253">
        <v>4.3099999999999996</v>
      </c>
      <c r="C171" s="253">
        <v>7.75</v>
      </c>
      <c r="D171" s="253">
        <v>99.6</v>
      </c>
      <c r="E171" s="253">
        <v>7.44</v>
      </c>
      <c r="F171" s="253">
        <v>73</v>
      </c>
      <c r="G171" s="253">
        <v>6</v>
      </c>
      <c r="H171" s="253">
        <v>8.1</v>
      </c>
      <c r="I171" s="253">
        <v>4.93</v>
      </c>
    </row>
    <row r="172" spans="1:9">
      <c r="A172" s="325">
        <v>37636</v>
      </c>
      <c r="B172" s="253">
        <v>4.7699999999999996</v>
      </c>
      <c r="C172" s="253">
        <v>8.85</v>
      </c>
      <c r="D172" s="253">
        <v>97.9</v>
      </c>
      <c r="E172" s="253">
        <v>7.85</v>
      </c>
      <c r="F172" s="253">
        <v>57.4</v>
      </c>
      <c r="G172" s="253">
        <v>7.36</v>
      </c>
      <c r="H172" s="253">
        <v>3.3</v>
      </c>
      <c r="I172" s="253">
        <v>5.17</v>
      </c>
    </row>
    <row r="173" spans="1:9">
      <c r="A173" s="325">
        <v>37667</v>
      </c>
      <c r="B173" s="253">
        <v>4.8899999999999997</v>
      </c>
      <c r="C173" s="253">
        <v>8.7799999999999994</v>
      </c>
      <c r="D173" s="253">
        <v>98.4</v>
      </c>
      <c r="E173" s="253">
        <v>7.99</v>
      </c>
      <c r="F173" s="253">
        <v>61.9</v>
      </c>
      <c r="G173" s="253">
        <v>7.15</v>
      </c>
      <c r="H173" s="253">
        <v>7.1</v>
      </c>
      <c r="I173" s="253">
        <v>5.84</v>
      </c>
    </row>
    <row r="174" spans="1:9">
      <c r="A174" s="325">
        <v>37695</v>
      </c>
      <c r="B174" s="253">
        <v>6.68</v>
      </c>
      <c r="C174" s="253">
        <v>9.49</v>
      </c>
      <c r="D174" s="253">
        <v>98.1</v>
      </c>
      <c r="E174" s="253">
        <v>8.8800000000000008</v>
      </c>
      <c r="F174" s="253">
        <v>72.3</v>
      </c>
      <c r="G174" s="253">
        <v>7.75</v>
      </c>
      <c r="H174" s="253">
        <v>4.9000000000000004</v>
      </c>
      <c r="I174" s="253">
        <v>6.93</v>
      </c>
    </row>
    <row r="175" spans="1:9">
      <c r="A175" s="325">
        <v>37726</v>
      </c>
      <c r="B175" s="253">
        <v>4.72</v>
      </c>
      <c r="C175" s="253">
        <v>9.25</v>
      </c>
      <c r="D175" s="253">
        <v>97.8</v>
      </c>
      <c r="E175" s="253">
        <v>8.8800000000000008</v>
      </c>
      <c r="F175" s="253">
        <v>72.5</v>
      </c>
      <c r="G175" s="253">
        <v>7.84</v>
      </c>
      <c r="H175" s="253">
        <v>5.8</v>
      </c>
      <c r="I175" s="253">
        <v>5.31</v>
      </c>
    </row>
    <row r="176" spans="1:9">
      <c r="A176" s="325">
        <v>37756</v>
      </c>
      <c r="B176" s="253">
        <v>5.05</v>
      </c>
      <c r="C176" s="253">
        <v>8.99</v>
      </c>
      <c r="D176" s="253">
        <v>98.6</v>
      </c>
      <c r="E176" s="253">
        <v>7.57</v>
      </c>
      <c r="F176" s="253">
        <v>74.8</v>
      </c>
      <c r="G176" s="253">
        <v>6.66</v>
      </c>
      <c r="H176" s="253">
        <v>5.0999999999999996</v>
      </c>
    </row>
    <row r="177" spans="1:9">
      <c r="A177" s="325">
        <v>37787</v>
      </c>
      <c r="B177" s="253">
        <v>6.63</v>
      </c>
      <c r="C177" s="253">
        <v>9.4700000000000006</v>
      </c>
      <c r="D177" s="253">
        <v>98.4</v>
      </c>
      <c r="E177" s="253">
        <v>7.99</v>
      </c>
      <c r="F177" s="253">
        <v>74.5</v>
      </c>
      <c r="G177" s="253">
        <v>7.03</v>
      </c>
      <c r="H177" s="253">
        <v>4.5999999999999996</v>
      </c>
      <c r="I177" s="253">
        <v>5.87</v>
      </c>
    </row>
    <row r="178" spans="1:9">
      <c r="A178" s="325">
        <v>37817</v>
      </c>
      <c r="B178" s="253">
        <v>4.8499999999999996</v>
      </c>
      <c r="C178" s="253">
        <v>9.7899999999999991</v>
      </c>
      <c r="D178" s="253">
        <v>98.4</v>
      </c>
      <c r="E178" s="253">
        <v>7.85</v>
      </c>
      <c r="F178" s="253">
        <v>67.900000000000006</v>
      </c>
      <c r="G178" s="253">
        <v>6.93</v>
      </c>
      <c r="H178" s="253">
        <v>4</v>
      </c>
      <c r="I178" s="253">
        <v>5.48</v>
      </c>
    </row>
    <row r="179" spans="1:9">
      <c r="A179" s="325">
        <v>37848</v>
      </c>
      <c r="B179" s="253">
        <v>5.19</v>
      </c>
      <c r="C179" s="253">
        <v>9.57</v>
      </c>
      <c r="D179" s="253">
        <v>98.4</v>
      </c>
      <c r="E179" s="253">
        <v>7.87</v>
      </c>
      <c r="F179" s="253">
        <v>77.900000000000006</v>
      </c>
      <c r="G179" s="253">
        <v>6.94</v>
      </c>
      <c r="H179" s="253">
        <v>4.8</v>
      </c>
      <c r="I179" s="253">
        <v>5.25</v>
      </c>
    </row>
    <row r="180" spans="1:9">
      <c r="A180" s="325">
        <v>37879</v>
      </c>
      <c r="B180" s="253">
        <v>5.32</v>
      </c>
      <c r="C180" s="253">
        <v>9.59</v>
      </c>
      <c r="D180" s="253">
        <v>98.4</v>
      </c>
      <c r="E180" s="253">
        <v>8.0500000000000007</v>
      </c>
      <c r="F180" s="253">
        <v>72</v>
      </c>
      <c r="G180" s="253">
        <v>7.18</v>
      </c>
      <c r="H180" s="253">
        <v>4.3</v>
      </c>
      <c r="I180" s="253">
        <v>5.25</v>
      </c>
    </row>
    <row r="181" spans="1:9">
      <c r="A181" s="325">
        <v>37909</v>
      </c>
      <c r="B181" s="253">
        <v>4.83</v>
      </c>
      <c r="C181" s="253">
        <v>9.2899999999999991</v>
      </c>
      <c r="D181" s="253">
        <v>98.4</v>
      </c>
      <c r="E181" s="253">
        <v>7.53</v>
      </c>
      <c r="F181" s="253">
        <v>67.400000000000006</v>
      </c>
      <c r="G181" s="253">
        <v>6.94</v>
      </c>
      <c r="H181" s="253">
        <v>4.0999999999999996</v>
      </c>
      <c r="I181" s="253">
        <v>5.0599999999999996</v>
      </c>
    </row>
    <row r="182" spans="1:9">
      <c r="A182" s="325">
        <v>37940</v>
      </c>
      <c r="B182" s="253">
        <v>4.72</v>
      </c>
      <c r="C182" s="253">
        <v>8.64</v>
      </c>
      <c r="D182" s="253">
        <v>98.5</v>
      </c>
      <c r="E182" s="253">
        <v>7.96</v>
      </c>
      <c r="F182" s="253">
        <v>78.099999999999994</v>
      </c>
      <c r="G182" s="253">
        <v>6.89</v>
      </c>
      <c r="H182" s="253">
        <v>5.3</v>
      </c>
      <c r="I182" s="253">
        <v>4.96</v>
      </c>
    </row>
    <row r="183" spans="1:9">
      <c r="A183" s="325">
        <v>37970</v>
      </c>
      <c r="B183" s="253">
        <v>4.76</v>
      </c>
      <c r="C183" s="253">
        <v>9</v>
      </c>
      <c r="D183" s="253">
        <v>98.5</v>
      </c>
      <c r="E183" s="253">
        <v>8.7899999999999991</v>
      </c>
      <c r="F183" s="253">
        <v>78.7</v>
      </c>
      <c r="G183" s="253">
        <v>7.48</v>
      </c>
      <c r="H183" s="253">
        <v>6.2</v>
      </c>
      <c r="I183" s="253">
        <v>5.62</v>
      </c>
    </row>
    <row r="184" spans="1:9">
      <c r="A184" s="325">
        <v>38001</v>
      </c>
      <c r="B184" s="253">
        <v>5.8</v>
      </c>
      <c r="C184" s="253">
        <v>9.8800000000000008</v>
      </c>
      <c r="D184" s="253">
        <v>99.5</v>
      </c>
      <c r="E184" s="253">
        <v>9.3699999999999992</v>
      </c>
      <c r="F184" s="253">
        <v>72.3</v>
      </c>
      <c r="G184" s="253">
        <v>8.66</v>
      </c>
      <c r="H184" s="253">
        <v>5.2</v>
      </c>
      <c r="I184" s="253">
        <v>5.91</v>
      </c>
    </row>
    <row r="185" spans="1:9">
      <c r="A185" s="325">
        <v>38032</v>
      </c>
      <c r="B185" s="253">
        <v>5.59</v>
      </c>
      <c r="C185" s="253">
        <v>9.86</v>
      </c>
      <c r="D185" s="253">
        <v>99.6</v>
      </c>
      <c r="E185" s="253">
        <v>8.8800000000000008</v>
      </c>
      <c r="F185" s="253">
        <v>71.7</v>
      </c>
      <c r="G185" s="253">
        <v>7.92</v>
      </c>
      <c r="H185" s="253">
        <v>8.3000000000000007</v>
      </c>
      <c r="I185" s="253">
        <v>5.71</v>
      </c>
    </row>
    <row r="186" spans="1:9">
      <c r="A186" s="325">
        <v>38061</v>
      </c>
      <c r="B186" s="253">
        <v>5.04</v>
      </c>
      <c r="C186" s="253">
        <v>8.7100000000000009</v>
      </c>
      <c r="D186" s="253">
        <v>99.8</v>
      </c>
      <c r="E186" s="253">
        <v>8.2100000000000009</v>
      </c>
      <c r="F186" s="253">
        <v>71.3</v>
      </c>
      <c r="G186" s="253">
        <v>7.7</v>
      </c>
      <c r="H186" s="253">
        <v>5.8</v>
      </c>
      <c r="I186" s="253">
        <v>5.36</v>
      </c>
    </row>
    <row r="187" spans="1:9">
      <c r="A187" s="325">
        <v>38092</v>
      </c>
      <c r="B187" s="253">
        <v>5.23</v>
      </c>
      <c r="C187" s="253">
        <v>8.2799999999999994</v>
      </c>
      <c r="D187" s="253">
        <v>99.7</v>
      </c>
      <c r="E187" s="253">
        <v>7.29</v>
      </c>
      <c r="F187" s="253">
        <v>72.400000000000006</v>
      </c>
      <c r="G187" s="253">
        <v>6.68</v>
      </c>
      <c r="H187" s="253">
        <v>5.2</v>
      </c>
      <c r="I187" s="253">
        <v>5.78</v>
      </c>
    </row>
    <row r="188" spans="1:9">
      <c r="A188" s="325">
        <v>38122</v>
      </c>
      <c r="B188" s="253">
        <v>5.83</v>
      </c>
      <c r="C188" s="253">
        <v>9.2899999999999991</v>
      </c>
      <c r="D188" s="253">
        <v>99.8</v>
      </c>
      <c r="E188" s="253">
        <v>7.84</v>
      </c>
      <c r="F188" s="253">
        <v>67.2</v>
      </c>
      <c r="G188" s="253">
        <v>7.11</v>
      </c>
      <c r="H188" s="253">
        <v>5.3</v>
      </c>
      <c r="I188" s="253">
        <v>6.19</v>
      </c>
    </row>
    <row r="189" spans="1:9">
      <c r="A189" s="325">
        <v>38153</v>
      </c>
      <c r="B189" s="253">
        <v>6.5</v>
      </c>
      <c r="C189" s="253">
        <v>10.039999999999999</v>
      </c>
      <c r="D189" s="253">
        <v>99.6</v>
      </c>
      <c r="E189" s="253">
        <v>8.2799999999999994</v>
      </c>
      <c r="F189" s="253">
        <v>73.099999999999994</v>
      </c>
      <c r="G189" s="253">
        <v>7.53</v>
      </c>
      <c r="H189" s="253">
        <v>3.8</v>
      </c>
      <c r="I189" s="253">
        <v>6.47</v>
      </c>
    </row>
    <row r="190" spans="1:9">
      <c r="A190" s="325">
        <v>38183</v>
      </c>
      <c r="B190" s="253">
        <v>6.3</v>
      </c>
      <c r="C190" s="253">
        <v>10.06</v>
      </c>
      <c r="D190" s="253">
        <v>99.5</v>
      </c>
      <c r="E190" s="253">
        <v>8.25</v>
      </c>
      <c r="F190" s="253">
        <v>69.5</v>
      </c>
      <c r="G190" s="253">
        <v>7.68</v>
      </c>
      <c r="H190" s="253">
        <v>4.5999999999999996</v>
      </c>
      <c r="I190" s="253">
        <v>6.36</v>
      </c>
    </row>
    <row r="191" spans="1:9">
      <c r="A191" s="325">
        <v>38214</v>
      </c>
      <c r="B191" s="253">
        <v>6.14</v>
      </c>
      <c r="C191" s="253">
        <v>10.07</v>
      </c>
      <c r="D191" s="253">
        <v>99.5</v>
      </c>
      <c r="E191" s="253">
        <v>8.24</v>
      </c>
      <c r="F191" s="253">
        <v>68.2</v>
      </c>
      <c r="G191" s="253">
        <v>7.65</v>
      </c>
      <c r="H191" s="253">
        <v>4.4000000000000004</v>
      </c>
      <c r="I191" s="253">
        <v>6.05</v>
      </c>
    </row>
    <row r="192" spans="1:9">
      <c r="A192" s="325">
        <v>38245</v>
      </c>
      <c r="B192" s="253">
        <v>5.51</v>
      </c>
      <c r="C192" s="253">
        <v>9.92</v>
      </c>
      <c r="D192" s="253">
        <v>99.6</v>
      </c>
      <c r="E192" s="253">
        <v>7.9</v>
      </c>
      <c r="F192" s="253">
        <v>67.8</v>
      </c>
      <c r="G192" s="253">
        <v>7.55</v>
      </c>
      <c r="H192" s="253">
        <v>4.3</v>
      </c>
      <c r="I192" s="253">
        <v>5.28</v>
      </c>
    </row>
    <row r="193" spans="1:9">
      <c r="A193" s="325">
        <v>38275</v>
      </c>
      <c r="B193" s="253">
        <v>5.46</v>
      </c>
      <c r="C193" s="253">
        <v>9.73</v>
      </c>
      <c r="D193" s="253">
        <v>99.6</v>
      </c>
      <c r="E193" s="253">
        <v>8.08</v>
      </c>
      <c r="F193" s="253">
        <v>68.7</v>
      </c>
      <c r="G193" s="253">
        <v>7.39</v>
      </c>
      <c r="H193" s="253">
        <v>5</v>
      </c>
      <c r="I193" s="253">
        <v>5.73</v>
      </c>
    </row>
    <row r="194" spans="1:9">
      <c r="A194" s="325">
        <v>38306</v>
      </c>
      <c r="B194" s="253">
        <v>7.53</v>
      </c>
      <c r="C194" s="253">
        <v>10.86</v>
      </c>
      <c r="D194" s="253">
        <v>99.6</v>
      </c>
      <c r="E194" s="253">
        <v>9.64</v>
      </c>
      <c r="F194" s="253">
        <v>72.2</v>
      </c>
      <c r="G194" s="253">
        <v>8.68</v>
      </c>
      <c r="H194" s="253">
        <v>5.3</v>
      </c>
      <c r="I194" s="253">
        <v>7.01</v>
      </c>
    </row>
    <row r="195" spans="1:9">
      <c r="A195" s="325">
        <v>38336</v>
      </c>
      <c r="B195" s="253">
        <v>6.89</v>
      </c>
      <c r="C195" s="253">
        <v>10.74</v>
      </c>
      <c r="D195" s="253">
        <v>99.6</v>
      </c>
      <c r="E195" s="253">
        <v>9.9600000000000009</v>
      </c>
      <c r="F195" s="253">
        <v>75.5</v>
      </c>
      <c r="G195" s="253">
        <v>9.52</v>
      </c>
      <c r="H195" s="253">
        <v>5.9</v>
      </c>
      <c r="I195" s="253">
        <v>6.82</v>
      </c>
    </row>
    <row r="196" spans="1:9">
      <c r="A196" s="325">
        <v>38367</v>
      </c>
      <c r="B196" s="253">
        <v>6.34</v>
      </c>
      <c r="C196" s="253">
        <v>10.98</v>
      </c>
      <c r="D196" s="253">
        <v>99.6</v>
      </c>
      <c r="E196" s="253">
        <v>10.18</v>
      </c>
      <c r="F196" s="253">
        <v>71.8</v>
      </c>
      <c r="G196" s="253">
        <v>9.5299999999999994</v>
      </c>
      <c r="H196" s="253">
        <v>5.6</v>
      </c>
      <c r="I196" s="253">
        <v>6.29</v>
      </c>
    </row>
    <row r="197" spans="1:9">
      <c r="A197" s="325">
        <v>38398</v>
      </c>
      <c r="B197" s="253">
        <v>6.16</v>
      </c>
      <c r="C197" s="253">
        <v>10.74</v>
      </c>
      <c r="D197" s="253">
        <v>99.7</v>
      </c>
      <c r="E197" s="253">
        <v>9.83</v>
      </c>
      <c r="F197" s="253">
        <v>71.400000000000006</v>
      </c>
      <c r="G197" s="253">
        <v>8.8800000000000008</v>
      </c>
      <c r="H197" s="253">
        <v>6.6</v>
      </c>
      <c r="I197" s="253">
        <v>6.33</v>
      </c>
    </row>
    <row r="198" spans="1:9">
      <c r="A198" s="325">
        <v>38426</v>
      </c>
      <c r="B198" s="253">
        <v>6.3</v>
      </c>
      <c r="C198" s="253">
        <v>9.98</v>
      </c>
      <c r="D198" s="253">
        <v>99.7</v>
      </c>
      <c r="E198" s="253">
        <v>9.52</v>
      </c>
      <c r="F198" s="253">
        <v>71.900000000000006</v>
      </c>
      <c r="G198" s="253">
        <v>8.94</v>
      </c>
      <c r="H198" s="253">
        <v>4.8</v>
      </c>
      <c r="I198" s="253">
        <v>6.83</v>
      </c>
    </row>
    <row r="199" spans="1:9">
      <c r="A199" s="325">
        <v>38457</v>
      </c>
      <c r="B199" s="253">
        <v>6.79</v>
      </c>
      <c r="C199" s="253">
        <v>10.38</v>
      </c>
      <c r="D199" s="253">
        <v>99.7</v>
      </c>
      <c r="E199" s="253">
        <v>9.31</v>
      </c>
      <c r="F199" s="253">
        <v>74.8</v>
      </c>
      <c r="G199" s="253">
        <v>8.4</v>
      </c>
      <c r="H199" s="253">
        <v>5.3</v>
      </c>
      <c r="I199" s="253">
        <v>7.14</v>
      </c>
    </row>
    <row r="200" spans="1:9">
      <c r="A200" s="325">
        <v>38487</v>
      </c>
      <c r="B200" s="253">
        <v>7.04</v>
      </c>
      <c r="C200" s="253">
        <v>11.13</v>
      </c>
      <c r="D200" s="253">
        <v>99.7</v>
      </c>
      <c r="E200" s="253">
        <v>9.42</v>
      </c>
      <c r="F200" s="253">
        <v>68.3</v>
      </c>
      <c r="G200" s="253">
        <v>8.7100000000000009</v>
      </c>
      <c r="H200" s="253">
        <v>5.2</v>
      </c>
      <c r="I200" s="253">
        <v>6.53</v>
      </c>
    </row>
    <row r="201" spans="1:9">
      <c r="A201" s="325">
        <v>38518</v>
      </c>
      <c r="B201" s="253">
        <v>6.37</v>
      </c>
      <c r="C201" s="253">
        <v>10.86</v>
      </c>
      <c r="D201" s="253">
        <v>99.6</v>
      </c>
      <c r="E201" s="253">
        <v>9</v>
      </c>
      <c r="F201" s="253">
        <v>68.8</v>
      </c>
      <c r="G201" s="253">
        <v>8.4600000000000009</v>
      </c>
      <c r="H201" s="253">
        <v>5.0999999999999996</v>
      </c>
      <c r="I201" s="253">
        <v>6.49</v>
      </c>
    </row>
    <row r="202" spans="1:9">
      <c r="A202" s="325">
        <v>38548</v>
      </c>
      <c r="B202" s="253">
        <v>6.97</v>
      </c>
      <c r="C202" s="253">
        <v>11.42</v>
      </c>
      <c r="D202" s="253">
        <v>99.6</v>
      </c>
      <c r="E202" s="253">
        <v>9.48</v>
      </c>
      <c r="F202" s="253">
        <v>60.4</v>
      </c>
      <c r="G202" s="253">
        <v>8.51</v>
      </c>
      <c r="H202" s="253">
        <v>4.5</v>
      </c>
      <c r="I202" s="253">
        <v>7.06</v>
      </c>
    </row>
    <row r="203" spans="1:9">
      <c r="A203" s="325">
        <v>38579</v>
      </c>
      <c r="B203" s="253">
        <v>7.14</v>
      </c>
      <c r="C203" s="253">
        <v>11.44</v>
      </c>
      <c r="D203" s="253">
        <v>99.7</v>
      </c>
      <c r="E203" s="253">
        <v>9.51</v>
      </c>
      <c r="F203" s="253">
        <v>63.7</v>
      </c>
      <c r="G203" s="253">
        <v>8.66</v>
      </c>
      <c r="H203" s="253">
        <v>4.8</v>
      </c>
      <c r="I203" s="253">
        <v>7.86</v>
      </c>
    </row>
    <row r="204" spans="1:9">
      <c r="A204" s="325">
        <v>38610</v>
      </c>
      <c r="B204" s="253">
        <v>9.34</v>
      </c>
      <c r="C204" s="253">
        <v>12.78</v>
      </c>
      <c r="D204" s="253">
        <v>99.6</v>
      </c>
      <c r="E204" s="253">
        <v>10.86</v>
      </c>
      <c r="F204" s="253">
        <v>59.9</v>
      </c>
      <c r="G204" s="253">
        <v>9.5299999999999994</v>
      </c>
      <c r="H204" s="253">
        <v>5.2</v>
      </c>
      <c r="I204" s="253">
        <v>9.61</v>
      </c>
    </row>
    <row r="205" spans="1:9">
      <c r="A205" s="325">
        <v>38640</v>
      </c>
      <c r="B205" s="253">
        <v>11</v>
      </c>
      <c r="C205" s="253">
        <v>14.79</v>
      </c>
      <c r="D205" s="253">
        <v>99.7</v>
      </c>
      <c r="E205" s="253">
        <v>13.1</v>
      </c>
      <c r="F205" s="253">
        <v>66.7</v>
      </c>
      <c r="G205" s="253">
        <v>11.6</v>
      </c>
      <c r="H205" s="253">
        <v>5.8</v>
      </c>
      <c r="I205" s="253">
        <v>11.1</v>
      </c>
    </row>
    <row r="206" spans="1:9">
      <c r="A206" s="325">
        <v>38671</v>
      </c>
      <c r="B206" s="253">
        <v>12.18</v>
      </c>
      <c r="C206" s="253">
        <v>15.5</v>
      </c>
      <c r="D206" s="253">
        <v>99.7</v>
      </c>
      <c r="E206" s="253">
        <v>14.36</v>
      </c>
      <c r="F206" s="253">
        <v>70.3</v>
      </c>
      <c r="G206" s="253">
        <v>13.39</v>
      </c>
      <c r="H206" s="253">
        <v>5.9</v>
      </c>
      <c r="I206" s="253">
        <v>9.4600000000000009</v>
      </c>
    </row>
    <row r="207" spans="1:9">
      <c r="A207" s="325">
        <v>38701</v>
      </c>
      <c r="B207" s="253">
        <v>9.2899999999999991</v>
      </c>
      <c r="C207" s="253">
        <v>14.02</v>
      </c>
      <c r="D207" s="253">
        <v>99.7</v>
      </c>
      <c r="E207" s="253">
        <v>13.45</v>
      </c>
      <c r="F207" s="253">
        <v>71</v>
      </c>
      <c r="G207" s="253">
        <v>12.78</v>
      </c>
      <c r="H207" s="253">
        <v>6.7</v>
      </c>
      <c r="I207" s="253">
        <v>11.55</v>
      </c>
    </row>
    <row r="208" spans="1:9">
      <c r="A208" s="325">
        <v>38732</v>
      </c>
      <c r="B208" s="253">
        <v>10.050000000000001</v>
      </c>
      <c r="C208" s="253">
        <v>14.18</v>
      </c>
      <c r="D208" s="253">
        <v>99.7</v>
      </c>
      <c r="E208" s="253">
        <v>13.69</v>
      </c>
      <c r="F208" s="253">
        <v>69.400000000000006</v>
      </c>
      <c r="G208" s="253">
        <v>12.76</v>
      </c>
      <c r="H208" s="253">
        <v>6.2</v>
      </c>
      <c r="I208" s="253">
        <v>8.7799999999999994</v>
      </c>
    </row>
    <row r="209" spans="1:9">
      <c r="A209" s="325">
        <v>38763</v>
      </c>
      <c r="B209" s="253">
        <v>8.01</v>
      </c>
      <c r="C209" s="253">
        <v>13.24</v>
      </c>
      <c r="D209" s="253">
        <v>99.7</v>
      </c>
      <c r="E209" s="253">
        <v>12.33</v>
      </c>
      <c r="F209" s="253">
        <v>69.400000000000006</v>
      </c>
      <c r="G209" s="253">
        <v>11.49</v>
      </c>
      <c r="H209" s="253">
        <v>7.2</v>
      </c>
      <c r="I209" s="253">
        <v>7.42</v>
      </c>
    </row>
    <row r="210" spans="1:9">
      <c r="A210" s="325">
        <v>38791</v>
      </c>
      <c r="B210" s="253">
        <v>6.83</v>
      </c>
      <c r="C210" s="253">
        <v>11.75</v>
      </c>
      <c r="D210" s="253">
        <v>99.7</v>
      </c>
      <c r="E210" s="253">
        <v>11.12</v>
      </c>
      <c r="F210" s="253">
        <v>74</v>
      </c>
      <c r="G210" s="253">
        <v>10.55</v>
      </c>
      <c r="H210" s="253">
        <v>5.7</v>
      </c>
      <c r="I210" s="253">
        <v>6.63</v>
      </c>
    </row>
    <row r="211" spans="1:9">
      <c r="A211" s="325">
        <v>38822</v>
      </c>
      <c r="B211" s="253">
        <v>6.45</v>
      </c>
      <c r="C211" s="253">
        <v>10.91</v>
      </c>
      <c r="D211" s="253">
        <v>99.7</v>
      </c>
      <c r="E211" s="253">
        <v>9.81</v>
      </c>
      <c r="F211" s="253">
        <v>67</v>
      </c>
      <c r="G211" s="253">
        <v>8.85</v>
      </c>
      <c r="H211" s="253">
        <v>5.9</v>
      </c>
      <c r="I211" s="253">
        <v>6.53</v>
      </c>
    </row>
    <row r="212" spans="1:9">
      <c r="A212" s="325">
        <v>38852</v>
      </c>
      <c r="B212" s="253">
        <v>6.45</v>
      </c>
      <c r="C212" s="253">
        <v>11.88</v>
      </c>
      <c r="D212" s="253">
        <v>99.6</v>
      </c>
      <c r="E212" s="253">
        <v>10.02</v>
      </c>
      <c r="F212" s="253">
        <v>66.900000000000006</v>
      </c>
      <c r="G212" s="253">
        <v>8.84</v>
      </c>
      <c r="H212" s="253">
        <v>6</v>
      </c>
      <c r="I212" s="253">
        <v>6.23</v>
      </c>
    </row>
    <row r="213" spans="1:9">
      <c r="A213" s="325">
        <v>38883</v>
      </c>
      <c r="B213" s="253">
        <v>5.54</v>
      </c>
      <c r="C213" s="253">
        <v>10.86</v>
      </c>
      <c r="D213" s="253">
        <v>99.6</v>
      </c>
      <c r="E213" s="253">
        <v>9.0399999999999991</v>
      </c>
      <c r="F213" s="253">
        <v>62.8</v>
      </c>
      <c r="G213" s="253">
        <v>8.06</v>
      </c>
      <c r="H213" s="253">
        <v>5.4</v>
      </c>
      <c r="I213" s="253">
        <v>6.2</v>
      </c>
    </row>
    <row r="214" spans="1:9">
      <c r="A214" s="325">
        <v>38913</v>
      </c>
      <c r="B214" s="253">
        <v>5.32</v>
      </c>
      <c r="C214" s="253">
        <v>10.66</v>
      </c>
      <c r="D214" s="253">
        <v>99.6</v>
      </c>
      <c r="E214" s="253">
        <v>8.94</v>
      </c>
      <c r="F214" s="253">
        <v>58.9</v>
      </c>
      <c r="G214" s="253">
        <v>7.66</v>
      </c>
      <c r="H214" s="253">
        <v>4.5999999999999996</v>
      </c>
      <c r="I214" s="253">
        <v>6.44</v>
      </c>
    </row>
    <row r="215" spans="1:9">
      <c r="A215" s="325">
        <v>38944</v>
      </c>
      <c r="B215" s="253">
        <v>6.53</v>
      </c>
      <c r="C215" s="253">
        <v>11.1</v>
      </c>
      <c r="D215" s="253">
        <v>99.6</v>
      </c>
      <c r="E215" s="253">
        <v>9.16</v>
      </c>
      <c r="F215" s="253">
        <v>53.3</v>
      </c>
      <c r="G215" s="253">
        <v>8.1199999999999992</v>
      </c>
      <c r="H215" s="253">
        <v>4.7</v>
      </c>
      <c r="I215" s="253">
        <v>7.16</v>
      </c>
    </row>
    <row r="216" spans="1:9">
      <c r="A216" s="325">
        <v>38975</v>
      </c>
      <c r="B216" s="253">
        <v>6.44</v>
      </c>
      <c r="C216" s="253">
        <v>11.61</v>
      </c>
      <c r="D216" s="253">
        <v>99.6</v>
      </c>
      <c r="E216" s="253">
        <v>9.42</v>
      </c>
      <c r="F216" s="253">
        <v>57</v>
      </c>
      <c r="G216" s="253">
        <v>8.7100000000000009</v>
      </c>
      <c r="H216" s="253">
        <v>4.9000000000000004</v>
      </c>
      <c r="I216" s="253">
        <v>5.97</v>
      </c>
    </row>
    <row r="217" spans="1:9">
      <c r="A217" s="325">
        <v>39005</v>
      </c>
      <c r="B217" s="253">
        <v>4.03</v>
      </c>
      <c r="C217" s="253">
        <v>9.9700000000000006</v>
      </c>
      <c r="D217" s="253">
        <v>99.6</v>
      </c>
      <c r="E217" s="253">
        <v>8.14</v>
      </c>
      <c r="F217" s="253">
        <v>60.5</v>
      </c>
      <c r="G217" s="253">
        <v>7.56</v>
      </c>
      <c r="H217" s="253">
        <v>5.3</v>
      </c>
      <c r="I217" s="253">
        <v>5.52</v>
      </c>
    </row>
    <row r="218" spans="1:9">
      <c r="A218" s="325">
        <v>39036</v>
      </c>
      <c r="B218" s="253">
        <v>6.83</v>
      </c>
      <c r="C218" s="253">
        <v>10.83</v>
      </c>
      <c r="D218" s="253">
        <v>99.6</v>
      </c>
      <c r="E218" s="253">
        <v>9.61</v>
      </c>
      <c r="F218" s="253">
        <v>62.8</v>
      </c>
      <c r="G218" s="253">
        <v>8.18</v>
      </c>
      <c r="H218" s="253">
        <v>6.1</v>
      </c>
      <c r="I218" s="253">
        <v>7.26</v>
      </c>
    </row>
    <row r="219" spans="1:9">
      <c r="A219" s="325">
        <v>39066</v>
      </c>
      <c r="B219" s="253">
        <v>7.13</v>
      </c>
      <c r="C219" s="253">
        <v>11.17</v>
      </c>
      <c r="D219" s="253">
        <v>99.6</v>
      </c>
      <c r="E219" s="253">
        <v>10.48</v>
      </c>
      <c r="F219" s="253">
        <v>66.2</v>
      </c>
      <c r="G219" s="253">
        <v>9.36</v>
      </c>
      <c r="H219" s="253">
        <v>6.2</v>
      </c>
      <c r="I219" s="253">
        <v>7.3</v>
      </c>
    </row>
    <row r="220" spans="1:9">
      <c r="A220" s="325">
        <v>39097</v>
      </c>
      <c r="B220" s="253">
        <v>6.41</v>
      </c>
      <c r="C220" s="253">
        <v>10.96</v>
      </c>
      <c r="D220" s="253">
        <v>99.6</v>
      </c>
      <c r="E220" s="253">
        <v>9.99</v>
      </c>
      <c r="F220" s="253">
        <v>65.900000000000006</v>
      </c>
      <c r="G220" s="253">
        <v>9.1</v>
      </c>
      <c r="H220" s="253">
        <v>6</v>
      </c>
      <c r="I220" s="253">
        <v>6.7</v>
      </c>
    </row>
    <row r="221" spans="1:9">
      <c r="A221" s="325">
        <v>39128</v>
      </c>
      <c r="B221" s="253">
        <v>7.13</v>
      </c>
      <c r="C221" s="253">
        <v>11.65</v>
      </c>
      <c r="D221" s="253">
        <v>99.6</v>
      </c>
      <c r="E221" s="253">
        <v>10.57</v>
      </c>
      <c r="F221" s="253">
        <v>63</v>
      </c>
      <c r="G221" s="253">
        <v>9.1</v>
      </c>
      <c r="H221" s="253">
        <v>7.2</v>
      </c>
      <c r="I221" s="253">
        <v>7.39</v>
      </c>
    </row>
    <row r="222" spans="1:9">
      <c r="A222" s="325">
        <v>39156</v>
      </c>
      <c r="B222" s="253">
        <v>7.48</v>
      </c>
      <c r="C222" s="253">
        <v>11.14</v>
      </c>
      <c r="D222" s="253">
        <v>99.5</v>
      </c>
      <c r="E222" s="253">
        <v>10.47</v>
      </c>
      <c r="F222" s="253">
        <v>67.5</v>
      </c>
      <c r="G222" s="253">
        <v>9.8800000000000008</v>
      </c>
      <c r="H222" s="253">
        <v>6.5</v>
      </c>
      <c r="I222" s="253">
        <v>6.91</v>
      </c>
    </row>
    <row r="223" spans="1:9">
      <c r="A223" s="325">
        <v>39187</v>
      </c>
      <c r="B223" s="253">
        <v>6.99</v>
      </c>
      <c r="C223" s="253">
        <v>11.48</v>
      </c>
      <c r="D223" s="253">
        <v>99.5</v>
      </c>
      <c r="E223" s="253">
        <v>10.210000000000001</v>
      </c>
      <c r="F223" s="253">
        <v>63.6</v>
      </c>
      <c r="G223" s="253">
        <v>9.1300000000000008</v>
      </c>
      <c r="H223" s="253">
        <v>5.3</v>
      </c>
      <c r="I223" s="253">
        <v>6.67</v>
      </c>
    </row>
    <row r="224" spans="1:9">
      <c r="A224" s="325">
        <v>39217</v>
      </c>
      <c r="B224" s="253">
        <v>7.29</v>
      </c>
      <c r="C224" s="253">
        <v>12.53</v>
      </c>
      <c r="D224" s="253">
        <v>99.5</v>
      </c>
      <c r="E224" s="253">
        <v>10.210000000000001</v>
      </c>
      <c r="F224" s="253">
        <v>61.5</v>
      </c>
      <c r="G224" s="253">
        <v>9.24</v>
      </c>
      <c r="H224" s="253">
        <v>5.6</v>
      </c>
      <c r="I224" s="253">
        <v>7.09</v>
      </c>
    </row>
    <row r="225" spans="1:9">
      <c r="A225" s="325">
        <v>39248</v>
      </c>
      <c r="B225" s="253">
        <v>7.34</v>
      </c>
      <c r="C225" s="253">
        <v>13</v>
      </c>
      <c r="D225" s="253">
        <v>99.4</v>
      </c>
      <c r="E225" s="253">
        <v>10.84</v>
      </c>
      <c r="F225" s="253">
        <v>58.6</v>
      </c>
      <c r="G225" s="253">
        <v>9.7200000000000006</v>
      </c>
      <c r="H225" s="253">
        <v>4.9000000000000004</v>
      </c>
      <c r="I225" s="253">
        <v>7.13</v>
      </c>
    </row>
    <row r="226" spans="1:9">
      <c r="A226" s="325">
        <v>39278</v>
      </c>
      <c r="B226" s="253">
        <v>6.91</v>
      </c>
      <c r="C226" s="253">
        <v>12.9</v>
      </c>
      <c r="D226" s="253">
        <v>99.4</v>
      </c>
      <c r="E226" s="253">
        <v>10.84</v>
      </c>
      <c r="F226" s="253">
        <v>56.1</v>
      </c>
      <c r="G226" s="253">
        <v>9.7100000000000009</v>
      </c>
      <c r="H226" s="253">
        <v>4.5</v>
      </c>
      <c r="I226" s="253">
        <v>6.72</v>
      </c>
    </row>
    <row r="227" spans="1:9">
      <c r="A227" s="325">
        <v>39309</v>
      </c>
      <c r="B227" s="253">
        <v>5.97</v>
      </c>
      <c r="C227" s="253">
        <v>11.85</v>
      </c>
      <c r="D227" s="253">
        <v>99.4</v>
      </c>
      <c r="E227" s="253">
        <v>9.69</v>
      </c>
      <c r="F227" s="253">
        <v>53.2</v>
      </c>
      <c r="G227" s="253">
        <v>8.6999999999999993</v>
      </c>
      <c r="H227" s="253">
        <v>4.3</v>
      </c>
      <c r="I227" s="253">
        <v>6.28</v>
      </c>
    </row>
    <row r="228" spans="1:9">
      <c r="A228" s="325">
        <v>39340</v>
      </c>
      <c r="B228" s="253">
        <v>5.32</v>
      </c>
      <c r="C228" s="253">
        <v>11.2</v>
      </c>
      <c r="D228" s="253">
        <v>99.4</v>
      </c>
      <c r="E228" s="253">
        <v>9.16</v>
      </c>
      <c r="F228" s="253">
        <v>50.6</v>
      </c>
      <c r="G228" s="253">
        <v>7.89</v>
      </c>
      <c r="H228" s="253">
        <v>4.3</v>
      </c>
      <c r="I228" s="253">
        <v>5.74</v>
      </c>
    </row>
    <row r="229" spans="1:9">
      <c r="A229" s="325">
        <v>39370</v>
      </c>
      <c r="B229" s="253">
        <v>6.1</v>
      </c>
      <c r="C229" s="253">
        <v>11.64</v>
      </c>
      <c r="D229" s="253">
        <v>99.3</v>
      </c>
      <c r="E229" s="253">
        <v>9.5399999999999991</v>
      </c>
      <c r="F229" s="253">
        <v>52.6</v>
      </c>
      <c r="G229" s="253">
        <v>8.14</v>
      </c>
      <c r="H229" s="253">
        <v>5.0999999999999996</v>
      </c>
      <c r="I229" s="253">
        <v>6.56</v>
      </c>
    </row>
    <row r="230" spans="1:9">
      <c r="A230" s="325">
        <v>39401</v>
      </c>
      <c r="B230" s="253">
        <v>6.66</v>
      </c>
      <c r="C230" s="253">
        <v>11.48</v>
      </c>
      <c r="D230" s="253">
        <v>99.4</v>
      </c>
      <c r="E230" s="253">
        <v>10.15</v>
      </c>
      <c r="F230" s="253">
        <v>59</v>
      </c>
      <c r="G230" s="253">
        <v>8.74</v>
      </c>
      <c r="H230" s="253">
        <v>4.8</v>
      </c>
      <c r="I230" s="253">
        <v>6.7</v>
      </c>
    </row>
    <row r="231" spans="1:9">
      <c r="A231" s="325">
        <v>39431</v>
      </c>
      <c r="B231" s="253">
        <v>7.35</v>
      </c>
      <c r="C231" s="253">
        <v>11.18</v>
      </c>
      <c r="D231" s="253">
        <v>99.5</v>
      </c>
      <c r="E231" s="253">
        <v>10.27</v>
      </c>
      <c r="F231" s="253">
        <v>66.400000000000006</v>
      </c>
      <c r="G231" s="253">
        <v>9.32</v>
      </c>
      <c r="H231" s="253">
        <v>5.3</v>
      </c>
      <c r="I231" s="253">
        <v>7.35</v>
      </c>
    </row>
    <row r="232" spans="1:9">
      <c r="A232" s="325">
        <v>39462</v>
      </c>
      <c r="B232" s="253">
        <v>6.94</v>
      </c>
      <c r="C232" s="253">
        <v>11.87</v>
      </c>
      <c r="D232" s="253">
        <v>99.5</v>
      </c>
      <c r="E232" s="253">
        <v>11.39</v>
      </c>
      <c r="F232" s="253">
        <v>59.3</v>
      </c>
      <c r="G232" s="253">
        <v>10.199999999999999</v>
      </c>
      <c r="H232" s="253">
        <v>5.7</v>
      </c>
      <c r="I232" s="253">
        <v>7.66</v>
      </c>
    </row>
    <row r="233" spans="1:9">
      <c r="A233" s="325">
        <v>39493</v>
      </c>
      <c r="B233" s="253">
        <v>7.74</v>
      </c>
      <c r="C233" s="253">
        <v>12.27</v>
      </c>
      <c r="D233" s="253">
        <v>99.5</v>
      </c>
      <c r="E233" s="253">
        <v>11.28</v>
      </c>
      <c r="F233" s="253">
        <v>61.2</v>
      </c>
      <c r="G233" s="253">
        <v>10.15</v>
      </c>
      <c r="H233" s="253">
        <v>6.6</v>
      </c>
      <c r="I233" s="253">
        <v>8.4</v>
      </c>
    </row>
    <row r="234" spans="1:9">
      <c r="A234" s="325">
        <v>39522</v>
      </c>
      <c r="B234" s="253">
        <v>8.81</v>
      </c>
      <c r="C234" s="253">
        <v>12.31</v>
      </c>
      <c r="D234" s="253">
        <v>99.4</v>
      </c>
      <c r="E234" s="253">
        <v>11.55</v>
      </c>
      <c r="F234" s="253">
        <v>58.5</v>
      </c>
      <c r="G234" s="253">
        <v>10.51</v>
      </c>
      <c r="H234" s="253">
        <v>5.9</v>
      </c>
      <c r="I234" s="253">
        <v>9.23</v>
      </c>
    </row>
    <row r="235" spans="1:9">
      <c r="A235" s="325">
        <v>39553</v>
      </c>
      <c r="B235" s="253">
        <v>9.23</v>
      </c>
      <c r="C235" s="253">
        <v>13.98</v>
      </c>
      <c r="D235" s="253">
        <v>99.3</v>
      </c>
      <c r="E235" s="253">
        <v>12.7</v>
      </c>
      <c r="F235" s="253">
        <v>56.3</v>
      </c>
      <c r="G235" s="253">
        <v>11.47</v>
      </c>
      <c r="H235" s="253">
        <v>5.6</v>
      </c>
      <c r="I235" s="253">
        <v>9.91</v>
      </c>
    </row>
    <row r="236" spans="1:9">
      <c r="A236" s="325">
        <v>39583</v>
      </c>
      <c r="B236" s="253">
        <v>10.039999999999999</v>
      </c>
      <c r="C236" s="253">
        <v>15.41</v>
      </c>
      <c r="D236" s="253">
        <v>99.3</v>
      </c>
      <c r="E236" s="253">
        <v>13.45</v>
      </c>
      <c r="F236" s="253">
        <v>57.5</v>
      </c>
      <c r="G236" s="253">
        <v>12.4</v>
      </c>
      <c r="H236" s="253">
        <v>5.6</v>
      </c>
      <c r="I236" s="253">
        <v>10.47</v>
      </c>
    </row>
    <row r="237" spans="1:9">
      <c r="A237" s="325">
        <v>39614</v>
      </c>
      <c r="B237" s="253">
        <v>10.54</v>
      </c>
      <c r="C237" s="253">
        <v>16.170000000000002</v>
      </c>
      <c r="D237" s="253">
        <v>99.2</v>
      </c>
      <c r="E237" s="253">
        <v>14.01</v>
      </c>
      <c r="F237" s="253">
        <v>56.9</v>
      </c>
      <c r="G237" s="253">
        <v>12.91</v>
      </c>
      <c r="H237" s="253">
        <v>4.5</v>
      </c>
      <c r="I237" s="253">
        <v>11.5</v>
      </c>
    </row>
    <row r="238" spans="1:9">
      <c r="A238" s="325">
        <v>39644</v>
      </c>
      <c r="B238" s="253">
        <v>12.18</v>
      </c>
      <c r="C238" s="253">
        <v>17.690000000000001</v>
      </c>
      <c r="D238" s="253">
        <v>99.1</v>
      </c>
      <c r="E238" s="253">
        <v>15.86</v>
      </c>
      <c r="F238" s="253">
        <v>54.7</v>
      </c>
      <c r="G238" s="253">
        <v>14.34</v>
      </c>
      <c r="H238" s="253">
        <v>4.4000000000000004</v>
      </c>
      <c r="I238" s="253">
        <v>10.92</v>
      </c>
    </row>
    <row r="239" spans="1:9">
      <c r="A239" s="325">
        <v>39675</v>
      </c>
      <c r="B239" s="253">
        <v>9.1199999999999992</v>
      </c>
      <c r="C239" s="253">
        <v>15.79</v>
      </c>
      <c r="D239" s="253">
        <v>99.1</v>
      </c>
      <c r="E239" s="253">
        <v>13.33</v>
      </c>
      <c r="F239" s="253">
        <v>50.7</v>
      </c>
      <c r="G239" s="253">
        <v>12.99</v>
      </c>
      <c r="H239" s="253">
        <v>4.3</v>
      </c>
      <c r="I239" s="253">
        <v>8.25</v>
      </c>
    </row>
    <row r="240" spans="1:9">
      <c r="A240" s="325">
        <v>39706</v>
      </c>
      <c r="B240" s="253">
        <v>7.48</v>
      </c>
      <c r="C240" s="253">
        <v>13.58</v>
      </c>
      <c r="D240" s="253">
        <v>99.1</v>
      </c>
      <c r="E240" s="253">
        <v>11.31</v>
      </c>
      <c r="F240" s="253">
        <v>48.2</v>
      </c>
      <c r="G240" s="253">
        <v>10.53</v>
      </c>
      <c r="H240" s="253">
        <v>4.4000000000000004</v>
      </c>
      <c r="I240" s="253">
        <v>6.55</v>
      </c>
    </row>
    <row r="241" spans="1:9">
      <c r="A241" s="325">
        <v>39736</v>
      </c>
      <c r="B241" s="253">
        <v>5.01</v>
      </c>
      <c r="C241" s="253">
        <v>12.47</v>
      </c>
      <c r="D241" s="253">
        <v>99.1</v>
      </c>
      <c r="E241" s="253">
        <v>10.56</v>
      </c>
      <c r="F241" s="253">
        <v>50.9</v>
      </c>
      <c r="G241" s="253">
        <v>9.27</v>
      </c>
      <c r="H241" s="253">
        <v>4.7</v>
      </c>
      <c r="I241" s="253">
        <v>5.73</v>
      </c>
    </row>
    <row r="242" spans="1:9">
      <c r="A242" s="325">
        <v>39767</v>
      </c>
      <c r="B242" s="253">
        <v>4.38</v>
      </c>
      <c r="C242" s="253">
        <v>10.07</v>
      </c>
      <c r="D242" s="253">
        <v>99.2</v>
      </c>
      <c r="E242" s="253">
        <v>8.86</v>
      </c>
      <c r="F242" s="253">
        <v>56</v>
      </c>
      <c r="G242" s="253">
        <v>7.86</v>
      </c>
      <c r="H242" s="253">
        <v>4.7</v>
      </c>
      <c r="I242" s="253">
        <v>5.41</v>
      </c>
    </row>
    <row r="243" spans="1:9">
      <c r="A243" s="325">
        <v>39797</v>
      </c>
      <c r="B243" s="253">
        <v>5.86</v>
      </c>
      <c r="C243" s="253">
        <v>9.9499999999999993</v>
      </c>
      <c r="D243" s="253">
        <v>99.3</v>
      </c>
      <c r="E243" s="253">
        <v>9.14</v>
      </c>
      <c r="F243" s="253">
        <v>62.3</v>
      </c>
      <c r="G243" s="253">
        <v>8.49</v>
      </c>
      <c r="H243" s="253">
        <v>5.5</v>
      </c>
      <c r="I243" s="253">
        <v>6.06</v>
      </c>
    </row>
    <row r="244" spans="1:9">
      <c r="A244" s="325">
        <v>39828</v>
      </c>
      <c r="B244" s="253">
        <v>5.76</v>
      </c>
      <c r="C244" s="253">
        <v>10.55</v>
      </c>
      <c r="D244" s="253">
        <v>99.1</v>
      </c>
      <c r="E244" s="253">
        <v>9.44</v>
      </c>
      <c r="F244" s="253">
        <v>58.4</v>
      </c>
      <c r="G244" s="253">
        <v>8.27</v>
      </c>
      <c r="H244" s="253">
        <v>5.5</v>
      </c>
      <c r="I244" s="253">
        <v>5.47</v>
      </c>
    </row>
    <row r="245" spans="1:9">
      <c r="A245" s="325">
        <v>39859</v>
      </c>
      <c r="B245" s="253">
        <v>4.55</v>
      </c>
      <c r="C245" s="253">
        <v>9.73</v>
      </c>
      <c r="D245" s="253">
        <v>99.1</v>
      </c>
      <c r="E245" s="253">
        <v>8.27</v>
      </c>
      <c r="F245" s="253">
        <v>60.8</v>
      </c>
      <c r="G245" s="253">
        <v>7.31</v>
      </c>
      <c r="H245" s="253">
        <v>7.2</v>
      </c>
      <c r="I245" s="253">
        <v>4.67</v>
      </c>
    </row>
    <row r="246" spans="1:9">
      <c r="A246" s="325">
        <v>39887</v>
      </c>
      <c r="B246" s="253">
        <v>3.62</v>
      </c>
      <c r="C246" s="253">
        <v>8.3800000000000008</v>
      </c>
      <c r="D246" s="253">
        <v>99</v>
      </c>
      <c r="E246" s="253">
        <v>7.52</v>
      </c>
      <c r="F246" s="253">
        <v>59.5</v>
      </c>
      <c r="G246" s="253">
        <v>6.4</v>
      </c>
      <c r="H246" s="253">
        <v>5.2</v>
      </c>
      <c r="I246" s="253">
        <v>4.05</v>
      </c>
    </row>
    <row r="247" spans="1:9">
      <c r="A247" s="325">
        <v>39918</v>
      </c>
      <c r="B247" s="253">
        <v>3.44</v>
      </c>
      <c r="C247" s="253">
        <v>8.6199999999999992</v>
      </c>
      <c r="D247" s="253">
        <v>98.9</v>
      </c>
      <c r="E247" s="253">
        <v>7.19</v>
      </c>
      <c r="F247" s="253">
        <v>57.2</v>
      </c>
      <c r="G247" s="253">
        <v>6.6</v>
      </c>
      <c r="H247" s="253">
        <v>4</v>
      </c>
      <c r="I247" s="253">
        <v>3.91</v>
      </c>
    </row>
    <row r="248" spans="1:9">
      <c r="A248" s="325">
        <v>39948</v>
      </c>
      <c r="B248" s="253">
        <v>3.33</v>
      </c>
      <c r="C248" s="253">
        <v>8.75</v>
      </c>
      <c r="D248" s="253">
        <v>98.7</v>
      </c>
      <c r="E248" s="253">
        <v>6.09</v>
      </c>
      <c r="F248" s="253">
        <v>54.6</v>
      </c>
      <c r="G248" s="253">
        <v>4.8099999999999996</v>
      </c>
      <c r="H248" s="253">
        <v>5.6</v>
      </c>
      <c r="I248" s="253">
        <v>3.99</v>
      </c>
    </row>
    <row r="249" spans="1:9">
      <c r="A249" s="325">
        <v>39979</v>
      </c>
      <c r="B249" s="253">
        <v>3.39</v>
      </c>
      <c r="C249" s="253">
        <v>9.01</v>
      </c>
      <c r="D249" s="253">
        <v>98.7</v>
      </c>
      <c r="E249" s="253">
        <v>6.84</v>
      </c>
      <c r="F249" s="253">
        <v>54.9</v>
      </c>
      <c r="G249" s="253">
        <v>6</v>
      </c>
      <c r="H249" s="253">
        <v>3.3</v>
      </c>
      <c r="I249" s="253">
        <v>3.76</v>
      </c>
    </row>
    <row r="250" spans="1:9">
      <c r="A250" s="325">
        <v>40009</v>
      </c>
      <c r="B250" s="253">
        <v>3.63</v>
      </c>
      <c r="C250" s="253">
        <v>9.44</v>
      </c>
      <c r="D250" s="253">
        <v>98.6</v>
      </c>
      <c r="E250" s="253">
        <v>7.2</v>
      </c>
      <c r="F250" s="253">
        <v>52.3</v>
      </c>
      <c r="G250" s="253">
        <v>5.81</v>
      </c>
      <c r="H250" s="253">
        <v>3.8</v>
      </c>
      <c r="I250" s="253">
        <v>3.98</v>
      </c>
    </row>
    <row r="251" spans="1:9">
      <c r="A251" s="325">
        <v>40040</v>
      </c>
      <c r="B251" s="253">
        <v>3.78</v>
      </c>
      <c r="C251" s="253">
        <v>9.82</v>
      </c>
      <c r="D251" s="253">
        <v>98.6</v>
      </c>
      <c r="E251" s="253">
        <v>7.41</v>
      </c>
      <c r="F251" s="253">
        <v>46.5</v>
      </c>
      <c r="G251" s="253">
        <v>6.08</v>
      </c>
      <c r="H251" s="253">
        <v>3.5</v>
      </c>
      <c r="I251" s="253">
        <v>3.93</v>
      </c>
    </row>
    <row r="252" spans="1:9">
      <c r="A252" s="325">
        <v>40071</v>
      </c>
      <c r="B252" s="253">
        <v>3.19</v>
      </c>
      <c r="C252" s="253">
        <v>9.1199999999999992</v>
      </c>
      <c r="D252" s="253">
        <v>98.6</v>
      </c>
      <c r="E252" s="253">
        <v>6.71</v>
      </c>
      <c r="F252" s="253">
        <v>46.9</v>
      </c>
      <c r="G252" s="253">
        <v>5.58</v>
      </c>
      <c r="H252" s="253">
        <v>4.0999999999999996</v>
      </c>
      <c r="I252" s="253">
        <v>3.77</v>
      </c>
    </row>
    <row r="253" spans="1:9">
      <c r="A253" s="325">
        <v>40101</v>
      </c>
      <c r="B253" s="253">
        <v>4</v>
      </c>
      <c r="C253" s="253">
        <v>9.52</v>
      </c>
      <c r="D253" s="253">
        <v>98.7</v>
      </c>
      <c r="E253" s="253">
        <v>6.99</v>
      </c>
      <c r="F253" s="253">
        <v>48.2</v>
      </c>
      <c r="G253" s="253">
        <v>5.84</v>
      </c>
      <c r="H253" s="253">
        <v>4.5999999999999996</v>
      </c>
      <c r="I253" s="253">
        <v>4.78</v>
      </c>
    </row>
    <row r="254" spans="1:9">
      <c r="A254" s="325">
        <v>40132</v>
      </c>
      <c r="B254" s="253">
        <v>5.1100000000000003</v>
      </c>
      <c r="C254" s="253">
        <v>9.5299999999999994</v>
      </c>
      <c r="D254" s="253">
        <v>98.8</v>
      </c>
      <c r="E254" s="253">
        <v>8.49</v>
      </c>
      <c r="F254" s="253">
        <v>50.9</v>
      </c>
      <c r="G254" s="253">
        <v>6.82</v>
      </c>
      <c r="H254" s="253">
        <v>4.7</v>
      </c>
      <c r="I254" s="253">
        <v>5.01</v>
      </c>
    </row>
    <row r="255" spans="1:9">
      <c r="A255" s="325">
        <v>40162</v>
      </c>
      <c r="B255" s="253">
        <v>5.04</v>
      </c>
      <c r="C255" s="253">
        <v>9.65</v>
      </c>
      <c r="D255" s="253">
        <v>98.8</v>
      </c>
      <c r="E255" s="253">
        <v>8.68</v>
      </c>
      <c r="F255" s="253">
        <v>60</v>
      </c>
      <c r="G255" s="253">
        <v>8.16</v>
      </c>
      <c r="H255" s="253">
        <v>5.0999999999999996</v>
      </c>
      <c r="I255" s="253">
        <v>5.88</v>
      </c>
    </row>
    <row r="256" spans="1:9">
      <c r="A256" s="325">
        <v>40193</v>
      </c>
      <c r="B256" s="253">
        <v>6.25</v>
      </c>
      <c r="C256" s="253">
        <v>10.38</v>
      </c>
      <c r="D256" s="253">
        <v>98.7</v>
      </c>
      <c r="E256" s="253">
        <v>9.23</v>
      </c>
      <c r="F256" s="253">
        <v>56.2</v>
      </c>
      <c r="G256" s="253">
        <v>7.96</v>
      </c>
      <c r="H256" s="253">
        <v>6.2</v>
      </c>
      <c r="I256" s="253">
        <v>6.49</v>
      </c>
    </row>
    <row r="257" spans="1:9">
      <c r="A257" s="325">
        <v>40224</v>
      </c>
      <c r="B257" s="253">
        <v>6.09</v>
      </c>
      <c r="C257" s="253">
        <v>10.67</v>
      </c>
      <c r="D257" s="253">
        <v>98.6</v>
      </c>
      <c r="E257" s="253">
        <v>9.4700000000000006</v>
      </c>
      <c r="F257" s="253">
        <v>58.9</v>
      </c>
      <c r="G257" s="253">
        <v>8.49</v>
      </c>
      <c r="H257" s="253">
        <v>5.6</v>
      </c>
      <c r="I257" s="253">
        <v>6.08</v>
      </c>
    </row>
    <row r="258" spans="1:9">
      <c r="A258" s="325">
        <v>40252</v>
      </c>
      <c r="B258" s="253">
        <v>5.26</v>
      </c>
      <c r="C258" s="253">
        <v>9.02</v>
      </c>
      <c r="D258" s="253">
        <v>98.5</v>
      </c>
      <c r="E258" s="253">
        <v>6.94</v>
      </c>
      <c r="F258" s="253">
        <v>53.5</v>
      </c>
      <c r="G258" s="253">
        <v>6.7</v>
      </c>
      <c r="H258" s="253">
        <v>4.7</v>
      </c>
      <c r="I258" s="253">
        <v>5.37</v>
      </c>
    </row>
    <row r="259" spans="1:9">
      <c r="A259" s="325">
        <v>40283</v>
      </c>
      <c r="B259" s="253">
        <v>4.47</v>
      </c>
      <c r="C259" s="253">
        <v>9.68</v>
      </c>
      <c r="D259" s="253">
        <v>98.5</v>
      </c>
      <c r="E259" s="253">
        <v>8.4</v>
      </c>
      <c r="F259" s="253">
        <v>55</v>
      </c>
      <c r="G259" s="253">
        <v>7.48</v>
      </c>
      <c r="H259" s="253">
        <v>4.0999999999999996</v>
      </c>
      <c r="I259" s="253">
        <v>4.7699999999999996</v>
      </c>
    </row>
    <row r="260" spans="1:9">
      <c r="A260" s="325">
        <v>40313</v>
      </c>
      <c r="B260" s="253">
        <v>4.37</v>
      </c>
      <c r="C260" s="253">
        <v>10.26</v>
      </c>
      <c r="D260" s="253">
        <v>98.5</v>
      </c>
      <c r="E260" s="253">
        <v>7.62</v>
      </c>
      <c r="F260" s="253">
        <v>55.3</v>
      </c>
      <c r="G260" s="253">
        <v>6.41</v>
      </c>
      <c r="H260" s="253">
        <v>5.3</v>
      </c>
    </row>
    <row r="261" spans="1:9">
      <c r="A261" s="325">
        <v>40344</v>
      </c>
      <c r="B261" s="253">
        <v>4.4400000000000004</v>
      </c>
      <c r="C261" s="253">
        <v>10.220000000000001</v>
      </c>
      <c r="D261" s="253">
        <v>98.3</v>
      </c>
      <c r="E261" s="253">
        <v>8.1199999999999992</v>
      </c>
      <c r="F261" s="253">
        <v>53.9</v>
      </c>
      <c r="G261" s="253">
        <v>6.83</v>
      </c>
      <c r="H261" s="253">
        <v>3.3</v>
      </c>
      <c r="I261" s="253">
        <v>4.9000000000000004</v>
      </c>
    </row>
    <row r="262" spans="1:9">
      <c r="A262" s="325">
        <v>40374</v>
      </c>
      <c r="B262" s="253">
        <v>4.91</v>
      </c>
      <c r="C262" s="253">
        <v>10.46</v>
      </c>
      <c r="D262" s="253">
        <v>98.3</v>
      </c>
      <c r="E262" s="253">
        <v>8.2899999999999991</v>
      </c>
      <c r="F262" s="253">
        <v>53.6</v>
      </c>
      <c r="G262" s="253">
        <v>6.78</v>
      </c>
      <c r="H262" s="253">
        <v>3.8</v>
      </c>
      <c r="I262" s="253">
        <v>5</v>
      </c>
    </row>
    <row r="263" spans="1:9">
      <c r="A263" s="325">
        <v>40405</v>
      </c>
      <c r="B263" s="253">
        <v>4.58</v>
      </c>
      <c r="C263" s="253">
        <v>10.73</v>
      </c>
      <c r="D263" s="253">
        <v>98.2</v>
      </c>
      <c r="E263" s="253">
        <v>8.4</v>
      </c>
      <c r="F263" s="253">
        <v>52.5</v>
      </c>
      <c r="G263" s="253">
        <v>7.03</v>
      </c>
      <c r="H263" s="253">
        <v>3.6</v>
      </c>
      <c r="I263" s="253">
        <v>4.66</v>
      </c>
    </row>
    <row r="264" spans="1:9">
      <c r="A264" s="325">
        <v>40436</v>
      </c>
      <c r="B264" s="253">
        <v>4.0599999999999996</v>
      </c>
      <c r="C264" s="253">
        <v>10.29</v>
      </c>
      <c r="D264" s="253">
        <v>98.2</v>
      </c>
      <c r="E264" s="253">
        <v>7.81</v>
      </c>
      <c r="F264" s="253">
        <v>45.5</v>
      </c>
      <c r="G264" s="253">
        <v>6.34</v>
      </c>
      <c r="H264" s="253">
        <v>4</v>
      </c>
      <c r="I264" s="253">
        <v>4.33</v>
      </c>
    </row>
    <row r="265" spans="1:9">
      <c r="A265" s="325">
        <v>40466</v>
      </c>
      <c r="B265" s="253">
        <v>4.22</v>
      </c>
      <c r="C265" s="253">
        <v>10.199999999999999</v>
      </c>
      <c r="D265" s="253">
        <v>98.5</v>
      </c>
      <c r="E265" s="253">
        <v>8.08</v>
      </c>
      <c r="F265" s="253">
        <v>47.5</v>
      </c>
      <c r="G265" s="253">
        <v>6.37</v>
      </c>
      <c r="H265" s="253">
        <v>4.2</v>
      </c>
      <c r="I265" s="253">
        <v>4.32</v>
      </c>
    </row>
    <row r="266" spans="1:9">
      <c r="A266" s="325">
        <v>40497</v>
      </c>
      <c r="B266" s="253">
        <v>3.85</v>
      </c>
      <c r="C266" s="253">
        <v>8.61</v>
      </c>
      <c r="D266" s="253">
        <v>98.7</v>
      </c>
      <c r="E266" s="253">
        <v>7.46</v>
      </c>
      <c r="F266" s="253">
        <v>53</v>
      </c>
      <c r="G266" s="253">
        <v>6.18</v>
      </c>
      <c r="H266" s="253">
        <v>5</v>
      </c>
      <c r="I266" s="253">
        <v>4.3600000000000003</v>
      </c>
    </row>
    <row r="267" spans="1:9">
      <c r="A267" s="325">
        <v>40527</v>
      </c>
      <c r="B267" s="253">
        <v>4.74</v>
      </c>
      <c r="C267" s="253">
        <v>9.4700000000000006</v>
      </c>
      <c r="D267" s="253">
        <v>98.7</v>
      </c>
      <c r="E267" s="253">
        <v>8.58</v>
      </c>
      <c r="F267" s="253">
        <v>58.7</v>
      </c>
      <c r="G267" s="253">
        <v>7.17</v>
      </c>
      <c r="H267" s="253">
        <v>5.0999999999999996</v>
      </c>
      <c r="I267" s="253">
        <v>4.92</v>
      </c>
    </row>
    <row r="268" spans="1:9">
      <c r="A268" s="325">
        <v>40558</v>
      </c>
      <c r="B268" s="253">
        <v>4.51</v>
      </c>
      <c r="C268" s="253">
        <v>9.59</v>
      </c>
      <c r="D268" s="253">
        <v>98.7</v>
      </c>
      <c r="E268" s="253">
        <v>8.2899999999999991</v>
      </c>
      <c r="F268" s="253">
        <v>56.9</v>
      </c>
      <c r="G268" s="253">
        <v>7.38</v>
      </c>
      <c r="H268" s="253">
        <v>4.7</v>
      </c>
      <c r="I268" s="253">
        <v>4.87</v>
      </c>
    </row>
    <row r="269" spans="1:9">
      <c r="A269" s="325">
        <v>40589</v>
      </c>
      <c r="B269" s="253">
        <v>4.54</v>
      </c>
      <c r="C269" s="253">
        <v>9.89</v>
      </c>
      <c r="D269" s="253">
        <v>98.8</v>
      </c>
      <c r="E269" s="253">
        <v>8.51</v>
      </c>
      <c r="F269" s="253">
        <v>58.1</v>
      </c>
      <c r="G269" s="253">
        <v>7.19</v>
      </c>
      <c r="H269" s="253">
        <v>7</v>
      </c>
      <c r="I269" s="253">
        <v>4.7699999999999996</v>
      </c>
    </row>
    <row r="270" spans="1:9">
      <c r="A270" s="325">
        <v>40617</v>
      </c>
      <c r="B270" s="253">
        <v>4.32</v>
      </c>
      <c r="C270" s="253">
        <v>9.64</v>
      </c>
      <c r="D270" s="253">
        <v>98.3</v>
      </c>
      <c r="E270" s="253">
        <v>8.18</v>
      </c>
      <c r="F270" s="253">
        <v>56.7</v>
      </c>
      <c r="G270" s="253">
        <v>7.39</v>
      </c>
      <c r="H270" s="253">
        <v>4.5</v>
      </c>
      <c r="I270" s="253">
        <v>4.54</v>
      </c>
    </row>
    <row r="271" spans="1:9">
      <c r="A271" s="325">
        <v>40648</v>
      </c>
      <c r="B271" s="253">
        <v>4.5199999999999996</v>
      </c>
      <c r="C271" s="253">
        <v>9.9499999999999993</v>
      </c>
      <c r="D271" s="253">
        <v>98.4</v>
      </c>
      <c r="E271" s="253">
        <v>8.32</v>
      </c>
      <c r="F271" s="253">
        <v>55.5</v>
      </c>
      <c r="G271" s="253">
        <v>7</v>
      </c>
      <c r="H271" s="253">
        <v>4.5999999999999996</v>
      </c>
      <c r="I271" s="253">
        <v>4.88</v>
      </c>
    </row>
    <row r="272" spans="1:9">
      <c r="A272" s="325">
        <v>40678</v>
      </c>
      <c r="B272" s="253">
        <v>4.67</v>
      </c>
      <c r="C272" s="253">
        <v>10.47</v>
      </c>
      <c r="D272" s="253">
        <v>98.1</v>
      </c>
      <c r="E272" s="253">
        <v>8.1999999999999993</v>
      </c>
      <c r="F272" s="253">
        <v>55.6</v>
      </c>
      <c r="G272" s="253">
        <v>6.95</v>
      </c>
      <c r="H272" s="253">
        <v>4.5999999999999996</v>
      </c>
      <c r="I272" s="253">
        <v>4.96</v>
      </c>
    </row>
    <row r="273" spans="1:9">
      <c r="A273" s="325">
        <v>40709</v>
      </c>
      <c r="B273" s="253">
        <v>4.78</v>
      </c>
      <c r="C273" s="253">
        <v>11.1</v>
      </c>
      <c r="D273" s="253">
        <v>97.9</v>
      </c>
      <c r="E273" s="253">
        <v>8.58</v>
      </c>
      <c r="F273" s="253">
        <v>53.9</v>
      </c>
      <c r="G273" s="253">
        <v>7.29</v>
      </c>
      <c r="H273" s="253">
        <v>3.9</v>
      </c>
      <c r="I273" s="253">
        <v>5.07</v>
      </c>
    </row>
    <row r="274" spans="1:9">
      <c r="A274" s="325">
        <v>40739</v>
      </c>
      <c r="B274" s="253">
        <v>4.8899999999999997</v>
      </c>
      <c r="C274" s="253">
        <v>11.06</v>
      </c>
      <c r="D274" s="253">
        <v>97.9</v>
      </c>
      <c r="E274" s="253">
        <v>8.67</v>
      </c>
      <c r="F274" s="253">
        <v>52.3</v>
      </c>
      <c r="G274" s="253">
        <v>7.22</v>
      </c>
      <c r="H274" s="253">
        <v>3.8</v>
      </c>
      <c r="I274" s="253">
        <v>5.0599999999999996</v>
      </c>
    </row>
    <row r="275" spans="1:9">
      <c r="A275" s="325">
        <v>40770</v>
      </c>
      <c r="B275" s="253">
        <v>4.84</v>
      </c>
      <c r="C275" s="253">
        <v>11.25</v>
      </c>
      <c r="D275" s="253">
        <v>97.8</v>
      </c>
      <c r="E275" s="253">
        <v>9.11</v>
      </c>
      <c r="F275" s="253">
        <v>48.8</v>
      </c>
      <c r="G275" s="253">
        <v>7.36</v>
      </c>
      <c r="H275" s="253">
        <v>3.7</v>
      </c>
      <c r="I275" s="253">
        <v>4.9000000000000004</v>
      </c>
    </row>
    <row r="276" spans="1:9">
      <c r="A276" s="325">
        <v>40801</v>
      </c>
      <c r="B276" s="253">
        <v>4.66</v>
      </c>
      <c r="C276" s="253">
        <v>10.67</v>
      </c>
      <c r="D276" s="253">
        <v>97.7</v>
      </c>
      <c r="E276" s="253">
        <v>8.34</v>
      </c>
      <c r="F276" s="253">
        <v>46.9</v>
      </c>
      <c r="G276" s="253">
        <v>6.82</v>
      </c>
      <c r="H276" s="253">
        <v>3.8</v>
      </c>
      <c r="I276" s="253">
        <v>4.75</v>
      </c>
    </row>
    <row r="277" spans="1:9">
      <c r="A277" s="325">
        <v>40831</v>
      </c>
      <c r="B277" s="253">
        <v>4.41</v>
      </c>
      <c r="C277" s="253">
        <v>10.33</v>
      </c>
      <c r="D277" s="253">
        <v>98</v>
      </c>
      <c r="E277" s="253">
        <v>8.0500000000000007</v>
      </c>
      <c r="F277" s="253">
        <v>48</v>
      </c>
      <c r="G277" s="253">
        <v>6.59</v>
      </c>
      <c r="H277" s="253">
        <v>4.4000000000000004</v>
      </c>
      <c r="I277" s="253">
        <v>4.46</v>
      </c>
    </row>
    <row r="278" spans="1:9">
      <c r="A278" s="325">
        <v>40862</v>
      </c>
      <c r="B278" s="253">
        <v>4.13</v>
      </c>
      <c r="C278" s="253">
        <v>9.1999999999999993</v>
      </c>
      <c r="D278" s="253">
        <v>98.2</v>
      </c>
      <c r="E278" s="253">
        <v>7.64</v>
      </c>
      <c r="F278" s="253">
        <v>55.8</v>
      </c>
      <c r="G278" s="253">
        <v>6.53</v>
      </c>
      <c r="H278" s="253">
        <v>4.5999999999999996</v>
      </c>
      <c r="I278" s="253">
        <v>4.34</v>
      </c>
    </row>
    <row r="279" spans="1:9">
      <c r="A279" s="325">
        <v>40892</v>
      </c>
      <c r="B279" s="253">
        <v>3.94</v>
      </c>
      <c r="C279" s="253">
        <v>9.14</v>
      </c>
      <c r="D279" s="253">
        <v>98.3</v>
      </c>
      <c r="E279" s="253">
        <v>7.97</v>
      </c>
      <c r="F279" s="253">
        <v>56.8</v>
      </c>
      <c r="G279" s="253">
        <v>6.81</v>
      </c>
      <c r="H279" s="253">
        <v>5</v>
      </c>
      <c r="I279" s="253">
        <v>4.21</v>
      </c>
    </row>
    <row r="280" spans="1:9">
      <c r="A280" s="325">
        <v>40923</v>
      </c>
      <c r="B280" s="253">
        <v>3.66</v>
      </c>
      <c r="C280" s="253">
        <v>9.27</v>
      </c>
      <c r="D280" s="253">
        <v>98</v>
      </c>
      <c r="E280" s="253">
        <v>7.71</v>
      </c>
      <c r="F280" s="253">
        <v>53.8</v>
      </c>
      <c r="G280" s="253">
        <v>6.71</v>
      </c>
      <c r="H280" s="253">
        <v>5.0999999999999996</v>
      </c>
      <c r="I280" s="253">
        <v>3.81</v>
      </c>
    </row>
    <row r="281" spans="1:9">
      <c r="A281" s="325">
        <v>40954</v>
      </c>
      <c r="B281" s="253">
        <v>3.13</v>
      </c>
      <c r="C281" s="253">
        <v>8.36</v>
      </c>
      <c r="D281" s="253">
        <v>97.9</v>
      </c>
      <c r="E281" s="253">
        <v>6.58</v>
      </c>
      <c r="F281" s="253">
        <v>56</v>
      </c>
      <c r="G281" s="253">
        <v>5.69</v>
      </c>
      <c r="H281" s="253">
        <v>6.5</v>
      </c>
      <c r="I281" s="253">
        <v>3.58</v>
      </c>
    </row>
    <row r="282" spans="1:9">
      <c r="A282" s="325">
        <v>40983</v>
      </c>
      <c r="B282" s="253">
        <v>2.91</v>
      </c>
      <c r="C282" s="253">
        <v>8.69</v>
      </c>
      <c r="D282" s="253">
        <v>97.7</v>
      </c>
      <c r="E282" s="253">
        <v>7.31</v>
      </c>
      <c r="F282" s="253">
        <v>53.2</v>
      </c>
      <c r="G282" s="253">
        <v>6.57</v>
      </c>
      <c r="H282" s="253">
        <v>3.8</v>
      </c>
      <c r="I282" s="253">
        <v>3.19</v>
      </c>
    </row>
    <row r="283" spans="1:9">
      <c r="A283" s="325">
        <v>41014</v>
      </c>
      <c r="B283" s="253">
        <v>2.63</v>
      </c>
      <c r="C283" s="253">
        <v>8.48</v>
      </c>
      <c r="D283" s="253">
        <v>97.4</v>
      </c>
      <c r="E283" s="253">
        <v>6.34</v>
      </c>
      <c r="F283" s="253">
        <v>53.4</v>
      </c>
      <c r="G283" s="253">
        <v>5.17</v>
      </c>
      <c r="H283" s="253">
        <v>4.5999999999999996</v>
      </c>
      <c r="I283" s="253">
        <v>3.05</v>
      </c>
    </row>
    <row r="284" spans="1:9">
      <c r="A284" s="325">
        <v>41044</v>
      </c>
      <c r="B284" s="253">
        <v>2.69</v>
      </c>
      <c r="C284" s="253">
        <v>9.0399999999999991</v>
      </c>
      <c r="D284" s="253">
        <v>97.3</v>
      </c>
      <c r="E284" s="253">
        <v>5.98</v>
      </c>
      <c r="F284" s="253">
        <v>51.8</v>
      </c>
      <c r="G284" s="253">
        <v>4.8600000000000003</v>
      </c>
      <c r="H284" s="253">
        <v>4.2</v>
      </c>
      <c r="I284" s="253">
        <v>3.17</v>
      </c>
    </row>
    <row r="285" spans="1:9">
      <c r="A285" s="325">
        <v>41075</v>
      </c>
      <c r="B285" s="253">
        <v>3.41</v>
      </c>
      <c r="C285" s="253">
        <v>9.6999999999999993</v>
      </c>
      <c r="D285" s="253">
        <v>97</v>
      </c>
      <c r="E285" s="253">
        <v>6.76</v>
      </c>
      <c r="F285" s="253">
        <v>47.7</v>
      </c>
      <c r="G285" s="253">
        <v>5.27</v>
      </c>
      <c r="H285" s="253">
        <v>3.6</v>
      </c>
      <c r="I285" s="253">
        <v>3.4</v>
      </c>
    </row>
    <row r="286" spans="1:9">
      <c r="A286" s="325">
        <v>41105</v>
      </c>
      <c r="B286" s="253">
        <v>3.41</v>
      </c>
      <c r="C286" s="253">
        <v>9.9700000000000006</v>
      </c>
      <c r="D286" s="253">
        <v>96.9</v>
      </c>
      <c r="E286" s="253">
        <v>7.09</v>
      </c>
      <c r="F286" s="253">
        <v>44.7</v>
      </c>
      <c r="G286" s="253">
        <v>5.58</v>
      </c>
      <c r="H286" s="253">
        <v>3.4</v>
      </c>
      <c r="I286" s="253">
        <v>3.63</v>
      </c>
    </row>
    <row r="287" spans="1:9">
      <c r="A287" s="325">
        <v>41136</v>
      </c>
      <c r="B287" s="253">
        <v>4.05</v>
      </c>
      <c r="C287" s="253">
        <v>10.119999999999999</v>
      </c>
      <c r="D287" s="253">
        <v>96.8</v>
      </c>
      <c r="E287" s="253">
        <v>7.14</v>
      </c>
      <c r="F287" s="253">
        <v>42.4</v>
      </c>
      <c r="G287" s="253">
        <v>5.75</v>
      </c>
      <c r="H287" s="253">
        <v>3.4</v>
      </c>
      <c r="I287" s="253">
        <v>3.63</v>
      </c>
    </row>
    <row r="288" spans="1:9">
      <c r="A288" s="325">
        <v>41167</v>
      </c>
      <c r="B288" s="253">
        <v>3.48</v>
      </c>
      <c r="C288" s="253">
        <v>10.07</v>
      </c>
      <c r="D288" s="253">
        <v>96.7</v>
      </c>
      <c r="E288" s="253">
        <v>6.77</v>
      </c>
      <c r="F288" s="253">
        <v>42.8</v>
      </c>
      <c r="G288" s="253">
        <v>5.3</v>
      </c>
      <c r="H288" s="253">
        <v>3.5</v>
      </c>
      <c r="I288" s="253">
        <v>3.7</v>
      </c>
    </row>
    <row r="289" spans="1:9">
      <c r="A289" s="325">
        <v>41197</v>
      </c>
      <c r="B289" s="253">
        <v>3.52</v>
      </c>
      <c r="C289" s="253">
        <v>9.7899999999999991</v>
      </c>
      <c r="D289" s="253">
        <v>96.8</v>
      </c>
      <c r="E289" s="253">
        <v>6.82</v>
      </c>
      <c r="F289" s="253">
        <v>44.5</v>
      </c>
      <c r="G289" s="253">
        <v>5.45</v>
      </c>
      <c r="H289" s="253">
        <v>4</v>
      </c>
      <c r="I289" s="253">
        <v>4.16</v>
      </c>
    </row>
    <row r="290" spans="1:9">
      <c r="A290" s="325">
        <v>41228</v>
      </c>
      <c r="B290" s="253">
        <v>4</v>
      </c>
      <c r="C290" s="253">
        <v>9.09</v>
      </c>
      <c r="D290" s="253">
        <v>97.4</v>
      </c>
      <c r="E290" s="253">
        <v>7.45</v>
      </c>
      <c r="F290" s="253">
        <v>49.1</v>
      </c>
      <c r="G290" s="253">
        <v>5.94</v>
      </c>
      <c r="H290" s="253">
        <v>4.5999999999999996</v>
      </c>
      <c r="I290" s="253">
        <v>4.41</v>
      </c>
    </row>
    <row r="291" spans="1:9">
      <c r="A291" s="325">
        <v>41258</v>
      </c>
      <c r="B291" s="253">
        <v>4.49</v>
      </c>
      <c r="C291" s="253">
        <v>9.33</v>
      </c>
      <c r="D291" s="253">
        <v>97.5</v>
      </c>
      <c r="E291" s="253">
        <v>8.0500000000000007</v>
      </c>
      <c r="F291" s="253">
        <v>52.8</v>
      </c>
      <c r="G291" s="253">
        <v>6.68</v>
      </c>
      <c r="H291" s="253">
        <v>4.5999999999999996</v>
      </c>
      <c r="I291" s="253">
        <v>4.3499999999999996</v>
      </c>
    </row>
    <row r="292" spans="1:9">
      <c r="A292" s="325">
        <v>41289</v>
      </c>
      <c r="B292" s="253">
        <v>4.18</v>
      </c>
      <c r="C292" s="253">
        <v>9.5</v>
      </c>
      <c r="D292" s="253">
        <v>97</v>
      </c>
      <c r="E292" s="253">
        <v>7.52</v>
      </c>
      <c r="F292" s="253">
        <v>52.9</v>
      </c>
      <c r="G292" s="253">
        <v>6.73</v>
      </c>
      <c r="H292" s="253">
        <v>4.4000000000000004</v>
      </c>
      <c r="I292" s="253">
        <v>4.2300000000000004</v>
      </c>
    </row>
    <row r="293" spans="1:9">
      <c r="A293" s="325">
        <v>41320</v>
      </c>
      <c r="B293" s="253">
        <v>3.58</v>
      </c>
      <c r="C293" s="253">
        <v>8.91</v>
      </c>
      <c r="D293" s="253">
        <v>97</v>
      </c>
      <c r="E293" s="253">
        <v>7.09</v>
      </c>
      <c r="F293" s="253">
        <v>56.1</v>
      </c>
      <c r="G293" s="253">
        <v>6.09</v>
      </c>
      <c r="H293" s="253">
        <v>6.4</v>
      </c>
      <c r="I293" s="253">
        <v>4.2300000000000004</v>
      </c>
    </row>
    <row r="294" spans="1:9">
      <c r="A294" s="325">
        <v>41348</v>
      </c>
      <c r="B294" s="253">
        <v>4.18</v>
      </c>
      <c r="C294" s="253">
        <v>9.19</v>
      </c>
      <c r="D294" s="253">
        <v>96.2</v>
      </c>
      <c r="E294" s="253">
        <v>7.52</v>
      </c>
      <c r="F294" s="253">
        <v>52</v>
      </c>
      <c r="G294" s="253">
        <v>6.39</v>
      </c>
      <c r="H294" s="253">
        <v>4.5</v>
      </c>
      <c r="I294" s="253">
        <v>4.47</v>
      </c>
    </row>
    <row r="295" spans="1:9">
      <c r="A295" s="325">
        <v>41379</v>
      </c>
      <c r="B295" s="253">
        <v>4.58</v>
      </c>
      <c r="C295" s="253">
        <v>9.83</v>
      </c>
      <c r="D295" s="253">
        <v>96.1</v>
      </c>
      <c r="E295" s="253">
        <v>7.63</v>
      </c>
      <c r="F295" s="253">
        <v>52.7</v>
      </c>
      <c r="G295" s="253">
        <v>6.44</v>
      </c>
      <c r="H295" s="253">
        <v>4.3</v>
      </c>
      <c r="I295" s="253">
        <v>4.82</v>
      </c>
    </row>
    <row r="296" spans="1:9">
      <c r="A296" s="325">
        <v>41409</v>
      </c>
      <c r="B296" s="253">
        <v>4.57</v>
      </c>
      <c r="C296" s="253">
        <v>10.94</v>
      </c>
      <c r="D296" s="253">
        <v>95.7</v>
      </c>
      <c r="E296" s="253">
        <v>7.97</v>
      </c>
      <c r="F296" s="253">
        <v>51</v>
      </c>
      <c r="G296" s="253">
        <v>6.74</v>
      </c>
      <c r="H296" s="253">
        <v>3.7</v>
      </c>
    </row>
    <row r="297" spans="1:9">
      <c r="A297" s="325">
        <v>41440</v>
      </c>
      <c r="B297" s="253">
        <v>4.6500000000000004</v>
      </c>
      <c r="C297" s="253">
        <v>11.38</v>
      </c>
      <c r="D297" s="253">
        <v>95.6</v>
      </c>
      <c r="E297" s="253">
        <v>8.58</v>
      </c>
      <c r="F297" s="253">
        <v>47.6</v>
      </c>
      <c r="G297" s="253">
        <v>7.07</v>
      </c>
      <c r="H297" s="253">
        <v>3.4</v>
      </c>
      <c r="I297" s="253">
        <v>4.55</v>
      </c>
    </row>
    <row r="298" spans="1:9">
      <c r="A298" s="325">
        <v>41470</v>
      </c>
      <c r="B298" s="253">
        <v>4.2</v>
      </c>
      <c r="C298" s="253">
        <v>11.06</v>
      </c>
      <c r="D298" s="253">
        <v>95.4</v>
      </c>
      <c r="E298" s="253">
        <v>8.15</v>
      </c>
      <c r="F298" s="253">
        <v>42.5</v>
      </c>
      <c r="G298" s="253">
        <v>6.88</v>
      </c>
      <c r="H298" s="253">
        <v>3</v>
      </c>
      <c r="I298" s="253">
        <v>4.45</v>
      </c>
    </row>
    <row r="299" spans="1:9">
      <c r="A299" s="325">
        <v>41501</v>
      </c>
      <c r="B299" s="253">
        <v>3.94</v>
      </c>
      <c r="C299" s="253">
        <v>10.92</v>
      </c>
      <c r="D299" s="253">
        <v>95.3</v>
      </c>
      <c r="E299" s="253">
        <v>8.17</v>
      </c>
      <c r="F299" s="253">
        <v>44</v>
      </c>
      <c r="G299" s="253">
        <v>6.68</v>
      </c>
      <c r="H299" s="253">
        <v>3.2</v>
      </c>
      <c r="I299" s="253">
        <v>4.29</v>
      </c>
    </row>
    <row r="300" spans="1:9">
      <c r="A300" s="325">
        <v>41532</v>
      </c>
      <c r="B300" s="253">
        <v>3.73</v>
      </c>
      <c r="C300" s="253">
        <v>10.52</v>
      </c>
      <c r="D300" s="253">
        <v>95.3</v>
      </c>
      <c r="E300" s="253">
        <v>7.6</v>
      </c>
      <c r="F300" s="253">
        <v>43.7</v>
      </c>
      <c r="G300" s="253">
        <v>6.27</v>
      </c>
      <c r="H300" s="253">
        <v>3.5</v>
      </c>
      <c r="I300" s="253">
        <v>4.4400000000000004</v>
      </c>
    </row>
    <row r="301" spans="1:9">
      <c r="A301" s="325">
        <v>41562</v>
      </c>
      <c r="B301" s="253">
        <v>3.88</v>
      </c>
      <c r="C301" s="253">
        <v>10.42</v>
      </c>
      <c r="D301" s="253">
        <v>95.2</v>
      </c>
      <c r="E301" s="253">
        <v>7.6</v>
      </c>
      <c r="F301" s="253">
        <v>48.1</v>
      </c>
      <c r="G301" s="253">
        <v>6.16</v>
      </c>
      <c r="H301" s="253">
        <v>4.0999999999999996</v>
      </c>
      <c r="I301" s="253">
        <v>4.45</v>
      </c>
    </row>
    <row r="302" spans="1:9">
      <c r="A302" s="325">
        <v>41593</v>
      </c>
      <c r="B302" s="253">
        <v>4.25</v>
      </c>
      <c r="C302" s="253">
        <v>9.92</v>
      </c>
      <c r="D302" s="253">
        <v>96</v>
      </c>
      <c r="E302" s="253">
        <v>8.07</v>
      </c>
      <c r="F302" s="253">
        <v>49.8</v>
      </c>
      <c r="G302" s="253">
        <v>6.54</v>
      </c>
      <c r="H302" s="253">
        <v>3.9</v>
      </c>
      <c r="I302" s="253">
        <v>4.47</v>
      </c>
    </row>
    <row r="303" spans="1:9">
      <c r="A303" s="325">
        <v>41623</v>
      </c>
      <c r="B303" s="253">
        <v>4.41</v>
      </c>
      <c r="C303" s="253">
        <v>10.08</v>
      </c>
      <c r="D303" s="253">
        <v>95.5</v>
      </c>
      <c r="E303" s="253">
        <v>8.48</v>
      </c>
      <c r="F303" s="253">
        <v>51.2</v>
      </c>
      <c r="G303" s="253">
        <v>7.22</v>
      </c>
      <c r="H303" s="253">
        <v>3.9</v>
      </c>
      <c r="I303" s="253">
        <v>5.16</v>
      </c>
    </row>
    <row r="304" spans="1:9">
      <c r="A304" s="325">
        <v>41654</v>
      </c>
      <c r="B304" s="253">
        <v>4.88</v>
      </c>
      <c r="C304" s="253">
        <v>10.69</v>
      </c>
      <c r="D304" s="253">
        <v>95</v>
      </c>
      <c r="E304" s="253">
        <v>8.81</v>
      </c>
      <c r="F304" s="253">
        <v>52</v>
      </c>
      <c r="G304" s="253">
        <v>7.5</v>
      </c>
      <c r="H304" s="253">
        <v>4.5</v>
      </c>
      <c r="I304" s="253">
        <v>5.24</v>
      </c>
    </row>
    <row r="305" spans="1:9">
      <c r="A305" s="325">
        <v>41685</v>
      </c>
      <c r="B305" s="253">
        <v>4.8899999999999997</v>
      </c>
      <c r="C305" s="253">
        <v>11.12</v>
      </c>
      <c r="D305" s="253">
        <v>94.7</v>
      </c>
      <c r="E305" s="253">
        <v>9.1</v>
      </c>
      <c r="F305" s="253">
        <v>51.7</v>
      </c>
      <c r="G305" s="253">
        <v>7.65</v>
      </c>
      <c r="H305" s="253">
        <v>5.8</v>
      </c>
      <c r="I305" s="253">
        <v>6.86</v>
      </c>
    </row>
    <row r="306" spans="1:9">
      <c r="A306" s="325">
        <v>41713</v>
      </c>
      <c r="B306" s="253">
        <v>5.84</v>
      </c>
      <c r="C306" s="253">
        <v>11.76</v>
      </c>
      <c r="D306" s="253">
        <v>94.8</v>
      </c>
      <c r="E306" s="253">
        <v>10.09</v>
      </c>
      <c r="F306" s="253">
        <v>51.6</v>
      </c>
      <c r="G306" s="253">
        <v>8.86</v>
      </c>
      <c r="H306" s="253">
        <v>4.0999999999999996</v>
      </c>
      <c r="I306" s="253">
        <v>5.81</v>
      </c>
    </row>
    <row r="307" spans="1:9">
      <c r="A307" s="325">
        <v>41744</v>
      </c>
      <c r="B307" s="253">
        <v>4.91</v>
      </c>
      <c r="C307" s="253">
        <v>11.46</v>
      </c>
      <c r="D307" s="253">
        <v>94.7</v>
      </c>
      <c r="E307" s="253">
        <v>9.1199999999999992</v>
      </c>
      <c r="F307" s="253">
        <v>49.8</v>
      </c>
      <c r="G307" s="253">
        <v>8.24</v>
      </c>
      <c r="H307" s="253">
        <v>2.9</v>
      </c>
      <c r="I307" s="253">
        <v>5.4</v>
      </c>
    </row>
    <row r="308" spans="1:9">
      <c r="A308" s="325">
        <v>41774</v>
      </c>
      <c r="B308" s="253">
        <v>5.24</v>
      </c>
      <c r="C308" s="253">
        <v>12.14</v>
      </c>
      <c r="D308" s="253">
        <v>94.7</v>
      </c>
      <c r="E308" s="253">
        <v>8.98</v>
      </c>
      <c r="F308" s="253">
        <v>48.5</v>
      </c>
      <c r="G308" s="253">
        <v>7.71</v>
      </c>
      <c r="H308" s="253">
        <v>3.6</v>
      </c>
      <c r="I308" s="253">
        <v>5.47</v>
      </c>
    </row>
    <row r="309" spans="1:9">
      <c r="A309" s="325">
        <v>41805</v>
      </c>
      <c r="B309" s="253">
        <v>4.87</v>
      </c>
      <c r="C309" s="253">
        <v>12.03</v>
      </c>
      <c r="D309" s="253">
        <v>94.6</v>
      </c>
      <c r="E309" s="253">
        <v>8.82</v>
      </c>
      <c r="F309" s="253">
        <v>46.3</v>
      </c>
      <c r="G309" s="253">
        <v>7.65</v>
      </c>
      <c r="H309" s="253">
        <v>3.5</v>
      </c>
      <c r="I309" s="253">
        <v>5.44</v>
      </c>
    </row>
    <row r="310" spans="1:9">
      <c r="A310" s="325">
        <v>41835</v>
      </c>
      <c r="B310" s="253">
        <v>5.32</v>
      </c>
      <c r="C310" s="253">
        <v>12.5</v>
      </c>
      <c r="D310" s="253">
        <v>94.3</v>
      </c>
      <c r="E310" s="253">
        <v>9.25</v>
      </c>
      <c r="F310" s="253">
        <v>43.1</v>
      </c>
      <c r="G310" s="253">
        <v>7.84</v>
      </c>
      <c r="H310" s="253">
        <v>2.9</v>
      </c>
      <c r="I310" s="253">
        <v>5.07</v>
      </c>
    </row>
    <row r="311" spans="1:9">
      <c r="A311" s="325">
        <v>41866</v>
      </c>
      <c r="B311" s="253">
        <v>4.46</v>
      </c>
      <c r="C311" s="253">
        <v>12.05</v>
      </c>
      <c r="D311" s="253">
        <v>94.5</v>
      </c>
      <c r="E311" s="253">
        <v>8.73</v>
      </c>
      <c r="F311" s="253">
        <v>42.6</v>
      </c>
      <c r="G311" s="253">
        <v>7.38</v>
      </c>
      <c r="H311" s="253">
        <v>3.1</v>
      </c>
      <c r="I311" s="253">
        <v>4.8099999999999996</v>
      </c>
    </row>
    <row r="312" spans="1:9">
      <c r="A312" s="325">
        <v>41897</v>
      </c>
      <c r="B312" s="253">
        <v>4.59</v>
      </c>
      <c r="C312" s="253">
        <v>12.32</v>
      </c>
      <c r="D312" s="253">
        <v>94.2</v>
      </c>
      <c r="E312" s="253">
        <v>8.7200000000000006</v>
      </c>
      <c r="F312" s="253">
        <v>41.3</v>
      </c>
      <c r="G312" s="253">
        <v>7.35</v>
      </c>
      <c r="H312" s="253">
        <v>3.1</v>
      </c>
      <c r="I312" s="253">
        <v>4.8099999999999996</v>
      </c>
    </row>
    <row r="313" spans="1:9">
      <c r="A313" s="325">
        <v>41927</v>
      </c>
      <c r="B313" s="253">
        <v>4.66</v>
      </c>
      <c r="C313" s="253">
        <v>12.32</v>
      </c>
      <c r="D313" s="253">
        <v>94.3</v>
      </c>
      <c r="E313" s="253">
        <v>8.8800000000000008</v>
      </c>
      <c r="F313" s="253">
        <v>45.2</v>
      </c>
      <c r="G313" s="253">
        <v>7.22</v>
      </c>
      <c r="H313" s="253">
        <v>3.9</v>
      </c>
      <c r="I313" s="253">
        <v>4.62</v>
      </c>
    </row>
    <row r="314" spans="1:9">
      <c r="A314" s="325">
        <v>41958</v>
      </c>
      <c r="B314" s="253">
        <v>4.04</v>
      </c>
      <c r="C314" s="253">
        <v>11.04</v>
      </c>
      <c r="D314" s="253">
        <v>95.1</v>
      </c>
      <c r="E314" s="253">
        <v>8.5</v>
      </c>
      <c r="F314" s="253">
        <v>51</v>
      </c>
      <c r="G314" s="253">
        <v>6.89</v>
      </c>
      <c r="H314" s="253">
        <v>3.9</v>
      </c>
      <c r="I314" s="253">
        <v>4.8600000000000003</v>
      </c>
    </row>
    <row r="315" spans="1:9">
      <c r="A315" s="325">
        <v>41988</v>
      </c>
      <c r="B315" s="253">
        <v>4.78</v>
      </c>
      <c r="C315" s="253">
        <v>11.27</v>
      </c>
      <c r="D315" s="253">
        <v>95.3</v>
      </c>
      <c r="E315" s="253">
        <v>9.26</v>
      </c>
      <c r="F315" s="253">
        <v>52</v>
      </c>
      <c r="G315" s="253">
        <v>7.67</v>
      </c>
      <c r="H315" s="253">
        <v>4</v>
      </c>
      <c r="I315" s="253">
        <v>4.7</v>
      </c>
    </row>
    <row r="316" spans="1:9">
      <c r="A316" s="325">
        <v>42019</v>
      </c>
      <c r="B316" s="253">
        <v>3.58</v>
      </c>
      <c r="C316" s="253">
        <v>11.68</v>
      </c>
      <c r="D316" s="253">
        <v>94.8</v>
      </c>
      <c r="E316" s="253">
        <v>8.9600000000000009</v>
      </c>
      <c r="F316" s="253">
        <v>50.9</v>
      </c>
      <c r="G316" s="253">
        <v>7.67</v>
      </c>
      <c r="H316" s="253">
        <v>3.7</v>
      </c>
    </row>
    <row r="317" spans="1:9">
      <c r="A317" s="325">
        <v>42050</v>
      </c>
      <c r="B317" s="253">
        <v>3.3</v>
      </c>
      <c r="C317" s="253">
        <v>11.53</v>
      </c>
      <c r="D317" s="253">
        <v>94.5</v>
      </c>
      <c r="E317" s="253">
        <v>8.58</v>
      </c>
      <c r="F317" s="253">
        <v>54.9</v>
      </c>
      <c r="G317" s="253">
        <v>6.77</v>
      </c>
      <c r="H317" s="253">
        <v>5.4</v>
      </c>
      <c r="I317" s="253">
        <v>3.73</v>
      </c>
    </row>
    <row r="318" spans="1:9">
      <c r="A318" s="325">
        <v>42078</v>
      </c>
      <c r="B318" s="253">
        <v>3.27</v>
      </c>
      <c r="C318" s="253">
        <v>11.29</v>
      </c>
      <c r="D318" s="253">
        <v>93.9</v>
      </c>
      <c r="E318" s="253">
        <v>8.6999999999999993</v>
      </c>
      <c r="F318" s="253">
        <v>50.6</v>
      </c>
      <c r="G318" s="253">
        <v>6.89</v>
      </c>
      <c r="H318" s="253">
        <v>4.3</v>
      </c>
      <c r="I318" s="253">
        <v>3.5</v>
      </c>
    </row>
    <row r="319" spans="1:9">
      <c r="A319" s="325">
        <v>42109</v>
      </c>
      <c r="B319" s="253">
        <v>3.13</v>
      </c>
      <c r="C319" s="253">
        <v>10.93</v>
      </c>
      <c r="D319" s="253">
        <v>94.8</v>
      </c>
      <c r="E319" s="253">
        <v>7.89</v>
      </c>
      <c r="F319" s="253">
        <v>51.8</v>
      </c>
      <c r="G319" s="253">
        <v>6.45</v>
      </c>
      <c r="H319" s="253">
        <v>3.4</v>
      </c>
    </row>
    <row r="320" spans="1:9">
      <c r="A320" s="325">
        <v>42139</v>
      </c>
      <c r="B320" s="253">
        <v>2.96</v>
      </c>
      <c r="C320" s="253">
        <v>11.35</v>
      </c>
      <c r="D320" s="253">
        <v>94.7</v>
      </c>
      <c r="E320" s="253">
        <v>7.03</v>
      </c>
      <c r="F320" s="253">
        <v>51.5</v>
      </c>
      <c r="G320" s="253">
        <v>5.51</v>
      </c>
      <c r="H320" s="253">
        <v>4.5</v>
      </c>
      <c r="I320" s="253">
        <v>3.45</v>
      </c>
    </row>
    <row r="321" spans="1:9">
      <c r="A321" s="325">
        <v>42170</v>
      </c>
      <c r="B321" s="253">
        <v>3.42</v>
      </c>
      <c r="C321" s="253">
        <v>11.73</v>
      </c>
      <c r="D321" s="253">
        <v>94.6</v>
      </c>
      <c r="E321" s="253">
        <v>7.72</v>
      </c>
      <c r="F321" s="253">
        <v>47.2</v>
      </c>
      <c r="G321" s="253">
        <v>6.29</v>
      </c>
      <c r="H321" s="253">
        <v>3.1</v>
      </c>
      <c r="I321" s="253">
        <v>3.52</v>
      </c>
    </row>
    <row r="322" spans="1:9">
      <c r="A322" s="325">
        <v>42200</v>
      </c>
      <c r="B322" s="253">
        <v>3.56</v>
      </c>
      <c r="C322" s="253">
        <v>11.69</v>
      </c>
      <c r="D322" s="253">
        <v>94.8</v>
      </c>
      <c r="E322" s="253">
        <v>7.74</v>
      </c>
      <c r="F322" s="253">
        <v>44.9</v>
      </c>
      <c r="G322" s="253">
        <v>6.08</v>
      </c>
      <c r="H322" s="253">
        <v>3.1</v>
      </c>
      <c r="I322" s="253">
        <v>3.54</v>
      </c>
    </row>
    <row r="323" spans="1:9">
      <c r="A323" s="325">
        <v>42231</v>
      </c>
      <c r="B323" s="253">
        <v>3.55</v>
      </c>
      <c r="C323" s="253">
        <v>11.86</v>
      </c>
      <c r="D323" s="253">
        <v>94.9</v>
      </c>
      <c r="E323" s="253">
        <v>7.93</v>
      </c>
      <c r="F323" s="253">
        <v>43.4</v>
      </c>
      <c r="G323" s="253">
        <v>6.12</v>
      </c>
      <c r="H323" s="253">
        <v>3.1</v>
      </c>
      <c r="I323" s="253">
        <v>3.53</v>
      </c>
    </row>
    <row r="324" spans="1:9">
      <c r="A324" s="325">
        <v>42262</v>
      </c>
      <c r="B324" s="253">
        <v>3.42</v>
      </c>
      <c r="C324" s="253">
        <v>11.92</v>
      </c>
      <c r="D324" s="253">
        <v>94.6</v>
      </c>
      <c r="E324" s="253">
        <v>7.9</v>
      </c>
      <c r="F324" s="253">
        <v>43.8</v>
      </c>
      <c r="G324" s="253">
        <v>6.15</v>
      </c>
      <c r="H324" s="253">
        <v>3.2</v>
      </c>
      <c r="I324" s="253">
        <v>3.29</v>
      </c>
    </row>
    <row r="325" spans="1:9">
      <c r="A325" s="325">
        <v>42292</v>
      </c>
      <c r="B325" s="253">
        <v>3.32</v>
      </c>
      <c r="C325" s="253">
        <v>11.54</v>
      </c>
      <c r="D325" s="253">
        <v>94.7</v>
      </c>
      <c r="E325" s="253">
        <v>7.75</v>
      </c>
      <c r="F325" s="253">
        <v>46.5</v>
      </c>
      <c r="G325" s="253">
        <v>5.94</v>
      </c>
      <c r="H325" s="253">
        <v>4</v>
      </c>
      <c r="I325" s="253">
        <v>3.19</v>
      </c>
    </row>
    <row r="326" spans="1:9">
      <c r="A326" s="325">
        <v>42323</v>
      </c>
      <c r="B326" s="253">
        <v>3.08</v>
      </c>
      <c r="C326" s="253">
        <v>10.31</v>
      </c>
      <c r="D326" s="253">
        <v>96.1</v>
      </c>
      <c r="E326" s="253">
        <v>7.25</v>
      </c>
      <c r="F326" s="253">
        <v>51.7</v>
      </c>
      <c r="G326" s="253">
        <v>5.83</v>
      </c>
      <c r="H326" s="253">
        <v>4.0999999999999996</v>
      </c>
      <c r="I326" s="253">
        <v>2.95</v>
      </c>
    </row>
    <row r="327" spans="1:9">
      <c r="A327" s="325">
        <v>42353</v>
      </c>
      <c r="B327" s="253">
        <v>3.02</v>
      </c>
      <c r="C327" s="253">
        <v>11.38</v>
      </c>
      <c r="D327" s="253">
        <v>95.6</v>
      </c>
      <c r="E327" s="253">
        <v>8.2899999999999991</v>
      </c>
      <c r="F327" s="253">
        <v>54.7</v>
      </c>
      <c r="G327" s="253">
        <v>6.99</v>
      </c>
      <c r="H327" s="253">
        <v>4.5999999999999996</v>
      </c>
      <c r="I327" s="253">
        <v>2.96</v>
      </c>
    </row>
    <row r="328" spans="1:9">
      <c r="A328" s="325">
        <v>42384</v>
      </c>
      <c r="B328" s="253">
        <v>2.72</v>
      </c>
      <c r="C328" s="253">
        <v>11.39</v>
      </c>
      <c r="D328" s="253">
        <v>95.3</v>
      </c>
      <c r="E328" s="253">
        <v>8.0299999999999994</v>
      </c>
      <c r="F328" s="253">
        <v>54.4</v>
      </c>
      <c r="G328" s="253">
        <v>6.56</v>
      </c>
      <c r="H328" s="253">
        <v>5</v>
      </c>
      <c r="I328" s="253">
        <v>3.02</v>
      </c>
    </row>
    <row r="329" spans="1:9">
      <c r="A329" s="325">
        <v>42415</v>
      </c>
      <c r="B329" s="253">
        <v>2.65</v>
      </c>
      <c r="C329" s="253">
        <v>11.46</v>
      </c>
      <c r="D329" s="253">
        <v>94.9</v>
      </c>
      <c r="E329" s="253">
        <v>8.48</v>
      </c>
      <c r="F329" s="253">
        <v>53.2</v>
      </c>
      <c r="G329" s="253">
        <v>6.9</v>
      </c>
      <c r="H329" s="253">
        <v>4.8</v>
      </c>
      <c r="I329" s="253">
        <v>2.8</v>
      </c>
    </row>
    <row r="330" spans="1:9">
      <c r="A330" s="325">
        <v>42444</v>
      </c>
      <c r="B330" s="253">
        <v>2.2999999999999998</v>
      </c>
      <c r="C330" s="253">
        <v>10.54</v>
      </c>
      <c r="D330" s="253">
        <v>95</v>
      </c>
      <c r="E330" s="253">
        <v>8.16</v>
      </c>
      <c r="F330" s="253">
        <v>52.3</v>
      </c>
      <c r="G330" s="253">
        <v>6.67</v>
      </c>
      <c r="H330" s="253">
        <v>3.6</v>
      </c>
      <c r="I330" s="253">
        <v>2.52</v>
      </c>
    </row>
    <row r="331" spans="1:9">
      <c r="A331" s="325">
        <v>42475</v>
      </c>
      <c r="B331" s="253">
        <v>2.25</v>
      </c>
      <c r="C331" s="253">
        <v>10.44</v>
      </c>
      <c r="D331" s="253">
        <v>94.7</v>
      </c>
      <c r="E331" s="253">
        <v>7.18</v>
      </c>
      <c r="F331" s="253">
        <v>54</v>
      </c>
      <c r="G331" s="253">
        <v>5.7</v>
      </c>
      <c r="H331" s="253">
        <v>4</v>
      </c>
      <c r="I331" s="253">
        <v>2.4300000000000002</v>
      </c>
    </row>
    <row r="332" spans="1:9">
      <c r="A332" s="325">
        <v>42505</v>
      </c>
      <c r="B332" s="253">
        <v>2.4900000000000002</v>
      </c>
      <c r="C332" s="253">
        <v>11.45</v>
      </c>
      <c r="D332" s="253">
        <v>95.2</v>
      </c>
      <c r="E332" s="253">
        <v>7.33</v>
      </c>
      <c r="F332" s="253">
        <v>53.1</v>
      </c>
      <c r="G332" s="253">
        <v>5.84</v>
      </c>
      <c r="H332" s="253">
        <v>3.7</v>
      </c>
    </row>
    <row r="333" spans="1:9">
      <c r="A333" s="325">
        <v>42536</v>
      </c>
      <c r="B333" s="253">
        <v>2.52</v>
      </c>
      <c r="C333" s="253">
        <v>11.31</v>
      </c>
      <c r="D333" s="253">
        <v>94.7</v>
      </c>
      <c r="E333" s="253">
        <v>7.43</v>
      </c>
      <c r="F333" s="253">
        <v>48.2</v>
      </c>
      <c r="G333" s="253">
        <v>5.8</v>
      </c>
      <c r="H333" s="253">
        <v>3.8</v>
      </c>
      <c r="I333" s="253">
        <v>2.95</v>
      </c>
    </row>
    <row r="334" spans="1:9">
      <c r="A334" s="325">
        <v>42566</v>
      </c>
      <c r="B334" s="253">
        <v>3.34</v>
      </c>
      <c r="C334" s="253">
        <v>11.9</v>
      </c>
      <c r="D334" s="253">
        <v>94.9</v>
      </c>
      <c r="E334" s="253">
        <v>8.07</v>
      </c>
      <c r="F334" s="253">
        <v>47.2</v>
      </c>
      <c r="G334" s="253">
        <v>6.3</v>
      </c>
      <c r="H334" s="253">
        <v>3.3</v>
      </c>
      <c r="I334" s="253">
        <v>3.42</v>
      </c>
    </row>
    <row r="335" spans="1:9">
      <c r="A335" s="325">
        <v>42597</v>
      </c>
      <c r="B335" s="253">
        <v>3.29</v>
      </c>
      <c r="C335" s="253">
        <v>12.82</v>
      </c>
      <c r="D335" s="253">
        <v>94.4</v>
      </c>
      <c r="E335" s="253">
        <v>8.74</v>
      </c>
      <c r="F335" s="253">
        <v>43.2</v>
      </c>
      <c r="G335" s="253">
        <v>6.91</v>
      </c>
      <c r="H335" s="253">
        <v>3.2</v>
      </c>
      <c r="I335" s="253">
        <v>3.39</v>
      </c>
    </row>
    <row r="336" spans="1:9">
      <c r="A336" s="325">
        <v>42628</v>
      </c>
      <c r="B336" s="253">
        <v>3.56</v>
      </c>
      <c r="C336" s="253">
        <v>13.26</v>
      </c>
      <c r="D336" s="253">
        <v>94.8</v>
      </c>
      <c r="E336" s="253">
        <v>9.16</v>
      </c>
      <c r="F336" s="253">
        <v>46.8</v>
      </c>
      <c r="G336" s="253">
        <v>7.35</v>
      </c>
      <c r="H336" s="253">
        <v>3.1</v>
      </c>
      <c r="I336" s="253">
        <v>3.51</v>
      </c>
    </row>
    <row r="337" spans="1:9">
      <c r="A337" s="325">
        <v>42658</v>
      </c>
      <c r="B337" s="253">
        <v>3.51</v>
      </c>
      <c r="C337" s="253">
        <v>13.31</v>
      </c>
      <c r="D337" s="253">
        <v>95</v>
      </c>
      <c r="E337" s="253">
        <v>9.08</v>
      </c>
      <c r="F337" s="253">
        <v>49.5</v>
      </c>
      <c r="G337" s="253">
        <v>7.27</v>
      </c>
      <c r="H337" s="253">
        <v>4.3</v>
      </c>
      <c r="I337" s="253">
        <v>3.33</v>
      </c>
    </row>
    <row r="338" spans="1:9">
      <c r="A338" s="325">
        <v>42689</v>
      </c>
      <c r="B338" s="253">
        <v>3.3</v>
      </c>
      <c r="C338" s="253">
        <v>12.33</v>
      </c>
      <c r="D338" s="253">
        <v>95.7</v>
      </c>
      <c r="E338" s="253">
        <v>9.2799999999999994</v>
      </c>
      <c r="F338" s="253">
        <v>52</v>
      </c>
      <c r="G338" s="253">
        <v>7.48</v>
      </c>
      <c r="H338" s="253">
        <v>4.5</v>
      </c>
      <c r="I338" s="253">
        <v>3.22</v>
      </c>
    </row>
    <row r="339" spans="1:9">
      <c r="A339" s="325">
        <v>42719</v>
      </c>
      <c r="B339" s="253">
        <v>3.64</v>
      </c>
      <c r="C339" s="253">
        <v>13.08</v>
      </c>
      <c r="D339" s="253">
        <v>95.5</v>
      </c>
      <c r="E339" s="253">
        <v>9.9600000000000009</v>
      </c>
      <c r="F339" s="253">
        <v>54</v>
      </c>
      <c r="G339" s="253">
        <v>8.44</v>
      </c>
      <c r="H339" s="253">
        <v>4.0999999999999996</v>
      </c>
      <c r="I339" s="253">
        <v>4.05</v>
      </c>
    </row>
    <row r="340" spans="1:9">
      <c r="A340" s="325">
        <v>42750</v>
      </c>
      <c r="B340" s="253">
        <v>3.87</v>
      </c>
      <c r="C340" s="253">
        <v>13.1</v>
      </c>
      <c r="D340" s="253">
        <v>95.7</v>
      </c>
      <c r="E340" s="253">
        <v>9.6</v>
      </c>
      <c r="F340" s="253">
        <v>56.4</v>
      </c>
      <c r="G340" s="253">
        <v>8.3800000000000008</v>
      </c>
      <c r="H340" s="253">
        <v>4.8</v>
      </c>
    </row>
    <row r="341" spans="1:9">
      <c r="A341" s="325">
        <v>42781</v>
      </c>
      <c r="B341" s="253">
        <v>3.59</v>
      </c>
      <c r="C341" s="253">
        <v>12.65</v>
      </c>
      <c r="D341" s="253">
        <v>95.1</v>
      </c>
      <c r="E341" s="253">
        <v>9.34</v>
      </c>
      <c r="F341" s="253">
        <v>56.8</v>
      </c>
      <c r="G341" s="253">
        <v>7.96</v>
      </c>
      <c r="H341" s="253">
        <v>5.0999999999999996</v>
      </c>
    </row>
    <row r="342" spans="1:9">
      <c r="A342" s="325">
        <v>42809</v>
      </c>
      <c r="B342" s="253">
        <v>3.15</v>
      </c>
      <c r="C342" s="253">
        <v>12.41</v>
      </c>
      <c r="D342" s="253">
        <v>94.6</v>
      </c>
      <c r="E342" s="253">
        <v>9.4700000000000006</v>
      </c>
      <c r="F342" s="253">
        <v>53.7</v>
      </c>
      <c r="G342" s="253">
        <v>7.71</v>
      </c>
      <c r="H342" s="253">
        <v>4.5999999999999996</v>
      </c>
    </row>
    <row r="343" spans="1:9">
      <c r="A343" s="325">
        <v>42840</v>
      </c>
      <c r="B343" s="253">
        <v>3.31</v>
      </c>
      <c r="C343" s="253">
        <v>12.51</v>
      </c>
      <c r="D343" s="253">
        <v>94.7</v>
      </c>
      <c r="E343" s="253">
        <v>8.81</v>
      </c>
      <c r="F343" s="253">
        <v>53.7</v>
      </c>
      <c r="G343" s="253">
        <v>7.19</v>
      </c>
      <c r="H343" s="253">
        <v>3.9</v>
      </c>
    </row>
    <row r="344" spans="1:9">
      <c r="A344" s="325">
        <v>42870</v>
      </c>
      <c r="B344" s="253">
        <v>3.38</v>
      </c>
      <c r="C344" s="253">
        <v>12.96</v>
      </c>
      <c r="D344" s="253">
        <v>95.2</v>
      </c>
      <c r="E344" s="253">
        <v>8.68</v>
      </c>
      <c r="F344" s="253">
        <v>54.9</v>
      </c>
      <c r="G344" s="253">
        <v>7.05</v>
      </c>
      <c r="H344" s="253">
        <v>3.8</v>
      </c>
    </row>
    <row r="345" spans="1:9">
      <c r="A345" s="325">
        <v>42901</v>
      </c>
      <c r="B345" s="253">
        <v>3.55</v>
      </c>
      <c r="C345" s="253">
        <v>13.14</v>
      </c>
      <c r="D345" s="253">
        <v>94.7</v>
      </c>
      <c r="E345" s="253">
        <v>8.74</v>
      </c>
      <c r="F345" s="253">
        <v>51.4</v>
      </c>
      <c r="G345" s="253">
        <v>7.01</v>
      </c>
      <c r="H345" s="253">
        <v>3.6</v>
      </c>
    </row>
    <row r="346" spans="1:9">
      <c r="A346" s="325">
        <v>42931</v>
      </c>
      <c r="B346" s="253">
        <v>3.47</v>
      </c>
      <c r="C346" s="253">
        <v>12.55</v>
      </c>
      <c r="D346" s="253">
        <v>95.1</v>
      </c>
      <c r="E346" s="253">
        <v>8.4</v>
      </c>
      <c r="F346" s="253">
        <v>48.4</v>
      </c>
      <c r="G346" s="253">
        <v>6.59</v>
      </c>
      <c r="H346" s="253">
        <v>3.5</v>
      </c>
    </row>
    <row r="347" spans="1:9">
      <c r="A347" s="325">
        <v>42962</v>
      </c>
      <c r="B347" s="253">
        <v>3.22</v>
      </c>
      <c r="C347" s="253">
        <v>12.53</v>
      </c>
      <c r="D347" s="253">
        <v>94.5</v>
      </c>
      <c r="E347" s="253">
        <v>8.31</v>
      </c>
      <c r="F347" s="253">
        <v>46.8</v>
      </c>
      <c r="G347" s="253">
        <v>6.43</v>
      </c>
      <c r="H347" s="253">
        <v>3.9</v>
      </c>
    </row>
    <row r="348" spans="1:9">
      <c r="A348" s="325">
        <v>42993</v>
      </c>
      <c r="B348" s="253">
        <v>3.09</v>
      </c>
      <c r="C348" s="253">
        <v>12.28</v>
      </c>
      <c r="D348" s="253">
        <v>95.1</v>
      </c>
      <c r="E348" s="253">
        <v>7.95</v>
      </c>
      <c r="F348" s="253">
        <v>47.4</v>
      </c>
      <c r="G348" s="253">
        <v>6.24</v>
      </c>
      <c r="H348" s="253">
        <v>3.9</v>
      </c>
    </row>
    <row r="349" spans="1:9">
      <c r="A349" s="325">
        <v>43023</v>
      </c>
      <c r="B349" s="253">
        <v>2.95</v>
      </c>
      <c r="C349" s="253">
        <v>12.1</v>
      </c>
      <c r="D349" s="253">
        <v>95</v>
      </c>
      <c r="E349" s="253">
        <v>7.78</v>
      </c>
      <c r="F349" s="253">
        <v>48.3</v>
      </c>
      <c r="G349" s="253">
        <v>6.09</v>
      </c>
      <c r="H349" s="253">
        <v>4.5</v>
      </c>
    </row>
    <row r="350" spans="1:9">
      <c r="A350" s="325">
        <v>43054</v>
      </c>
      <c r="B350" s="253">
        <v>3.24</v>
      </c>
      <c r="C350" s="253">
        <v>11.41</v>
      </c>
      <c r="D350" s="253">
        <v>95.3</v>
      </c>
      <c r="E350" s="253">
        <v>8</v>
      </c>
      <c r="F350" s="253">
        <v>51</v>
      </c>
      <c r="G350" s="253">
        <v>6.38</v>
      </c>
      <c r="H350" s="253">
        <v>4</v>
      </c>
    </row>
    <row r="351" spans="1:9">
      <c r="A351" s="325">
        <v>43084</v>
      </c>
      <c r="B351" s="253">
        <v>3.66</v>
      </c>
      <c r="C351" s="253">
        <v>11.76</v>
      </c>
      <c r="D351" s="253">
        <v>95.4</v>
      </c>
      <c r="E351" s="253">
        <v>8.64</v>
      </c>
      <c r="F351" s="253">
        <v>54.6</v>
      </c>
      <c r="G351" s="253">
        <v>7.14</v>
      </c>
      <c r="H351" s="253">
        <v>4.5999999999999996</v>
      </c>
    </row>
    <row r="352" spans="1:9">
      <c r="A352" s="325">
        <v>43115</v>
      </c>
      <c r="B352" s="253">
        <v>2.91</v>
      </c>
      <c r="C352" s="253">
        <v>12.11</v>
      </c>
      <c r="D352" s="253">
        <v>95.2</v>
      </c>
      <c r="E352" s="253">
        <v>8.93</v>
      </c>
      <c r="F352" s="253">
        <v>54</v>
      </c>
      <c r="G352" s="253">
        <v>7.53</v>
      </c>
      <c r="H352" s="253">
        <v>4.2</v>
      </c>
      <c r="I352" s="253">
        <v>3.79</v>
      </c>
    </row>
    <row r="353" spans="1:9">
      <c r="A353" s="325">
        <v>43146</v>
      </c>
      <c r="B353" s="253">
        <v>3.12</v>
      </c>
      <c r="C353" s="253">
        <v>12.09</v>
      </c>
      <c r="D353" s="253">
        <v>95.4</v>
      </c>
      <c r="E353" s="253">
        <v>9.16</v>
      </c>
      <c r="F353" s="253">
        <v>55.2</v>
      </c>
      <c r="G353" s="253">
        <v>7.46</v>
      </c>
      <c r="H353" s="253">
        <v>5.2</v>
      </c>
      <c r="I353" s="253">
        <v>3.72</v>
      </c>
    </row>
    <row r="354" spans="1:9">
      <c r="A354" s="325">
        <v>43174</v>
      </c>
      <c r="B354" s="253">
        <v>2.76</v>
      </c>
      <c r="C354" s="253">
        <v>12.26</v>
      </c>
      <c r="D354" s="253">
        <v>94.8</v>
      </c>
      <c r="E354" s="253">
        <v>8.91</v>
      </c>
      <c r="F354" s="253">
        <v>54.8</v>
      </c>
      <c r="G354" s="253">
        <v>7.43</v>
      </c>
      <c r="H354" s="253">
        <v>4.5</v>
      </c>
    </row>
    <row r="355" spans="1:9">
      <c r="A355" s="325">
        <v>43205</v>
      </c>
      <c r="B355" s="253">
        <v>2.42</v>
      </c>
      <c r="C355" s="253">
        <v>11.6</v>
      </c>
      <c r="D355" s="253">
        <v>94.6</v>
      </c>
      <c r="E355" s="253">
        <v>7.99</v>
      </c>
      <c r="F355" s="253">
        <v>52.1</v>
      </c>
      <c r="G355" s="253">
        <v>6.35</v>
      </c>
      <c r="H355" s="253">
        <v>4.3</v>
      </c>
      <c r="I355" s="253">
        <v>3.06</v>
      </c>
    </row>
    <row r="356" spans="1:9">
      <c r="A356" s="325">
        <v>43235</v>
      </c>
      <c r="B356" s="253">
        <v>2.34</v>
      </c>
      <c r="C356" s="253">
        <v>12.42</v>
      </c>
      <c r="D356" s="253">
        <v>94.6</v>
      </c>
      <c r="E356" s="253">
        <v>7.76</v>
      </c>
      <c r="F356" s="253">
        <v>53.8</v>
      </c>
      <c r="G356" s="253">
        <v>6.08</v>
      </c>
      <c r="H356" s="253">
        <v>4.0999999999999996</v>
      </c>
      <c r="I356" s="253">
        <v>2.88</v>
      </c>
    </row>
    <row r="357" spans="1:9">
      <c r="A357" s="325">
        <v>43266</v>
      </c>
      <c r="B357" s="253">
        <v>2.67</v>
      </c>
      <c r="C357" s="253">
        <v>12.14</v>
      </c>
      <c r="D357" s="253">
        <v>94.6</v>
      </c>
      <c r="E357" s="253">
        <v>7.76</v>
      </c>
      <c r="F357" s="253">
        <v>50.6</v>
      </c>
      <c r="G357" s="253">
        <v>6.09</v>
      </c>
      <c r="H357" s="253">
        <v>4</v>
      </c>
      <c r="I357" s="253">
        <v>3.36</v>
      </c>
    </row>
    <row r="358" spans="1:9">
      <c r="A358" s="325">
        <v>43296</v>
      </c>
      <c r="C358" s="253">
        <v>12.36</v>
      </c>
      <c r="D358" s="253">
        <v>94.5</v>
      </c>
      <c r="E358" s="253">
        <v>8.35</v>
      </c>
      <c r="F358" s="253">
        <v>49.1</v>
      </c>
      <c r="G358" s="253">
        <v>6.43</v>
      </c>
      <c r="H358" s="253">
        <v>3.3</v>
      </c>
      <c r="I358" s="253">
        <v>7.92</v>
      </c>
    </row>
    <row r="359" spans="1:9">
      <c r="A359" s="325">
        <v>43327</v>
      </c>
      <c r="I359" s="253">
        <v>5.88</v>
      </c>
    </row>
    <row r="360" spans="1:9">
      <c r="A360" s="325">
        <v>43358</v>
      </c>
      <c r="B360" s="253">
        <v>3.24</v>
      </c>
      <c r="C360" s="253">
        <v>12.3</v>
      </c>
      <c r="D360" s="253">
        <v>94.4</v>
      </c>
      <c r="E360" s="253">
        <v>8.4</v>
      </c>
      <c r="F360" s="253">
        <v>48.2</v>
      </c>
      <c r="G360" s="253">
        <v>7.04</v>
      </c>
      <c r="H360" s="253">
        <v>3.5</v>
      </c>
      <c r="I360" s="253">
        <v>3.58</v>
      </c>
    </row>
    <row r="361" spans="1:9">
      <c r="A361" s="325">
        <v>43388</v>
      </c>
      <c r="B361" s="253">
        <v>2.73</v>
      </c>
      <c r="C361" s="253">
        <v>12.16</v>
      </c>
      <c r="D361" s="253">
        <v>94.5</v>
      </c>
      <c r="E361" s="253">
        <v>7.63</v>
      </c>
      <c r="F361" s="253">
        <v>46.7</v>
      </c>
      <c r="G361" s="253">
        <v>6.11</v>
      </c>
      <c r="H361" s="253">
        <v>4.5999999999999996</v>
      </c>
      <c r="I361" s="253">
        <v>3.78</v>
      </c>
    </row>
    <row r="362" spans="1:9">
      <c r="A362" s="325">
        <v>43419</v>
      </c>
      <c r="B362" s="253">
        <v>3.31</v>
      </c>
      <c r="C362" s="253">
        <v>11.93</v>
      </c>
      <c r="D362" s="253">
        <v>94.9</v>
      </c>
      <c r="G362" s="253">
        <v>6.99</v>
      </c>
      <c r="H362" s="253">
        <v>4.2</v>
      </c>
    </row>
    <row r="363" spans="1:9">
      <c r="A363" s="325">
        <v>43449</v>
      </c>
      <c r="C363" s="253">
        <v>13.08</v>
      </c>
      <c r="D363" s="253">
        <v>95.3</v>
      </c>
      <c r="E363" s="253">
        <v>10.07</v>
      </c>
      <c r="F363" s="253">
        <v>54.6</v>
      </c>
      <c r="G363" s="253">
        <v>8.61</v>
      </c>
      <c r="H363" s="253">
        <v>4.4000000000000004</v>
      </c>
      <c r="I363" s="253">
        <v>6.34</v>
      </c>
    </row>
    <row r="364" spans="1:9">
      <c r="A364" s="325">
        <v>43480</v>
      </c>
      <c r="B364" s="253">
        <v>3.28</v>
      </c>
      <c r="C364" s="253">
        <v>13.87</v>
      </c>
      <c r="D364" s="253">
        <v>95</v>
      </c>
      <c r="E364" s="253">
        <v>10.39</v>
      </c>
      <c r="F364" s="253">
        <v>53.3</v>
      </c>
      <c r="G364" s="253">
        <v>9.15</v>
      </c>
      <c r="H364" s="253">
        <v>4.2</v>
      </c>
    </row>
    <row r="365" spans="1:9">
      <c r="A365" s="325">
        <v>43511</v>
      </c>
      <c r="B365" s="253">
        <v>3.71</v>
      </c>
      <c r="C365" s="253">
        <v>13.43</v>
      </c>
      <c r="D365" s="253">
        <v>95.5</v>
      </c>
      <c r="E365" s="253">
        <v>9.8800000000000008</v>
      </c>
      <c r="F365" s="253">
        <v>55.4</v>
      </c>
      <c r="G365" s="253">
        <v>8.64</v>
      </c>
      <c r="H365" s="253">
        <v>6.1</v>
      </c>
    </row>
    <row r="366" spans="1:9">
      <c r="A366" s="325">
        <v>43539</v>
      </c>
      <c r="B366" s="253">
        <v>3.57</v>
      </c>
      <c r="C366" s="253">
        <v>13.64</v>
      </c>
      <c r="D366" s="253">
        <v>94.6</v>
      </c>
      <c r="E366" s="253">
        <v>10.48</v>
      </c>
      <c r="F366" s="253">
        <v>55.5</v>
      </c>
      <c r="G366" s="253">
        <v>9.0299999999999994</v>
      </c>
      <c r="H366" s="253">
        <v>4.9000000000000004</v>
      </c>
      <c r="I366" s="253">
        <v>4.53</v>
      </c>
    </row>
    <row r="367" spans="1:9">
      <c r="A367" s="325">
        <v>43570</v>
      </c>
      <c r="B367" s="253">
        <v>2.56</v>
      </c>
      <c r="C367" s="253">
        <v>13.31</v>
      </c>
      <c r="D367" s="253">
        <v>94.2</v>
      </c>
      <c r="E367" s="253">
        <v>9.5</v>
      </c>
      <c r="F367" s="253">
        <v>55.8</v>
      </c>
      <c r="G367" s="253">
        <v>7.88</v>
      </c>
      <c r="H367" s="253">
        <v>4.5999999999999996</v>
      </c>
      <c r="I367" s="253">
        <v>3.28</v>
      </c>
    </row>
    <row r="368" spans="1:9">
      <c r="A368" s="325">
        <v>43600</v>
      </c>
      <c r="B368" s="253">
        <v>2.12</v>
      </c>
      <c r="C368" s="253">
        <v>12.99</v>
      </c>
      <c r="D368" s="253">
        <v>94.9</v>
      </c>
      <c r="E368" s="253">
        <v>8.41</v>
      </c>
      <c r="F368" s="253">
        <v>55.6</v>
      </c>
      <c r="G368" s="253">
        <v>6.83</v>
      </c>
      <c r="H368" s="253">
        <v>4.4000000000000004</v>
      </c>
      <c r="I368" s="253">
        <v>2.88</v>
      </c>
    </row>
    <row r="369" spans="1:9">
      <c r="A369" s="325">
        <v>43631</v>
      </c>
      <c r="B369" s="253">
        <v>2.33</v>
      </c>
      <c r="C369" s="253">
        <v>12.96</v>
      </c>
      <c r="D369" s="253">
        <v>94.5</v>
      </c>
      <c r="E369" s="253">
        <v>8.31</v>
      </c>
      <c r="F369" s="253">
        <v>53.3</v>
      </c>
      <c r="G369" s="253">
        <v>6.62</v>
      </c>
      <c r="H369" s="253">
        <v>3.9</v>
      </c>
      <c r="I369" s="253">
        <v>3.04</v>
      </c>
    </row>
    <row r="370" spans="1:9">
      <c r="A370" s="325">
        <v>43661</v>
      </c>
      <c r="B370" s="253">
        <v>2.34</v>
      </c>
      <c r="C370" s="253">
        <v>13.82</v>
      </c>
      <c r="D370" s="253">
        <v>94.8</v>
      </c>
      <c r="E370" s="253">
        <v>8.8699999999999992</v>
      </c>
      <c r="F370" s="253">
        <v>47.2</v>
      </c>
      <c r="G370" s="253">
        <v>6.98</v>
      </c>
      <c r="H370" s="253">
        <v>3.4</v>
      </c>
      <c r="I370" s="253">
        <v>3.38</v>
      </c>
    </row>
  </sheetData>
  <hyperlinks>
    <hyperlink ref="A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2060"/>
  </sheetPr>
  <dimension ref="A1:AI8"/>
  <sheetViews>
    <sheetView workbookViewId="0">
      <pane xSplit="1" ySplit="1" topLeftCell="N2" activePane="bottomRight" state="frozen"/>
      <selection pane="topRight" activeCell="B1" sqref="B1"/>
      <selection pane="bottomLeft" activeCell="A2" sqref="A2"/>
      <selection pane="bottomRight" activeCell="B6" sqref="B6:AI6"/>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2" t="s">
        <v>2</v>
      </c>
      <c r="B3" s="9">
        <v>3.9999999999999998E-6</v>
      </c>
      <c r="C3" s="9">
        <v>3.9999999999999998E-6</v>
      </c>
      <c r="D3" s="9">
        <v>3.9999999999999998E-6</v>
      </c>
      <c r="E3" s="9">
        <v>3.9999999999999998E-6</v>
      </c>
      <c r="F3" s="9">
        <v>3.9999999999999998E-6</v>
      </c>
      <c r="G3" s="9">
        <v>3.9999999999999998E-6</v>
      </c>
      <c r="H3" s="9">
        <v>3.9999999999999998E-6</v>
      </c>
      <c r="I3" s="9">
        <v>3.9999999999999998E-6</v>
      </c>
      <c r="J3" s="9">
        <v>3.9999999999999998E-6</v>
      </c>
      <c r="K3" s="9">
        <v>3.9999999999999998E-6</v>
      </c>
      <c r="L3" s="9">
        <v>3.9999999999999998E-6</v>
      </c>
      <c r="M3" s="9">
        <v>3.9999999999999998E-6</v>
      </c>
      <c r="N3" s="9">
        <v>3.9999999999999998E-6</v>
      </c>
      <c r="O3" s="9">
        <v>3.9999999999999998E-6</v>
      </c>
      <c r="P3" s="9">
        <v>3.9999999999999998E-6</v>
      </c>
      <c r="Q3" s="9">
        <v>3.9999999999999998E-6</v>
      </c>
      <c r="R3" s="9">
        <v>3.9999999999999998E-6</v>
      </c>
      <c r="S3" s="9">
        <v>3.9999999999999998E-6</v>
      </c>
      <c r="T3" s="9">
        <v>3.9999999999999998E-6</v>
      </c>
      <c r="U3" s="9">
        <v>3.9999999999999998E-6</v>
      </c>
      <c r="V3" s="9">
        <v>3.9999999999999998E-6</v>
      </c>
      <c r="W3" s="9">
        <v>3.9999999999999998E-6</v>
      </c>
      <c r="X3" s="9">
        <v>3.9999999999999998E-6</v>
      </c>
      <c r="Y3" s="9">
        <v>3.9999999999999998E-6</v>
      </c>
      <c r="Z3" s="9">
        <v>3.9999999999999998E-6</v>
      </c>
      <c r="AA3" s="9">
        <v>3.9999999999999998E-6</v>
      </c>
      <c r="AB3" s="9">
        <v>3.9999999999999998E-6</v>
      </c>
      <c r="AC3" s="9">
        <v>3.9999999999999998E-6</v>
      </c>
      <c r="AD3" s="9">
        <v>3.9999999999999998E-6</v>
      </c>
      <c r="AE3" s="9">
        <v>3.9999999999999998E-6</v>
      </c>
      <c r="AF3" s="9">
        <v>3.9999999999999998E-6</v>
      </c>
      <c r="AG3" s="9">
        <v>3.9999999999999998E-6</v>
      </c>
      <c r="AH3" s="9">
        <v>3.9999999999999998E-6</v>
      </c>
      <c r="AI3" s="9">
        <v>3.9999999999999998E-6</v>
      </c>
    </row>
    <row r="4" spans="1:35">
      <c r="A4" s="2" t="s">
        <v>4</v>
      </c>
      <c r="B4" s="9">
        <v>3.9999999999999998E-6</v>
      </c>
      <c r="C4" s="9">
        <v>3.9999999999999998E-6</v>
      </c>
      <c r="D4" s="9">
        <v>3.9999999999999998E-6</v>
      </c>
      <c r="E4" s="9">
        <v>3.9999999999999998E-6</v>
      </c>
      <c r="F4" s="9">
        <v>3.9999999999999998E-6</v>
      </c>
      <c r="G4" s="9">
        <v>3.9999999999999998E-6</v>
      </c>
      <c r="H4" s="9">
        <v>3.9999999999999998E-6</v>
      </c>
      <c r="I4" s="9">
        <v>3.9999999999999998E-6</v>
      </c>
      <c r="J4" s="9">
        <v>3.9999999999999998E-6</v>
      </c>
      <c r="K4" s="9">
        <v>3.9999999999999998E-6</v>
      </c>
      <c r="L4" s="9">
        <v>3.9999999999999998E-6</v>
      </c>
      <c r="M4" s="9">
        <v>3.9999999999999998E-6</v>
      </c>
      <c r="N4" s="9">
        <v>3.9999999999999998E-6</v>
      </c>
      <c r="O4" s="9">
        <v>3.9999999999999998E-6</v>
      </c>
      <c r="P4" s="9">
        <v>3.9999999999999998E-6</v>
      </c>
      <c r="Q4" s="9">
        <v>3.9999999999999998E-6</v>
      </c>
      <c r="R4" s="9">
        <v>3.9999999999999998E-6</v>
      </c>
      <c r="S4" s="9">
        <v>3.9999999999999998E-6</v>
      </c>
      <c r="T4" s="9">
        <v>3.9999999999999998E-6</v>
      </c>
      <c r="U4" s="9">
        <v>3.9999999999999998E-6</v>
      </c>
      <c r="V4" s="9">
        <v>3.9999999999999998E-6</v>
      </c>
      <c r="W4" s="9">
        <v>3.9999999999999998E-6</v>
      </c>
      <c r="X4" s="9">
        <v>3.9999999999999998E-6</v>
      </c>
      <c r="Y4" s="9">
        <v>3.9999999999999998E-6</v>
      </c>
      <c r="Z4" s="9">
        <v>3.9999999999999998E-6</v>
      </c>
      <c r="AA4" s="9">
        <v>3.9999999999999998E-6</v>
      </c>
      <c r="AB4" s="9">
        <v>3.9999999999999998E-6</v>
      </c>
      <c r="AC4" s="9">
        <v>3.9999999999999998E-6</v>
      </c>
      <c r="AD4" s="9">
        <v>3.9999999999999998E-6</v>
      </c>
      <c r="AE4" s="9">
        <v>3.9999999999999998E-6</v>
      </c>
      <c r="AF4" s="9">
        <v>3.9999999999999998E-6</v>
      </c>
      <c r="AG4" s="9">
        <v>3.9999999999999998E-6</v>
      </c>
      <c r="AH4" s="9">
        <v>3.9999999999999998E-6</v>
      </c>
      <c r="AI4" s="9">
        <v>3.9999999999999998E-6</v>
      </c>
    </row>
    <row r="5" spans="1:35">
      <c r="A5" s="2" t="s">
        <v>5</v>
      </c>
      <c r="B5" s="9">
        <v>3.9999999999999998E-6</v>
      </c>
      <c r="C5" s="9">
        <v>3.9999999999999998E-6</v>
      </c>
      <c r="D5" s="9">
        <v>3.9999999999999998E-6</v>
      </c>
      <c r="E5" s="9">
        <v>3.9999999999999998E-6</v>
      </c>
      <c r="F5" s="9">
        <v>3.9999999999999998E-6</v>
      </c>
      <c r="G5" s="9">
        <v>3.9999999999999998E-6</v>
      </c>
      <c r="H5" s="9">
        <v>3.9999999999999998E-6</v>
      </c>
      <c r="I5" s="9">
        <v>3.9999999999999998E-6</v>
      </c>
      <c r="J5" s="9">
        <v>3.9999999999999998E-6</v>
      </c>
      <c r="K5" s="9">
        <v>3.9999999999999998E-6</v>
      </c>
      <c r="L5" s="9">
        <v>3.9999999999999998E-6</v>
      </c>
      <c r="M5" s="9">
        <v>3.9999999999999998E-6</v>
      </c>
      <c r="N5" s="9">
        <v>3.9999999999999998E-6</v>
      </c>
      <c r="O5" s="9">
        <v>3.9999999999999998E-6</v>
      </c>
      <c r="P5" s="9">
        <v>3.9999999999999998E-6</v>
      </c>
      <c r="Q5" s="9">
        <v>3.9999999999999998E-6</v>
      </c>
      <c r="R5" s="9">
        <v>3.9999999999999998E-6</v>
      </c>
      <c r="S5" s="9">
        <v>3.9999999999999998E-6</v>
      </c>
      <c r="T5" s="9">
        <v>3.9999999999999998E-6</v>
      </c>
      <c r="U5" s="9">
        <v>3.9999999999999998E-6</v>
      </c>
      <c r="V5" s="9">
        <v>3.9999999999999998E-6</v>
      </c>
      <c r="W5" s="9">
        <v>3.9999999999999998E-6</v>
      </c>
      <c r="X5" s="9">
        <v>3.9999999999999998E-6</v>
      </c>
      <c r="Y5" s="9">
        <v>3.9999999999999998E-6</v>
      </c>
      <c r="Z5" s="9">
        <v>3.9999999999999998E-6</v>
      </c>
      <c r="AA5" s="9">
        <v>3.9999999999999998E-6</v>
      </c>
      <c r="AB5" s="9">
        <v>3.9999999999999998E-6</v>
      </c>
      <c r="AC5" s="9">
        <v>3.9999999999999998E-6</v>
      </c>
      <c r="AD5" s="9">
        <v>3.9999999999999998E-6</v>
      </c>
      <c r="AE5" s="9">
        <v>3.9999999999999998E-6</v>
      </c>
      <c r="AF5" s="9">
        <v>3.9999999999999998E-6</v>
      </c>
      <c r="AG5" s="9">
        <v>3.9999999999999998E-6</v>
      </c>
      <c r="AH5" s="9">
        <v>3.9999999999999998E-6</v>
      </c>
      <c r="AI5" s="9">
        <v>3.9999999999999998E-6</v>
      </c>
    </row>
    <row r="6" spans="1:35">
      <c r="A6" s="2" t="s">
        <v>3</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5">
      <c r="A7" s="2" t="s">
        <v>19</v>
      </c>
      <c r="B7" s="9">
        <v>3.9999999999999998E-6</v>
      </c>
      <c r="C7" s="9">
        <v>3.9999999999999998E-6</v>
      </c>
      <c r="D7" s="9">
        <v>3.9999999999999998E-6</v>
      </c>
      <c r="E7" s="9">
        <v>3.9999999999999998E-6</v>
      </c>
      <c r="F7" s="9">
        <v>3.9999999999999998E-6</v>
      </c>
      <c r="G7" s="9">
        <v>3.9999999999999998E-6</v>
      </c>
      <c r="H7" s="9">
        <v>3.9999999999999998E-6</v>
      </c>
      <c r="I7" s="9">
        <v>3.9999999999999998E-6</v>
      </c>
      <c r="J7" s="9">
        <v>3.9999999999999998E-6</v>
      </c>
      <c r="K7" s="9">
        <v>3.9999999999999998E-6</v>
      </c>
      <c r="L7" s="9">
        <v>3.9999999999999998E-6</v>
      </c>
      <c r="M7" s="9">
        <v>3.9999999999999998E-6</v>
      </c>
      <c r="N7" s="9">
        <v>3.9999999999999998E-6</v>
      </c>
      <c r="O7" s="9">
        <v>3.9999999999999998E-6</v>
      </c>
      <c r="P7" s="9">
        <v>3.9999999999999998E-6</v>
      </c>
      <c r="Q7" s="9">
        <v>3.9999999999999998E-6</v>
      </c>
      <c r="R7" s="9">
        <v>3.9999999999999998E-6</v>
      </c>
      <c r="S7" s="9">
        <v>3.9999999999999998E-6</v>
      </c>
      <c r="T7" s="9">
        <v>3.9999999999999998E-6</v>
      </c>
      <c r="U7" s="9">
        <v>3.9999999999999998E-6</v>
      </c>
      <c r="V7" s="9">
        <v>3.9999999999999998E-6</v>
      </c>
      <c r="W7" s="9">
        <v>3.9999999999999998E-6</v>
      </c>
      <c r="X7" s="9">
        <v>3.9999999999999998E-6</v>
      </c>
      <c r="Y7" s="9">
        <v>3.9999999999999998E-6</v>
      </c>
      <c r="Z7" s="9">
        <v>3.9999999999999998E-6</v>
      </c>
      <c r="AA7" s="9">
        <v>3.9999999999999998E-6</v>
      </c>
      <c r="AB7" s="9">
        <v>3.9999999999999998E-6</v>
      </c>
      <c r="AC7" s="9">
        <v>3.9999999999999998E-6</v>
      </c>
      <c r="AD7" s="9">
        <v>3.9999999999999998E-6</v>
      </c>
      <c r="AE7" s="9">
        <v>3.9999999999999998E-6</v>
      </c>
      <c r="AF7" s="9">
        <v>3.9999999999999998E-6</v>
      </c>
      <c r="AG7" s="9">
        <v>3.9999999999999998E-6</v>
      </c>
      <c r="AH7" s="9">
        <v>3.9999999999999998E-6</v>
      </c>
      <c r="AI7" s="9">
        <v>3.9999999999999998E-6</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1">TREND($P8:$Y8,$P$1:$Y$1,Z$1)</f>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A21" sqref="A21:A22"/>
    </sheetView>
  </sheetViews>
  <sheetFormatPr defaultRowHeight="12.75"/>
  <cols>
    <col min="1" max="16384" width="9.140625" style="253"/>
  </cols>
  <sheetData>
    <row r="1" spans="1:23">
      <c r="A1" s="406" t="s">
        <v>2118</v>
      </c>
      <c r="B1" s="407"/>
      <c r="C1" s="407"/>
      <c r="D1" s="407"/>
      <c r="E1" s="407"/>
      <c r="F1" s="407"/>
      <c r="G1" s="407"/>
      <c r="H1" s="407"/>
      <c r="I1" s="407"/>
      <c r="J1" s="407"/>
      <c r="K1" s="407"/>
      <c r="L1" s="407"/>
      <c r="M1" s="407"/>
      <c r="N1" s="407"/>
      <c r="O1" s="407"/>
      <c r="P1" s="407"/>
      <c r="Q1" s="407"/>
      <c r="R1" s="407"/>
      <c r="S1" s="407"/>
      <c r="T1" s="407"/>
      <c r="U1" s="407"/>
      <c r="V1" s="407"/>
      <c r="W1" s="408"/>
    </row>
    <row r="2" spans="1:23">
      <c r="A2" s="326"/>
      <c r="B2" s="327"/>
      <c r="C2" s="327"/>
      <c r="D2" s="327"/>
      <c r="E2" s="327"/>
      <c r="F2" s="327"/>
      <c r="G2" s="327"/>
      <c r="H2" s="327"/>
      <c r="I2" s="327"/>
      <c r="J2" s="327"/>
      <c r="K2" s="327"/>
      <c r="L2" s="327"/>
      <c r="M2" s="327"/>
      <c r="N2" s="327"/>
      <c r="O2" s="327"/>
      <c r="P2" s="327"/>
      <c r="Q2" s="327"/>
      <c r="R2" s="327"/>
      <c r="S2" s="327"/>
      <c r="T2" s="327"/>
      <c r="U2" s="327"/>
      <c r="V2" s="327"/>
      <c r="W2" s="328"/>
    </row>
    <row r="3" spans="1:23">
      <c r="A3" s="409" t="s">
        <v>2188</v>
      </c>
      <c r="B3" s="410"/>
      <c r="C3" s="410"/>
      <c r="D3" s="410"/>
      <c r="E3" s="410"/>
      <c r="F3" s="410"/>
      <c r="G3" s="410"/>
      <c r="H3" s="410"/>
      <c r="I3" s="410"/>
      <c r="J3" s="410"/>
      <c r="K3" s="410"/>
      <c r="L3" s="410"/>
      <c r="M3" s="410"/>
      <c r="N3" s="410"/>
      <c r="O3" s="410"/>
      <c r="P3" s="410"/>
      <c r="Q3" s="410"/>
      <c r="R3" s="410"/>
      <c r="S3" s="410"/>
      <c r="T3" s="410"/>
      <c r="U3" s="410"/>
      <c r="V3" s="410"/>
      <c r="W3" s="411"/>
    </row>
    <row r="4" spans="1:23">
      <c r="A4" s="409" t="s">
        <v>2189</v>
      </c>
      <c r="B4" s="410"/>
      <c r="C4" s="410"/>
      <c r="D4" s="410"/>
      <c r="E4" s="410"/>
      <c r="F4" s="410"/>
      <c r="G4" s="410"/>
      <c r="H4" s="410"/>
      <c r="I4" s="410"/>
      <c r="J4" s="410"/>
      <c r="K4" s="410"/>
      <c r="L4" s="410"/>
      <c r="M4" s="410"/>
      <c r="N4" s="410"/>
      <c r="O4" s="410"/>
      <c r="P4" s="410"/>
      <c r="Q4" s="410"/>
      <c r="R4" s="410"/>
      <c r="S4" s="410"/>
      <c r="T4" s="410"/>
      <c r="U4" s="410"/>
      <c r="V4" s="410"/>
      <c r="W4" s="411"/>
    </row>
    <row r="5" spans="1:23">
      <c r="A5" s="409" t="s">
        <v>2190</v>
      </c>
      <c r="B5" s="410"/>
      <c r="C5" s="410"/>
      <c r="D5" s="410"/>
      <c r="E5" s="410"/>
      <c r="F5" s="410"/>
      <c r="G5" s="410"/>
      <c r="H5" s="410"/>
      <c r="I5" s="410"/>
      <c r="J5" s="410"/>
      <c r="K5" s="410"/>
      <c r="L5" s="410"/>
      <c r="M5" s="410"/>
      <c r="N5" s="410"/>
      <c r="O5" s="410"/>
      <c r="P5" s="410"/>
      <c r="Q5" s="410"/>
      <c r="R5" s="410"/>
      <c r="S5" s="410"/>
      <c r="T5" s="410"/>
      <c r="U5" s="410"/>
      <c r="V5" s="410"/>
      <c r="W5" s="411"/>
    </row>
    <row r="6" spans="1:23">
      <c r="A6" s="412" t="s">
        <v>2191</v>
      </c>
      <c r="B6" s="413"/>
      <c r="C6" s="413"/>
      <c r="D6" s="413"/>
      <c r="E6" s="413"/>
      <c r="F6" s="413"/>
      <c r="G6" s="413"/>
      <c r="H6" s="413"/>
      <c r="I6" s="413"/>
      <c r="J6" s="413"/>
      <c r="K6" s="413"/>
      <c r="L6" s="413"/>
      <c r="M6" s="413"/>
      <c r="N6" s="413"/>
      <c r="O6" s="413"/>
      <c r="P6" s="413"/>
      <c r="Q6" s="413"/>
      <c r="R6" s="413"/>
      <c r="S6" s="413"/>
      <c r="T6" s="413"/>
      <c r="U6" s="413"/>
      <c r="V6" s="413"/>
      <c r="W6" s="414"/>
    </row>
    <row r="7" spans="1:23">
      <c r="A7" s="329"/>
      <c r="B7" s="330"/>
      <c r="C7" s="330"/>
      <c r="D7" s="330"/>
      <c r="E7" s="330"/>
      <c r="F7" s="330" t="s">
        <v>2192</v>
      </c>
      <c r="G7" s="330"/>
      <c r="H7" s="330"/>
      <c r="I7" s="330"/>
      <c r="J7" s="330"/>
      <c r="K7" s="330"/>
      <c r="L7" s="330"/>
      <c r="M7" s="330"/>
      <c r="N7" s="330"/>
      <c r="O7" s="330"/>
      <c r="P7" s="330"/>
      <c r="Q7" s="330"/>
      <c r="R7" s="330"/>
      <c r="S7" s="330"/>
      <c r="T7" s="330"/>
      <c r="U7" s="330"/>
      <c r="V7" s="330"/>
      <c r="W7" s="331"/>
    </row>
    <row r="8" spans="1:23">
      <c r="A8" s="332" t="s">
        <v>2193</v>
      </c>
      <c r="B8" s="415" t="s">
        <v>2194</v>
      </c>
      <c r="C8" s="416"/>
      <c r="D8" s="403" t="s">
        <v>2195</v>
      </c>
      <c r="E8" s="404"/>
      <c r="F8" s="403" t="s">
        <v>2196</v>
      </c>
      <c r="G8" s="404"/>
      <c r="H8" s="403" t="s">
        <v>2197</v>
      </c>
      <c r="I8" s="404"/>
      <c r="J8" s="403" t="s">
        <v>2198</v>
      </c>
      <c r="K8" s="404"/>
      <c r="L8" s="403" t="s">
        <v>2199</v>
      </c>
      <c r="M8" s="404"/>
      <c r="N8" s="403" t="s">
        <v>2200</v>
      </c>
      <c r="O8" s="404"/>
      <c r="P8" s="403" t="s">
        <v>2201</v>
      </c>
      <c r="Q8" s="404"/>
      <c r="R8" s="403" t="s">
        <v>2202</v>
      </c>
      <c r="S8" s="404"/>
      <c r="T8" s="403" t="s">
        <v>2203</v>
      </c>
      <c r="U8" s="404"/>
      <c r="V8" s="403" t="s">
        <v>2204</v>
      </c>
      <c r="W8" s="405"/>
    </row>
    <row r="9" spans="1:23" ht="25.5">
      <c r="A9" s="333"/>
      <c r="B9" s="334" t="s">
        <v>2205</v>
      </c>
      <c r="C9" s="335" t="s">
        <v>2206</v>
      </c>
      <c r="D9" s="336" t="s">
        <v>2205</v>
      </c>
      <c r="E9" s="337" t="s">
        <v>2206</v>
      </c>
      <c r="F9" s="336" t="s">
        <v>2205</v>
      </c>
      <c r="G9" s="337" t="s">
        <v>2206</v>
      </c>
      <c r="H9" s="336" t="s">
        <v>2205</v>
      </c>
      <c r="I9" s="337" t="s">
        <v>2206</v>
      </c>
      <c r="J9" s="336" t="s">
        <v>2205</v>
      </c>
      <c r="K9" s="337" t="s">
        <v>2206</v>
      </c>
      <c r="L9" s="336" t="s">
        <v>2205</v>
      </c>
      <c r="M9" s="337" t="s">
        <v>2206</v>
      </c>
      <c r="N9" s="336" t="s">
        <v>2205</v>
      </c>
      <c r="O9" s="337" t="s">
        <v>2206</v>
      </c>
      <c r="P9" s="336" t="s">
        <v>2205</v>
      </c>
      <c r="Q9" s="337" t="s">
        <v>2206</v>
      </c>
      <c r="R9" s="336" t="s">
        <v>2205</v>
      </c>
      <c r="S9" s="337" t="s">
        <v>2206</v>
      </c>
      <c r="T9" s="336" t="s">
        <v>2205</v>
      </c>
      <c r="U9" s="337" t="s">
        <v>2206</v>
      </c>
      <c r="V9" s="336" t="s">
        <v>2205</v>
      </c>
      <c r="W9" s="338" t="s">
        <v>2206</v>
      </c>
    </row>
    <row r="10" spans="1:23">
      <c r="A10" s="339" t="s">
        <v>2207</v>
      </c>
      <c r="B10" s="340">
        <v>43101</v>
      </c>
      <c r="C10" s="341">
        <v>3.0500000000000002E-3</v>
      </c>
      <c r="D10" s="340">
        <v>43101</v>
      </c>
      <c r="E10" s="341">
        <v>2.0899999999999998E-3</v>
      </c>
      <c r="F10" s="340">
        <v>42736</v>
      </c>
      <c r="G10" s="341">
        <v>4.3400000000000001E-3</v>
      </c>
      <c r="H10" s="340">
        <v>42370</v>
      </c>
      <c r="I10" s="341">
        <v>2.5899999999999999E-3</v>
      </c>
      <c r="J10" s="340">
        <v>42005</v>
      </c>
      <c r="K10" s="341">
        <v>4.9100000000000003E-3</v>
      </c>
      <c r="L10" s="340">
        <v>41640</v>
      </c>
      <c r="M10" s="342">
        <v>4.0299999999999997E-3</v>
      </c>
      <c r="N10" s="340">
        <v>41275</v>
      </c>
      <c r="O10" s="343">
        <v>3.2200000000000002E-3</v>
      </c>
      <c r="P10" s="340">
        <v>40909</v>
      </c>
      <c r="Q10" s="342">
        <v>3.14E-3</v>
      </c>
      <c r="R10" s="340">
        <v>40544</v>
      </c>
      <c r="S10" s="342">
        <v>3.8400000000000001E-3</v>
      </c>
      <c r="T10" s="340">
        <v>40179</v>
      </c>
      <c r="U10" s="343">
        <v>5.4099999999999999E-3</v>
      </c>
      <c r="V10" s="340">
        <v>39814</v>
      </c>
      <c r="W10" s="344">
        <v>5.1399999999999996E-3</v>
      </c>
    </row>
    <row r="11" spans="1:23">
      <c r="A11" s="339" t="s">
        <v>2208</v>
      </c>
      <c r="B11" s="340">
        <v>43132</v>
      </c>
      <c r="C11" s="341">
        <v>2.7299999999999998E-3</v>
      </c>
      <c r="D11" s="340">
        <v>43132</v>
      </c>
      <c r="E11" s="341">
        <v>2.2799999999999999E-3</v>
      </c>
      <c r="F11" s="340">
        <v>42767</v>
      </c>
      <c r="G11" s="341">
        <v>4.1999999999999997E-3</v>
      </c>
      <c r="H11" s="340">
        <v>42401</v>
      </c>
      <c r="I11" s="341">
        <v>2.7299999999999998E-3</v>
      </c>
      <c r="J11" s="340">
        <v>42036</v>
      </c>
      <c r="K11" s="341">
        <v>3.63E-3</v>
      </c>
      <c r="L11" s="340">
        <v>41671</v>
      </c>
      <c r="M11" s="342">
        <v>4.7400000000000003E-3</v>
      </c>
      <c r="N11" s="340">
        <v>41306</v>
      </c>
      <c r="O11" s="345">
        <v>3.3600000000000001E-3</v>
      </c>
      <c r="P11" s="340">
        <v>40940</v>
      </c>
      <c r="Q11" s="342">
        <v>2.3999999999999998E-3</v>
      </c>
      <c r="R11" s="340">
        <v>40575</v>
      </c>
      <c r="S11" s="342">
        <v>3.9899999999999996E-3</v>
      </c>
      <c r="T11" s="340">
        <v>40210</v>
      </c>
      <c r="U11" s="345">
        <v>5.3299999999999997E-3</v>
      </c>
      <c r="V11" s="340">
        <v>39845</v>
      </c>
      <c r="W11" s="346">
        <v>4.1200000000000004E-3</v>
      </c>
    </row>
    <row r="12" spans="1:23">
      <c r="A12" s="339" t="s">
        <v>2209</v>
      </c>
      <c r="B12" s="340">
        <v>43160</v>
      </c>
      <c r="C12" s="341">
        <v>2.5600000000000002E-3</v>
      </c>
      <c r="D12" s="340">
        <v>43160</v>
      </c>
      <c r="E12" s="341">
        <v>1.75E-3</v>
      </c>
      <c r="F12" s="340">
        <v>42795</v>
      </c>
      <c r="G12" s="341">
        <v>3.5699999999999998E-3</v>
      </c>
      <c r="H12" s="340">
        <v>42430</v>
      </c>
      <c r="I12" s="341">
        <v>2.1900000000000001E-3</v>
      </c>
      <c r="J12" s="340">
        <v>42064</v>
      </c>
      <c r="K12" s="341">
        <v>3.3500000000000001E-3</v>
      </c>
      <c r="L12" s="340">
        <v>41699</v>
      </c>
      <c r="M12" s="342">
        <v>5.7400000000000003E-3</v>
      </c>
      <c r="N12" s="340">
        <v>41334</v>
      </c>
      <c r="O12" s="345">
        <v>3.0500000000000002E-3</v>
      </c>
      <c r="P12" s="340">
        <v>40969</v>
      </c>
      <c r="Q12" s="342">
        <v>2.4399999999999999E-3</v>
      </c>
      <c r="R12" s="340">
        <v>40603</v>
      </c>
      <c r="S12" s="342">
        <v>3.5899999999999999E-3</v>
      </c>
      <c r="T12" s="340">
        <v>40238</v>
      </c>
      <c r="U12" s="345">
        <v>5.0400000000000002E-3</v>
      </c>
      <c r="V12" s="340">
        <v>39873</v>
      </c>
      <c r="W12" s="346">
        <v>3.47E-3</v>
      </c>
    </row>
    <row r="13" spans="1:23">
      <c r="A13" s="339" t="s">
        <v>2210</v>
      </c>
      <c r="B13" s="340">
        <v>43191</v>
      </c>
      <c r="C13" s="341">
        <v>2.0500000000000002E-3</v>
      </c>
      <c r="D13" s="340">
        <v>43191</v>
      </c>
      <c r="E13" s="341">
        <v>1.75E-3</v>
      </c>
      <c r="F13" s="340">
        <v>42826</v>
      </c>
      <c r="G13" s="341">
        <v>3.5599999999999998E-3</v>
      </c>
      <c r="H13" s="340">
        <v>42461</v>
      </c>
      <c r="I13" s="341">
        <v>2.0300000000000001E-3</v>
      </c>
      <c r="J13" s="340">
        <v>42095</v>
      </c>
      <c r="K13" s="341">
        <v>3.46E-3</v>
      </c>
      <c r="L13" s="340">
        <v>41730</v>
      </c>
      <c r="M13" s="342">
        <v>4.4600000000000004E-3</v>
      </c>
      <c r="N13" s="340">
        <v>41365</v>
      </c>
      <c r="O13" s="345">
        <v>3.6800000000000001E-3</v>
      </c>
      <c r="P13" s="340">
        <v>41000</v>
      </c>
      <c r="Q13" s="342">
        <v>2.1299999999999999E-3</v>
      </c>
      <c r="R13" s="340">
        <v>40634</v>
      </c>
      <c r="S13" s="342">
        <v>3.7000000000000002E-3</v>
      </c>
      <c r="T13" s="340">
        <v>40269</v>
      </c>
      <c r="U13" s="345">
        <v>3.96E-3</v>
      </c>
      <c r="V13" s="340">
        <v>39904</v>
      </c>
      <c r="W13" s="346">
        <v>3.0899999999999999E-3</v>
      </c>
    </row>
    <row r="14" spans="1:23">
      <c r="A14" s="339" t="s">
        <v>2211</v>
      </c>
      <c r="B14" s="340">
        <v>43221</v>
      </c>
      <c r="C14" s="341">
        <v>1.42E-3</v>
      </c>
      <c r="D14" s="340">
        <v>43221</v>
      </c>
      <c r="E14" s="341">
        <v>1.32E-3</v>
      </c>
      <c r="F14" s="340">
        <v>42856</v>
      </c>
      <c r="G14" s="341">
        <v>3.4499999999999999E-3</v>
      </c>
      <c r="H14" s="340">
        <v>42491</v>
      </c>
      <c r="I14" s="341">
        <v>1.82E-3</v>
      </c>
      <c r="J14" s="340">
        <v>42125</v>
      </c>
      <c r="K14" s="341">
        <v>3.0799999999999998E-3</v>
      </c>
      <c r="L14" s="340">
        <v>41760</v>
      </c>
      <c r="M14" s="342">
        <v>4.5500000000000002E-3</v>
      </c>
      <c r="N14" s="340">
        <v>41395</v>
      </c>
      <c r="O14" s="345">
        <v>3.8999999999999998E-3</v>
      </c>
      <c r="P14" s="340">
        <v>41030</v>
      </c>
      <c r="Q14" s="342">
        <v>1.7700000000000001E-3</v>
      </c>
      <c r="R14" s="340">
        <v>40664</v>
      </c>
      <c r="S14" s="342">
        <v>3.7599999999999999E-3</v>
      </c>
      <c r="T14" s="340">
        <v>40299</v>
      </c>
      <c r="U14" s="345">
        <v>3.65E-3</v>
      </c>
      <c r="V14" s="340">
        <v>39934</v>
      </c>
      <c r="W14" s="346">
        <v>2.7599999999999999E-3</v>
      </c>
    </row>
    <row r="15" spans="1:23">
      <c r="A15" s="339" t="s">
        <v>2212</v>
      </c>
      <c r="B15" s="340">
        <v>43252</v>
      </c>
      <c r="C15" s="341">
        <v>1.24E-3</v>
      </c>
      <c r="D15" s="340">
        <v>43252</v>
      </c>
      <c r="E15" s="341">
        <v>1.2099999999999999E-3</v>
      </c>
      <c r="F15" s="340">
        <v>42887</v>
      </c>
      <c r="G15" s="341">
        <v>3.4499999999999999E-3</v>
      </c>
      <c r="H15" s="340">
        <v>42522</v>
      </c>
      <c r="I15" s="341">
        <v>1.83E-3</v>
      </c>
      <c r="J15" s="340">
        <v>42156</v>
      </c>
      <c r="K15" s="341">
        <v>3.7100000000000002E-3</v>
      </c>
      <c r="L15" s="340">
        <v>41791</v>
      </c>
      <c r="M15" s="342">
        <v>4.3E-3</v>
      </c>
      <c r="N15" s="340">
        <v>41426</v>
      </c>
      <c r="O15" s="345">
        <v>3.7699999999999999E-3</v>
      </c>
      <c r="P15" s="340">
        <v>41061</v>
      </c>
      <c r="Q15" s="342">
        <v>2.3800000000000002E-3</v>
      </c>
      <c r="R15" s="340">
        <v>40695</v>
      </c>
      <c r="S15" s="342">
        <v>3.9699999999999996E-3</v>
      </c>
      <c r="T15" s="340">
        <v>40330</v>
      </c>
      <c r="U15" s="345">
        <v>3.79E-3</v>
      </c>
      <c r="V15" s="340">
        <v>39965</v>
      </c>
      <c r="W15" s="346">
        <v>3.4199999999999999E-3</v>
      </c>
    </row>
    <row r="16" spans="1:23">
      <c r="A16" s="339" t="s">
        <v>2213</v>
      </c>
      <c r="B16" s="340">
        <v>43282</v>
      </c>
      <c r="C16" s="341">
        <v>1.16E-3</v>
      </c>
      <c r="D16" s="340">
        <v>43282</v>
      </c>
      <c r="E16" s="341">
        <v>1.32E-3</v>
      </c>
      <c r="F16" s="340">
        <v>42917</v>
      </c>
      <c r="G16" s="341">
        <v>2.0500000000000002E-3</v>
      </c>
      <c r="H16" s="340">
        <v>42552</v>
      </c>
      <c r="I16" s="341">
        <v>2.7200000000000002E-3</v>
      </c>
      <c r="J16" s="340">
        <v>42186</v>
      </c>
      <c r="K16" s="341">
        <v>3.2299999999999998E-3</v>
      </c>
      <c r="L16" s="340">
        <v>41821</v>
      </c>
      <c r="M16" s="342">
        <v>4.4999999999999997E-3</v>
      </c>
      <c r="N16" s="340">
        <v>41456</v>
      </c>
      <c r="O16" s="345">
        <v>3.47E-3</v>
      </c>
      <c r="P16" s="340">
        <v>41091</v>
      </c>
      <c r="Q16" s="342">
        <v>2.2499999999999998E-3</v>
      </c>
      <c r="R16" s="340">
        <v>40725</v>
      </c>
      <c r="S16" s="342">
        <v>4.1200000000000004E-3</v>
      </c>
      <c r="T16" s="340">
        <v>40360</v>
      </c>
      <c r="U16" s="345">
        <v>4.1399999999999996E-3</v>
      </c>
      <c r="V16" s="340">
        <v>39995</v>
      </c>
      <c r="W16" s="346">
        <v>3.1700000000000001E-3</v>
      </c>
    </row>
    <row r="17" spans="1:23">
      <c r="A17" s="339" t="s">
        <v>2214</v>
      </c>
      <c r="B17" s="340">
        <v>43313</v>
      </c>
      <c r="C17" s="341">
        <v>1.2999999999999999E-3</v>
      </c>
      <c r="D17" s="340">
        <v>43313</v>
      </c>
      <c r="E17" s="341">
        <v>1.75E-3</v>
      </c>
      <c r="F17" s="340">
        <v>42948</v>
      </c>
      <c r="G17" s="341">
        <v>2.1199999999999999E-3</v>
      </c>
      <c r="H17" s="340">
        <v>42583</v>
      </c>
      <c r="I17" s="341">
        <v>2.8500000000000001E-3</v>
      </c>
      <c r="J17" s="340">
        <v>42217</v>
      </c>
      <c r="K17" s="341">
        <v>3.4099999999999998E-3</v>
      </c>
      <c r="L17" s="340">
        <v>41852</v>
      </c>
      <c r="M17" s="342">
        <v>3.7399999999999998E-3</v>
      </c>
      <c r="N17" s="340">
        <v>41487</v>
      </c>
      <c r="O17" s="345">
        <v>3.16E-3</v>
      </c>
      <c r="P17" s="340">
        <v>41122</v>
      </c>
      <c r="Q17" s="342">
        <v>2.4599999999999999E-3</v>
      </c>
      <c r="R17" s="340">
        <v>40756</v>
      </c>
      <c r="S17" s="342">
        <v>4.0699999999999998E-3</v>
      </c>
      <c r="T17" s="340">
        <v>40391</v>
      </c>
      <c r="U17" s="345">
        <v>3.5400000000000002E-3</v>
      </c>
      <c r="V17" s="340">
        <v>40026</v>
      </c>
      <c r="W17" s="346">
        <v>3.0999999999999999E-3</v>
      </c>
    </row>
    <row r="18" spans="1:23">
      <c r="A18" s="339" t="s">
        <v>2215</v>
      </c>
      <c r="B18" s="340">
        <v>43344</v>
      </c>
      <c r="C18" s="341">
        <v>1.2899999999999999E-3</v>
      </c>
      <c r="D18" s="340">
        <v>43344</v>
      </c>
      <c r="E18" s="341">
        <v>1.4E-3</v>
      </c>
      <c r="F18" s="340">
        <v>42979</v>
      </c>
      <c r="G18" s="341">
        <v>1.6100000000000001E-3</v>
      </c>
      <c r="H18" s="340">
        <v>42614</v>
      </c>
      <c r="I18" s="341">
        <v>2.48E-3</v>
      </c>
      <c r="J18" s="340">
        <v>42248</v>
      </c>
      <c r="K18" s="341">
        <v>3.0300000000000001E-3</v>
      </c>
      <c r="L18" s="347" t="s">
        <v>2216</v>
      </c>
      <c r="M18" s="342">
        <v>5.3800000000000002E-3</v>
      </c>
      <c r="N18" s="340">
        <v>41518</v>
      </c>
      <c r="O18" s="345">
        <v>2.7000000000000001E-3</v>
      </c>
      <c r="P18" s="340">
        <v>41153</v>
      </c>
      <c r="Q18" s="342">
        <v>2.2899999999999999E-3</v>
      </c>
      <c r="R18" s="340">
        <v>40787</v>
      </c>
      <c r="S18" s="342">
        <v>3.7699999999999999E-3</v>
      </c>
      <c r="T18" s="340">
        <v>40422</v>
      </c>
      <c r="U18" s="345">
        <v>3.2000000000000002E-3</v>
      </c>
      <c r="V18" s="340">
        <v>40057</v>
      </c>
      <c r="W18" s="346">
        <v>2.64E-3</v>
      </c>
    </row>
    <row r="19" spans="1:23">
      <c r="A19" s="339" t="s">
        <v>2217</v>
      </c>
      <c r="B19" s="340">
        <v>43374</v>
      </c>
      <c r="C19" s="341">
        <v>1.3500000000000001E-3</v>
      </c>
      <c r="D19" s="340">
        <v>43374</v>
      </c>
      <c r="E19" s="341">
        <v>1.42E-3</v>
      </c>
      <c r="F19" s="340">
        <v>43009</v>
      </c>
      <c r="G19" s="341">
        <v>1.9300000000000001E-3</v>
      </c>
      <c r="H19" s="340">
        <v>42644</v>
      </c>
      <c r="I19" s="341">
        <v>3.1800000000000001E-3</v>
      </c>
      <c r="J19" s="340">
        <v>42278</v>
      </c>
      <c r="K19" s="341">
        <v>3.0400000000000002E-3</v>
      </c>
      <c r="L19" s="340">
        <v>41913</v>
      </c>
      <c r="M19" s="342">
        <v>5.45E-3</v>
      </c>
      <c r="N19" s="340">
        <v>41548</v>
      </c>
      <c r="O19" s="345">
        <v>2.8500000000000001E-3</v>
      </c>
      <c r="P19" s="340">
        <v>41183</v>
      </c>
      <c r="Q19" s="342">
        <v>2.5500000000000002E-3</v>
      </c>
      <c r="R19" s="340">
        <v>40817</v>
      </c>
      <c r="S19" s="342">
        <v>3.6900000000000001E-3</v>
      </c>
      <c r="T19" s="340">
        <v>40452</v>
      </c>
      <c r="U19" s="345">
        <v>3.4499999999999999E-3</v>
      </c>
      <c r="V19" s="340">
        <v>40087</v>
      </c>
      <c r="W19" s="346">
        <v>3.3500000000000001E-3</v>
      </c>
    </row>
    <row r="20" spans="1:23">
      <c r="A20" s="339" t="s">
        <v>2218</v>
      </c>
      <c r="B20" s="340">
        <v>43405</v>
      </c>
      <c r="C20" s="348"/>
      <c r="D20" s="340">
        <v>43405</v>
      </c>
      <c r="E20" s="341">
        <v>2.0699999999999998E-3</v>
      </c>
      <c r="F20" s="340">
        <v>43040</v>
      </c>
      <c r="G20" s="341">
        <v>2.0899999999999998E-3</v>
      </c>
      <c r="H20" s="340">
        <v>42675</v>
      </c>
      <c r="I20" s="341">
        <v>3.9100000000000003E-3</v>
      </c>
      <c r="J20" s="340">
        <v>42309</v>
      </c>
      <c r="K20" s="341">
        <v>3.1199999999999999E-3</v>
      </c>
      <c r="L20" s="340">
        <v>41944</v>
      </c>
      <c r="M20" s="342">
        <v>4.9300000000000004E-3</v>
      </c>
      <c r="N20" s="340">
        <v>41579</v>
      </c>
      <c r="O20" s="345">
        <v>3.6600000000000001E-3</v>
      </c>
      <c r="P20" s="340">
        <v>41214</v>
      </c>
      <c r="Q20" s="342">
        <v>3.5999999999999999E-3</v>
      </c>
      <c r="R20" s="340">
        <v>40848</v>
      </c>
      <c r="S20" s="342">
        <v>3.3700000000000002E-3</v>
      </c>
      <c r="T20" s="340">
        <v>40483</v>
      </c>
      <c r="U20" s="345">
        <v>3.3800000000000002E-3</v>
      </c>
      <c r="V20" s="340">
        <v>40118</v>
      </c>
      <c r="W20" s="346">
        <v>5.1000000000000004E-3</v>
      </c>
    </row>
    <row r="21" spans="1:23">
      <c r="A21" s="349" t="s">
        <v>2219</v>
      </c>
      <c r="B21" s="350">
        <v>43435</v>
      </c>
      <c r="C21" s="351"/>
      <c r="D21" s="350">
        <v>43435</v>
      </c>
      <c r="E21" s="352">
        <v>3.0200000000000001E-3</v>
      </c>
      <c r="F21" s="350">
        <v>43070</v>
      </c>
      <c r="G21" s="353">
        <v>2.33E-3</v>
      </c>
      <c r="H21" s="350">
        <v>42705</v>
      </c>
      <c r="I21" s="353">
        <v>3.5999999999999999E-3</v>
      </c>
      <c r="J21" s="350">
        <v>42339</v>
      </c>
      <c r="K21" s="354">
        <v>3.2699999999999999E-3</v>
      </c>
      <c r="L21" s="350">
        <v>41974</v>
      </c>
      <c r="M21" s="354">
        <v>5.4200000000000003E-3</v>
      </c>
      <c r="N21" s="355">
        <v>41609</v>
      </c>
      <c r="O21" s="356">
        <v>3.47E-3</v>
      </c>
      <c r="P21" s="355">
        <v>41244</v>
      </c>
      <c r="Q21" s="356">
        <v>3.5999999999999999E-3</v>
      </c>
      <c r="R21" s="355">
        <v>40878</v>
      </c>
      <c r="S21" s="356">
        <v>3.4399999999999999E-3</v>
      </c>
      <c r="T21" s="355">
        <v>40513</v>
      </c>
      <c r="U21" s="356">
        <v>3.63E-3</v>
      </c>
      <c r="V21" s="355">
        <v>40148</v>
      </c>
      <c r="W21" s="357">
        <v>4.47E-3</v>
      </c>
    </row>
    <row r="22" spans="1:23">
      <c r="A22" s="289"/>
      <c r="B22" s="289"/>
      <c r="C22" s="289"/>
      <c r="D22" s="289"/>
      <c r="E22" s="289"/>
      <c r="F22" s="289"/>
      <c r="G22" s="289"/>
      <c r="H22" s="289"/>
      <c r="I22" s="289"/>
      <c r="J22" s="289"/>
      <c r="K22" s="289"/>
      <c r="L22" s="289"/>
      <c r="M22" s="289"/>
      <c r="N22" s="289"/>
      <c r="O22" s="289"/>
      <c r="P22" s="289"/>
      <c r="Q22" s="289"/>
      <c r="R22" s="289"/>
      <c r="S22" s="289"/>
      <c r="T22" s="289"/>
      <c r="U22" s="289"/>
      <c r="V22" s="289"/>
      <c r="W22" s="289"/>
    </row>
    <row r="23" spans="1:23">
      <c r="A23" s="358" t="s">
        <v>2220</v>
      </c>
      <c r="B23" s="358"/>
      <c r="C23" s="358"/>
      <c r="D23" s="358"/>
      <c r="E23" s="358"/>
      <c r="F23" s="358"/>
      <c r="G23" s="358"/>
      <c r="H23" s="358"/>
      <c r="I23" s="358"/>
      <c r="J23" s="358"/>
      <c r="K23" s="358"/>
      <c r="L23" s="358"/>
      <c r="M23" s="358"/>
      <c r="N23" s="358"/>
      <c r="O23" s="358"/>
      <c r="P23" s="358"/>
      <c r="Q23" s="358"/>
      <c r="R23" s="358"/>
      <c r="S23" s="358"/>
      <c r="T23" s="358"/>
      <c r="U23" s="358"/>
      <c r="V23" s="358"/>
      <c r="W23" s="358"/>
    </row>
    <row r="24" spans="1:23">
      <c r="A24" s="359" t="s">
        <v>2221</v>
      </c>
      <c r="B24" s="359"/>
      <c r="C24" s="359"/>
      <c r="D24" s="359"/>
      <c r="E24" s="359"/>
      <c r="F24" s="359"/>
      <c r="G24" s="359"/>
      <c r="H24" s="359"/>
      <c r="I24" s="359"/>
      <c r="J24" s="359"/>
      <c r="K24" s="359"/>
      <c r="L24" s="359"/>
      <c r="M24" s="359"/>
      <c r="N24" s="359"/>
      <c r="O24" s="359"/>
      <c r="P24" s="359"/>
      <c r="Q24" s="359"/>
      <c r="R24" s="359"/>
      <c r="S24" s="359"/>
      <c r="T24" s="359"/>
      <c r="U24" s="359"/>
      <c r="V24" s="359"/>
      <c r="W24" s="359"/>
    </row>
    <row r="28" spans="1:23">
      <c r="E28" s="289" t="s">
        <v>2222</v>
      </c>
      <c r="G28" s="253">
        <f>SUM(G10:G21)/12</f>
        <v>2.891666666666667E-3</v>
      </c>
    </row>
  </sheetData>
  <mergeCells count="16">
    <mergeCell ref="V8:W8"/>
    <mergeCell ref="A1:W1"/>
    <mergeCell ref="A3:W3"/>
    <mergeCell ref="A4:W4"/>
    <mergeCell ref="A5:W5"/>
    <mergeCell ref="A6:W6"/>
    <mergeCell ref="B8:C8"/>
    <mergeCell ref="D8:E8"/>
    <mergeCell ref="F8:G8"/>
    <mergeCell ref="H8:I8"/>
    <mergeCell ref="J8:K8"/>
    <mergeCell ref="L8:M8"/>
    <mergeCell ref="N8:O8"/>
    <mergeCell ref="P8:Q8"/>
    <mergeCell ref="R8:S8"/>
    <mergeCell ref="T8:U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1" sqref="A21:A22"/>
    </sheetView>
  </sheetViews>
  <sheetFormatPr defaultRowHeight="12.75"/>
  <cols>
    <col min="1" max="1" width="29.42578125" style="253" customWidth="1"/>
    <col min="2" max="16384" width="9.140625" style="253"/>
  </cols>
  <sheetData>
    <row r="1" spans="1:2">
      <c r="A1" s="253" t="s">
        <v>0</v>
      </c>
      <c r="B1" s="253">
        <v>2017</v>
      </c>
    </row>
    <row r="2" spans="1:2">
      <c r="A2" s="253" t="s">
        <v>1</v>
      </c>
      <c r="B2" s="253">
        <v>1.9204019850077678E-5</v>
      </c>
    </row>
    <row r="3" spans="1:2">
      <c r="A3" s="253" t="s">
        <v>2</v>
      </c>
      <c r="B3" s="253">
        <v>3.8090646094503381E-6</v>
      </c>
    </row>
    <row r="4" spans="1:2">
      <c r="A4" s="253" t="s">
        <v>4</v>
      </c>
      <c r="B4" s="253">
        <v>1.2044358727097398E-5</v>
      </c>
    </row>
    <row r="5" spans="1:2">
      <c r="A5" s="253" t="s">
        <v>5</v>
      </c>
      <c r="B5" s="253">
        <v>8.4474445515911283E-6</v>
      </c>
    </row>
    <row r="6" spans="1:2">
      <c r="A6" s="253" t="s">
        <v>3</v>
      </c>
      <c r="B6" s="253">
        <v>6.7984570877531343E-6</v>
      </c>
    </row>
    <row r="7" spans="1:2">
      <c r="A7" s="253" t="s">
        <v>19</v>
      </c>
      <c r="B7" s="253">
        <v>8.4474445515911283E-6</v>
      </c>
    </row>
    <row r="8" spans="1:2">
      <c r="A8" s="253" t="s">
        <v>20</v>
      </c>
      <c r="B8" s="253">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13" workbookViewId="0">
      <selection activeCell="A21" sqref="A21:A22"/>
    </sheetView>
  </sheetViews>
  <sheetFormatPr defaultRowHeight="12.75"/>
  <cols>
    <col min="1" max="16384" width="9.140625" style="253"/>
  </cols>
  <sheetData>
    <row r="1" spans="1:14" ht="15.75">
      <c r="A1" s="360" t="s">
        <v>48</v>
      </c>
      <c r="B1" s="320" t="s">
        <v>207</v>
      </c>
    </row>
    <row r="2" spans="1:14" ht="60">
      <c r="A2" s="321" t="s">
        <v>49</v>
      </c>
      <c r="B2" s="322" t="s">
        <v>208</v>
      </c>
      <c r="C2" s="322" t="s">
        <v>209</v>
      </c>
      <c r="D2" s="322" t="s">
        <v>210</v>
      </c>
      <c r="E2" s="322" t="s">
        <v>211</v>
      </c>
      <c r="F2" s="322" t="s">
        <v>212</v>
      </c>
      <c r="G2" s="322" t="s">
        <v>213</v>
      </c>
      <c r="H2" s="322" t="s">
        <v>2182</v>
      </c>
      <c r="I2" s="322" t="s">
        <v>214</v>
      </c>
      <c r="J2" s="322" t="s">
        <v>2183</v>
      </c>
      <c r="K2" s="322" t="s">
        <v>215</v>
      </c>
      <c r="L2" s="322" t="s">
        <v>2184</v>
      </c>
      <c r="M2" s="322" t="s">
        <v>216</v>
      </c>
      <c r="N2" s="322" t="s">
        <v>217</v>
      </c>
    </row>
    <row r="3" spans="1:14" ht="204">
      <c r="A3" s="323" t="s">
        <v>50</v>
      </c>
      <c r="B3" s="324" t="s">
        <v>218</v>
      </c>
      <c r="C3" s="324" t="s">
        <v>219</v>
      </c>
      <c r="D3" s="324" t="s">
        <v>220</v>
      </c>
      <c r="E3" s="324" t="s">
        <v>221</v>
      </c>
      <c r="F3" s="324" t="s">
        <v>222</v>
      </c>
      <c r="G3" s="324" t="s">
        <v>223</v>
      </c>
      <c r="H3" s="324" t="s">
        <v>2185</v>
      </c>
      <c r="I3" s="324" t="s">
        <v>224</v>
      </c>
      <c r="J3" s="324" t="s">
        <v>2186</v>
      </c>
      <c r="K3" s="324" t="s">
        <v>225</v>
      </c>
      <c r="L3" s="324" t="s">
        <v>2187</v>
      </c>
      <c r="M3" s="324" t="s">
        <v>226</v>
      </c>
      <c r="N3" s="324" t="s">
        <v>227</v>
      </c>
    </row>
    <row r="4" spans="1:14">
      <c r="A4" s="361">
        <v>24653</v>
      </c>
      <c r="B4" s="253">
        <v>0.3</v>
      </c>
      <c r="E4" s="253">
        <v>0.25</v>
      </c>
      <c r="G4" s="253">
        <v>0.93</v>
      </c>
      <c r="I4" s="253">
        <v>0.68</v>
      </c>
    </row>
    <row r="5" spans="1:14">
      <c r="A5" s="361">
        <v>25019</v>
      </c>
      <c r="B5" s="253">
        <v>0.31</v>
      </c>
      <c r="E5" s="253">
        <v>0.24</v>
      </c>
      <c r="G5" s="253">
        <v>0.93</v>
      </c>
      <c r="I5" s="253">
        <v>0.69</v>
      </c>
    </row>
    <row r="6" spans="1:14">
      <c r="A6" s="361">
        <v>25384</v>
      </c>
      <c r="B6" s="253">
        <v>0.31</v>
      </c>
      <c r="E6" s="253">
        <v>0.3</v>
      </c>
      <c r="G6" s="253">
        <v>0.93</v>
      </c>
      <c r="I6" s="253">
        <v>0.69</v>
      </c>
    </row>
    <row r="7" spans="1:14">
      <c r="A7" s="361">
        <v>25749</v>
      </c>
      <c r="B7" s="253">
        <v>0.32</v>
      </c>
      <c r="E7" s="253">
        <v>0.28999999999999998</v>
      </c>
      <c r="G7" s="253">
        <v>0.99</v>
      </c>
      <c r="I7" s="253">
        <v>0.73</v>
      </c>
    </row>
    <row r="8" spans="1:14">
      <c r="A8" s="361">
        <v>26114</v>
      </c>
      <c r="B8" s="253">
        <v>0.33</v>
      </c>
      <c r="E8" s="253">
        <v>0.35</v>
      </c>
      <c r="G8" s="253">
        <v>1.03</v>
      </c>
      <c r="I8" s="253">
        <v>0.76</v>
      </c>
    </row>
    <row r="9" spans="1:14">
      <c r="A9" s="361">
        <v>26480</v>
      </c>
      <c r="B9" s="253">
        <v>0.37</v>
      </c>
      <c r="E9" s="253">
        <v>0.35</v>
      </c>
      <c r="G9" s="253">
        <v>1.08</v>
      </c>
      <c r="I9" s="253">
        <v>0.81</v>
      </c>
    </row>
    <row r="10" spans="1:14">
      <c r="A10" s="361">
        <v>26845</v>
      </c>
      <c r="B10" s="253">
        <v>0.37</v>
      </c>
      <c r="E10" s="253">
        <v>0.39</v>
      </c>
      <c r="G10" s="253">
        <v>1.1599999999999999</v>
      </c>
      <c r="I10" s="253">
        <v>0.85</v>
      </c>
    </row>
    <row r="11" spans="1:14">
      <c r="A11" s="361">
        <v>27210</v>
      </c>
      <c r="B11" s="253">
        <v>0.44</v>
      </c>
      <c r="E11" s="253">
        <v>0.45</v>
      </c>
      <c r="G11" s="253">
        <v>1.38</v>
      </c>
      <c r="I11" s="253">
        <v>0.99</v>
      </c>
    </row>
    <row r="12" spans="1:14">
      <c r="A12" s="361">
        <v>27575</v>
      </c>
      <c r="B12" s="253">
        <v>0.7</v>
      </c>
      <c r="E12" s="253">
        <v>0.47</v>
      </c>
      <c r="G12" s="253">
        <v>1.57</v>
      </c>
      <c r="I12" s="253">
        <v>1.29</v>
      </c>
    </row>
    <row r="13" spans="1:14">
      <c r="A13" s="361">
        <v>27941</v>
      </c>
      <c r="B13" s="253">
        <v>0.94</v>
      </c>
      <c r="E13" s="253">
        <v>0.69</v>
      </c>
      <c r="G13" s="253">
        <v>1.77</v>
      </c>
      <c r="I13" s="253">
        <v>1.59</v>
      </c>
    </row>
    <row r="14" spans="1:14">
      <c r="A14" s="361">
        <v>28306</v>
      </c>
      <c r="B14" s="253">
        <v>1.17</v>
      </c>
      <c r="E14" s="253">
        <v>0.73</v>
      </c>
      <c r="G14" s="253">
        <v>1.89</v>
      </c>
      <c r="I14" s="253">
        <v>2.0699999999999998</v>
      </c>
    </row>
    <row r="15" spans="1:14">
      <c r="A15" s="361">
        <v>28671</v>
      </c>
      <c r="B15" s="253">
        <v>1.36</v>
      </c>
      <c r="E15" s="253">
        <v>0.85</v>
      </c>
      <c r="G15" s="253">
        <v>1.99</v>
      </c>
      <c r="I15" s="253">
        <v>2.2400000000000002</v>
      </c>
    </row>
    <row r="16" spans="1:14">
      <c r="A16" s="361">
        <v>29036</v>
      </c>
      <c r="B16" s="253">
        <v>1.7</v>
      </c>
      <c r="E16" s="253">
        <v>1.75</v>
      </c>
      <c r="G16" s="253">
        <v>2.4700000000000002</v>
      </c>
      <c r="I16" s="253">
        <v>2.73</v>
      </c>
    </row>
    <row r="17" spans="1:15">
      <c r="A17" s="361">
        <v>29402</v>
      </c>
      <c r="B17" s="253">
        <v>2.17</v>
      </c>
      <c r="E17" s="253">
        <v>2.16</v>
      </c>
      <c r="G17" s="253">
        <v>3.51</v>
      </c>
      <c r="I17" s="253">
        <v>3.98</v>
      </c>
    </row>
    <row r="18" spans="1:15">
      <c r="A18" s="361">
        <v>29767</v>
      </c>
      <c r="B18" s="253">
        <v>2.57</v>
      </c>
      <c r="E18" s="253">
        <v>2.9</v>
      </c>
      <c r="G18" s="253">
        <v>3.74</v>
      </c>
      <c r="I18" s="253">
        <v>4.38</v>
      </c>
    </row>
    <row r="19" spans="1:15">
      <c r="A19" s="361">
        <v>30132</v>
      </c>
      <c r="B19" s="253">
        <v>3.09</v>
      </c>
      <c r="E19" s="253">
        <v>3.3</v>
      </c>
      <c r="G19" s="253">
        <v>4.43</v>
      </c>
      <c r="I19" s="253">
        <v>5.32</v>
      </c>
    </row>
    <row r="20" spans="1:15">
      <c r="A20" s="361">
        <v>30497</v>
      </c>
      <c r="B20" s="253">
        <v>3.57</v>
      </c>
      <c r="E20" s="253">
        <v>4.1399999999999997</v>
      </c>
      <c r="G20" s="253">
        <v>5.41</v>
      </c>
      <c r="I20" s="253">
        <v>6.33</v>
      </c>
    </row>
    <row r="21" spans="1:15">
      <c r="A21" s="361">
        <v>30863</v>
      </c>
      <c r="B21" s="253">
        <v>3.8</v>
      </c>
      <c r="E21" s="253">
        <v>4.13</v>
      </c>
      <c r="F21" s="253">
        <v>3.97</v>
      </c>
      <c r="G21" s="253">
        <v>5.84</v>
      </c>
      <c r="I21" s="253">
        <v>6.95</v>
      </c>
    </row>
    <row r="22" spans="1:15">
      <c r="A22" s="361">
        <v>31228</v>
      </c>
      <c r="B22" s="253">
        <v>3.36</v>
      </c>
      <c r="E22" s="253">
        <v>3.7</v>
      </c>
      <c r="F22" s="253">
        <v>3.54</v>
      </c>
      <c r="G22" s="253">
        <v>5.72</v>
      </c>
      <c r="I22" s="253">
        <v>6.63</v>
      </c>
    </row>
    <row r="23" spans="1:15">
      <c r="A23" s="361">
        <v>31593</v>
      </c>
      <c r="B23" s="253">
        <v>2.89</v>
      </c>
      <c r="E23" s="253">
        <v>3.56</v>
      </c>
      <c r="F23" s="253">
        <v>2.76</v>
      </c>
      <c r="G23" s="253">
        <v>5.14</v>
      </c>
      <c r="I23" s="253">
        <v>5.86</v>
      </c>
    </row>
    <row r="24" spans="1:15">
      <c r="A24" s="361">
        <v>31958</v>
      </c>
      <c r="B24" s="253">
        <v>2.37</v>
      </c>
      <c r="E24" s="253">
        <v>3.02</v>
      </c>
      <c r="F24" s="253">
        <v>2.39</v>
      </c>
      <c r="G24" s="253">
        <v>5.26</v>
      </c>
      <c r="I24" s="253">
        <v>5.42</v>
      </c>
    </row>
    <row r="25" spans="1:15">
      <c r="A25" s="361">
        <v>32324</v>
      </c>
      <c r="B25" s="253">
        <v>2.39</v>
      </c>
      <c r="E25" s="253">
        <v>2.5499999999999998</v>
      </c>
      <c r="F25" s="253">
        <v>2.6</v>
      </c>
      <c r="G25" s="253">
        <v>5.64</v>
      </c>
      <c r="I25" s="253">
        <v>4.68</v>
      </c>
    </row>
    <row r="26" spans="1:15">
      <c r="A26" s="361">
        <v>32689</v>
      </c>
      <c r="B26" s="253">
        <v>2.3199999999999998</v>
      </c>
      <c r="E26" s="253">
        <v>2.39</v>
      </c>
      <c r="F26" s="253">
        <v>2.75</v>
      </c>
      <c r="G26" s="253">
        <v>5.59</v>
      </c>
      <c r="H26" s="253">
        <v>100</v>
      </c>
      <c r="I26" s="253">
        <v>4.88</v>
      </c>
    </row>
    <row r="27" spans="1:15">
      <c r="A27" s="361">
        <v>33054</v>
      </c>
      <c r="B27" s="253">
        <v>2.36</v>
      </c>
      <c r="E27" s="253">
        <v>2.4</v>
      </c>
      <c r="F27" s="253">
        <v>2.9</v>
      </c>
      <c r="G27" s="253">
        <v>5.78</v>
      </c>
      <c r="H27" s="253">
        <v>100</v>
      </c>
      <c r="I27" s="253">
        <v>5.12</v>
      </c>
      <c r="J27" s="253">
        <v>86.6</v>
      </c>
      <c r="M27" s="253">
        <v>4.84</v>
      </c>
    </row>
    <row r="28" spans="1:15">
      <c r="A28" s="361">
        <v>33419</v>
      </c>
      <c r="B28" s="253">
        <v>2.46</v>
      </c>
      <c r="E28" s="253">
        <v>2.19</v>
      </c>
      <c r="F28" s="253">
        <v>2.8</v>
      </c>
      <c r="G28" s="253">
        <v>6.27</v>
      </c>
      <c r="H28" s="253">
        <v>99.7</v>
      </c>
      <c r="I28" s="253">
        <v>5.5</v>
      </c>
      <c r="J28" s="253">
        <v>77.8</v>
      </c>
      <c r="M28" s="253">
        <v>5.77</v>
      </c>
    </row>
    <row r="29" spans="1:15">
      <c r="A29" s="361">
        <v>33785</v>
      </c>
      <c r="B29" s="253">
        <v>2.34</v>
      </c>
      <c r="E29" s="253">
        <v>1.4</v>
      </c>
      <c r="F29" s="253">
        <v>2.72</v>
      </c>
      <c r="G29" s="253">
        <v>5.97</v>
      </c>
      <c r="H29" s="253">
        <v>99.2</v>
      </c>
      <c r="I29" s="253">
        <v>5.15</v>
      </c>
      <c r="J29" s="253">
        <v>74.5</v>
      </c>
      <c r="M29" s="253">
        <v>6.43</v>
      </c>
    </row>
    <row r="30" spans="1:15">
      <c r="A30" s="361">
        <v>34150</v>
      </c>
      <c r="B30" s="253">
        <v>2.38</v>
      </c>
      <c r="E30" s="253">
        <v>0.53</v>
      </c>
      <c r="F30" s="253">
        <v>2.85</v>
      </c>
      <c r="G30" s="253">
        <v>6.23</v>
      </c>
      <c r="H30" s="253">
        <v>99.2</v>
      </c>
      <c r="I30" s="253">
        <v>6.03</v>
      </c>
      <c r="J30" s="253">
        <v>76.900000000000006</v>
      </c>
      <c r="M30" s="253">
        <v>4.76</v>
      </c>
    </row>
    <row r="31" spans="1:15">
      <c r="A31" s="361">
        <v>34515</v>
      </c>
      <c r="B31" s="253">
        <v>1.5</v>
      </c>
      <c r="E31" s="253">
        <v>0.33</v>
      </c>
      <c r="F31" s="253">
        <v>2.57</v>
      </c>
      <c r="G31" s="253">
        <v>6.39</v>
      </c>
      <c r="H31" s="253">
        <v>99.3</v>
      </c>
      <c r="I31" s="253">
        <v>7.12</v>
      </c>
      <c r="J31" s="253">
        <v>48.8</v>
      </c>
      <c r="M31" s="253">
        <v>5.09</v>
      </c>
    </row>
    <row r="32" spans="1:15">
      <c r="A32" s="361">
        <v>34880</v>
      </c>
      <c r="B32" s="253">
        <v>1.73</v>
      </c>
      <c r="E32" s="253">
        <v>1.01</v>
      </c>
      <c r="F32" s="253">
        <v>2.0299999999999998</v>
      </c>
      <c r="G32" s="253">
        <v>6.42</v>
      </c>
      <c r="H32" s="253">
        <v>99.4</v>
      </c>
      <c r="I32" s="253">
        <v>6.21</v>
      </c>
      <c r="J32" s="253">
        <v>52.1</v>
      </c>
      <c r="M32" s="253">
        <v>5.54</v>
      </c>
      <c r="O32" s="289" t="s">
        <v>2223</v>
      </c>
    </row>
    <row r="33" spans="1:15">
      <c r="A33" s="361">
        <v>35246</v>
      </c>
      <c r="B33" s="253">
        <v>1.82</v>
      </c>
      <c r="E33" s="253">
        <v>1.63</v>
      </c>
      <c r="F33" s="253">
        <v>2.59</v>
      </c>
      <c r="G33" s="253">
        <v>6.44</v>
      </c>
      <c r="H33" s="253">
        <v>99.2</v>
      </c>
      <c r="I33" s="253">
        <v>5.96</v>
      </c>
      <c r="J33" s="253">
        <v>54.9</v>
      </c>
      <c r="M33" s="253">
        <v>4.75</v>
      </c>
    </row>
    <row r="34" spans="1:15">
      <c r="A34" s="361">
        <v>35611</v>
      </c>
      <c r="B34" s="253">
        <v>2.41</v>
      </c>
      <c r="D34" s="253">
        <v>3.15</v>
      </c>
      <c r="E34" s="253">
        <v>1.47</v>
      </c>
      <c r="F34" s="253">
        <v>2.98</v>
      </c>
      <c r="G34" s="253">
        <v>6.81</v>
      </c>
      <c r="H34" s="253">
        <v>99.2</v>
      </c>
      <c r="I34" s="253">
        <v>6.41</v>
      </c>
      <c r="J34" s="253">
        <v>50.4</v>
      </c>
      <c r="K34" s="253">
        <v>4.18</v>
      </c>
      <c r="L34" s="253">
        <v>9</v>
      </c>
      <c r="M34" s="253">
        <v>4.5</v>
      </c>
      <c r="N34" s="253">
        <v>3.08</v>
      </c>
      <c r="O34" s="253">
        <f>N34-F34</f>
        <v>0.10000000000000009</v>
      </c>
    </row>
    <row r="35" spans="1:15">
      <c r="A35" s="361">
        <v>35976</v>
      </c>
      <c r="B35" s="253">
        <v>1.97</v>
      </c>
      <c r="D35" s="253">
        <v>2.58</v>
      </c>
      <c r="E35" s="253">
        <v>1.93</v>
      </c>
      <c r="F35" s="253">
        <v>2.38</v>
      </c>
      <c r="G35" s="253">
        <v>6.92</v>
      </c>
      <c r="H35" s="253">
        <v>1</v>
      </c>
      <c r="I35" s="253">
        <v>6.33</v>
      </c>
      <c r="J35" s="253">
        <v>48.7</v>
      </c>
      <c r="K35" s="253">
        <v>3.75</v>
      </c>
      <c r="L35" s="253">
        <v>10.4</v>
      </c>
      <c r="M35" s="253">
        <v>4.2300000000000004</v>
      </c>
      <c r="N35" s="253">
        <v>2.79</v>
      </c>
      <c r="O35" s="253">
        <f t="shared" ref="O35:O53" si="0">N35-F35</f>
        <v>0.41000000000000014</v>
      </c>
    </row>
    <row r="36" spans="1:15">
      <c r="A36" s="361">
        <v>36341</v>
      </c>
      <c r="B36" s="253">
        <v>2.36</v>
      </c>
      <c r="D36" s="253">
        <v>2.73</v>
      </c>
      <c r="E36" s="253">
        <v>2.08</v>
      </c>
      <c r="F36" s="253">
        <v>2.61</v>
      </c>
      <c r="G36" s="253">
        <v>6.62</v>
      </c>
      <c r="H36" s="253">
        <v>99.3</v>
      </c>
      <c r="I36" s="253">
        <v>6.14</v>
      </c>
      <c r="J36" s="253">
        <v>57.1</v>
      </c>
      <c r="K36" s="253">
        <v>3.33</v>
      </c>
      <c r="L36" s="253">
        <v>12.9</v>
      </c>
      <c r="M36" s="253">
        <v>4.43</v>
      </c>
      <c r="N36" s="253">
        <v>2.76</v>
      </c>
      <c r="O36" s="253">
        <f t="shared" si="0"/>
        <v>0.14999999999999991</v>
      </c>
    </row>
    <row r="37" spans="1:15">
      <c r="A37" s="361">
        <v>36707</v>
      </c>
      <c r="B37" s="253">
        <v>4.8099999999999996</v>
      </c>
      <c r="D37" s="253">
        <v>5.97</v>
      </c>
      <c r="E37" s="253">
        <v>3.62</v>
      </c>
      <c r="F37" s="253">
        <v>4.32</v>
      </c>
      <c r="G37" s="253">
        <v>8.2100000000000009</v>
      </c>
      <c r="H37" s="253">
        <v>99.1</v>
      </c>
      <c r="I37" s="253">
        <v>7.54</v>
      </c>
      <c r="J37" s="253">
        <v>57.1</v>
      </c>
      <c r="K37" s="253">
        <v>5.29</v>
      </c>
      <c r="L37" s="253">
        <v>8.6999999999999993</v>
      </c>
      <c r="M37" s="253">
        <v>5.92</v>
      </c>
      <c r="N37" s="253">
        <v>5.88</v>
      </c>
      <c r="O37" s="253">
        <f t="shared" si="0"/>
        <v>1.5599999999999996</v>
      </c>
    </row>
    <row r="38" spans="1:15">
      <c r="A38" s="361">
        <v>37072</v>
      </c>
      <c r="B38" s="253">
        <v>6.93</v>
      </c>
      <c r="D38" s="253">
        <v>6.85</v>
      </c>
      <c r="E38" s="253">
        <v>4.7</v>
      </c>
      <c r="F38" s="253">
        <v>6.64</v>
      </c>
      <c r="G38" s="253">
        <v>10.43</v>
      </c>
      <c r="H38" s="253">
        <v>99.4</v>
      </c>
      <c r="I38" s="253">
        <v>9.33</v>
      </c>
      <c r="J38" s="253">
        <v>62.6</v>
      </c>
      <c r="K38" s="253">
        <v>6.6</v>
      </c>
      <c r="L38" s="253">
        <v>9.1</v>
      </c>
      <c r="M38" s="253">
        <v>6.51</v>
      </c>
      <c r="N38" s="253">
        <v>9.3800000000000008</v>
      </c>
      <c r="O38" s="253">
        <f t="shared" si="0"/>
        <v>2.7400000000000011</v>
      </c>
    </row>
    <row r="39" spans="1:15">
      <c r="A39" s="361">
        <v>37437</v>
      </c>
      <c r="B39" s="253">
        <v>2.92</v>
      </c>
      <c r="D39" s="253">
        <v>3.21</v>
      </c>
      <c r="F39" s="253">
        <v>3.2</v>
      </c>
      <c r="G39" s="253">
        <v>7.11</v>
      </c>
      <c r="H39" s="253">
        <v>99.4</v>
      </c>
      <c r="I39" s="253">
        <v>6.07</v>
      </c>
      <c r="J39" s="253">
        <v>68.599999999999994</v>
      </c>
      <c r="K39" s="253">
        <v>4.93</v>
      </c>
      <c r="L39" s="253">
        <v>7.7</v>
      </c>
      <c r="M39" s="253">
        <v>4.3499999999999996</v>
      </c>
      <c r="N39" s="253">
        <v>3.82</v>
      </c>
      <c r="O39" s="253">
        <f t="shared" si="0"/>
        <v>0.61999999999999966</v>
      </c>
    </row>
    <row r="40" spans="1:15">
      <c r="A40" s="361">
        <v>37802</v>
      </c>
      <c r="B40" s="253">
        <v>5.04</v>
      </c>
      <c r="D40" s="253">
        <v>5.25</v>
      </c>
      <c r="F40" s="253">
        <v>5.16</v>
      </c>
      <c r="G40" s="253">
        <v>9.1300000000000008</v>
      </c>
      <c r="H40" s="253">
        <v>98.3</v>
      </c>
      <c r="I40" s="253">
        <v>8.15</v>
      </c>
      <c r="J40" s="253">
        <v>70.3</v>
      </c>
      <c r="K40" s="253">
        <v>7.19</v>
      </c>
      <c r="L40" s="253">
        <v>4.9000000000000004</v>
      </c>
      <c r="M40" s="253">
        <v>5.76</v>
      </c>
      <c r="N40" s="253">
        <v>5.5</v>
      </c>
      <c r="O40" s="253">
        <f t="shared" si="0"/>
        <v>0.33999999999999986</v>
      </c>
    </row>
    <row r="41" spans="1:15">
      <c r="A41" s="361">
        <v>38168</v>
      </c>
      <c r="B41" s="253">
        <v>5.65</v>
      </c>
      <c r="D41" s="253">
        <v>5.78</v>
      </c>
      <c r="E41" s="253">
        <f t="shared" ref="E41:E52" si="1">N41-F41</f>
        <v>9.9999999999997868E-3</v>
      </c>
      <c r="F41" s="253">
        <v>6.04</v>
      </c>
      <c r="G41" s="253">
        <v>9.86</v>
      </c>
      <c r="H41" s="253">
        <v>99.6</v>
      </c>
      <c r="I41" s="253">
        <v>8.6300000000000008</v>
      </c>
      <c r="J41" s="253">
        <v>71.2</v>
      </c>
      <c r="K41" s="253">
        <v>7.89</v>
      </c>
      <c r="L41" s="253">
        <v>5.2</v>
      </c>
      <c r="M41" s="253">
        <v>6.97</v>
      </c>
      <c r="N41" s="253">
        <v>6.05</v>
      </c>
      <c r="O41" s="253">
        <f t="shared" si="0"/>
        <v>9.9999999999997868E-3</v>
      </c>
    </row>
    <row r="42" spans="1:15">
      <c r="A42" s="361">
        <v>38533</v>
      </c>
      <c r="B42" s="253">
        <v>7.45</v>
      </c>
      <c r="D42" s="253">
        <v>7.91</v>
      </c>
      <c r="E42" s="253">
        <f t="shared" si="1"/>
        <v>0.20000000000000018</v>
      </c>
      <c r="F42" s="253">
        <v>7.88</v>
      </c>
      <c r="G42" s="253">
        <v>11.85</v>
      </c>
      <c r="H42" s="253">
        <v>99.7</v>
      </c>
      <c r="I42" s="253">
        <v>10.69</v>
      </c>
      <c r="J42" s="253">
        <v>68.7</v>
      </c>
      <c r="K42" s="253">
        <v>9.84</v>
      </c>
      <c r="L42" s="253">
        <v>5.5</v>
      </c>
      <c r="M42" s="253">
        <v>8.8000000000000007</v>
      </c>
      <c r="N42" s="253">
        <v>8.08</v>
      </c>
      <c r="O42" s="253">
        <f t="shared" si="0"/>
        <v>0.20000000000000018</v>
      </c>
    </row>
    <row r="43" spans="1:15">
      <c r="A43" s="361">
        <v>38898</v>
      </c>
      <c r="B43" s="253">
        <v>6.47</v>
      </c>
      <c r="D43" s="253">
        <v>6.33</v>
      </c>
      <c r="E43" s="253">
        <f t="shared" si="1"/>
        <v>-4.9999999999999822E-2</v>
      </c>
      <c r="F43" s="253">
        <v>6.76</v>
      </c>
      <c r="G43" s="253">
        <v>11.79</v>
      </c>
      <c r="H43" s="253">
        <v>99.6</v>
      </c>
      <c r="I43" s="253">
        <v>10.43</v>
      </c>
      <c r="J43" s="253">
        <v>64.7</v>
      </c>
      <c r="K43" s="253">
        <v>9.3000000000000007</v>
      </c>
      <c r="L43" s="253">
        <v>5.7</v>
      </c>
      <c r="M43" s="253">
        <v>7.92</v>
      </c>
      <c r="N43" s="253">
        <v>6.71</v>
      </c>
      <c r="O43" s="253">
        <f t="shared" si="0"/>
        <v>-4.9999999999999822E-2</v>
      </c>
    </row>
    <row r="44" spans="1:15">
      <c r="A44" s="361">
        <v>39263</v>
      </c>
      <c r="B44" s="253">
        <v>6.62</v>
      </c>
      <c r="D44" s="253">
        <v>6.53</v>
      </c>
      <c r="E44" s="253">
        <f t="shared" si="1"/>
        <v>-0.10000000000000053</v>
      </c>
      <c r="F44" s="253">
        <v>6.82</v>
      </c>
      <c r="G44" s="253">
        <v>11.57</v>
      </c>
      <c r="H44" s="253">
        <v>99.5</v>
      </c>
      <c r="I44" s="253">
        <v>10.199999999999999</v>
      </c>
      <c r="J44" s="253">
        <v>60.7</v>
      </c>
      <c r="K44" s="253">
        <v>9.07</v>
      </c>
      <c r="L44" s="253">
        <v>5.3</v>
      </c>
      <c r="M44" s="253">
        <v>7.72</v>
      </c>
      <c r="N44" s="253">
        <v>6.72</v>
      </c>
      <c r="O44" s="253">
        <f t="shared" si="0"/>
        <v>-0.10000000000000053</v>
      </c>
    </row>
    <row r="45" spans="1:15">
      <c r="A45" s="361">
        <v>39629</v>
      </c>
      <c r="B45" s="253">
        <v>8.3800000000000008</v>
      </c>
      <c r="C45" s="253">
        <v>9.15</v>
      </c>
      <c r="D45" s="253">
        <v>8.06</v>
      </c>
      <c r="E45" s="253">
        <f t="shared" si="1"/>
        <v>0.12000000000000099</v>
      </c>
      <c r="F45" s="253">
        <v>8.11</v>
      </c>
      <c r="G45" s="253">
        <v>12.75</v>
      </c>
      <c r="H45" s="253">
        <v>99.3</v>
      </c>
      <c r="I45" s="253">
        <v>11.75</v>
      </c>
      <c r="J45" s="253">
        <v>56.7</v>
      </c>
      <c r="K45" s="253">
        <v>10.8</v>
      </c>
      <c r="L45" s="253">
        <v>5.0999999999999996</v>
      </c>
      <c r="M45" s="253">
        <v>11.32</v>
      </c>
      <c r="N45" s="253">
        <v>8.23</v>
      </c>
      <c r="O45" s="253">
        <f t="shared" si="0"/>
        <v>0.12000000000000099</v>
      </c>
    </row>
    <row r="46" spans="1:15">
      <c r="A46" s="361">
        <v>39994</v>
      </c>
      <c r="B46" s="253">
        <v>3.96</v>
      </c>
      <c r="C46" s="253">
        <v>2.83</v>
      </c>
      <c r="D46" s="253">
        <v>3.76</v>
      </c>
      <c r="E46" s="253">
        <f t="shared" si="1"/>
        <v>0.27000000000000046</v>
      </c>
      <c r="F46" s="253">
        <v>4.17</v>
      </c>
      <c r="G46" s="253">
        <v>9.43</v>
      </c>
      <c r="H46" s="253">
        <v>98.9</v>
      </c>
      <c r="I46" s="253">
        <v>7.75</v>
      </c>
      <c r="J46" s="253">
        <v>54.9</v>
      </c>
      <c r="K46" s="253">
        <v>6.56</v>
      </c>
      <c r="L46" s="253">
        <v>4.7</v>
      </c>
      <c r="M46" s="253">
        <v>7.61</v>
      </c>
      <c r="N46" s="253">
        <v>4.4400000000000004</v>
      </c>
      <c r="O46" s="253">
        <f t="shared" si="0"/>
        <v>0.27000000000000046</v>
      </c>
    </row>
    <row r="47" spans="1:15">
      <c r="A47" s="361">
        <v>40359</v>
      </c>
      <c r="B47" s="253">
        <v>4.87</v>
      </c>
      <c r="C47" s="253">
        <v>4.76</v>
      </c>
      <c r="D47" s="253">
        <v>4.51</v>
      </c>
      <c r="E47" s="253">
        <f t="shared" si="1"/>
        <v>0.12999999999999989</v>
      </c>
      <c r="F47" s="253">
        <v>4.8600000000000003</v>
      </c>
      <c r="G47" s="253">
        <v>9.92</v>
      </c>
      <c r="H47" s="253">
        <v>98.5</v>
      </c>
      <c r="I47" s="253">
        <v>8.3000000000000007</v>
      </c>
      <c r="J47" s="253">
        <v>54.1</v>
      </c>
      <c r="K47" s="253">
        <v>7.02</v>
      </c>
      <c r="L47" s="253">
        <v>4.5999999999999996</v>
      </c>
      <c r="M47" s="253">
        <v>5.55</v>
      </c>
      <c r="N47" s="253">
        <v>4.99</v>
      </c>
      <c r="O47" s="253">
        <f t="shared" si="0"/>
        <v>0.12999999999999989</v>
      </c>
    </row>
    <row r="48" spans="1:15">
      <c r="A48" s="361">
        <v>40724</v>
      </c>
      <c r="C48" s="253">
        <v>3.57</v>
      </c>
      <c r="D48" s="253">
        <v>4.18</v>
      </c>
      <c r="E48" s="253">
        <f t="shared" si="1"/>
        <v>0.24000000000000021</v>
      </c>
      <c r="F48" s="253">
        <v>4.47</v>
      </c>
      <c r="G48" s="253">
        <v>9.93</v>
      </c>
      <c r="H48" s="253">
        <v>98.3</v>
      </c>
      <c r="I48" s="253">
        <v>8.2899999999999991</v>
      </c>
      <c r="J48" s="253">
        <v>54.3</v>
      </c>
      <c r="K48" s="253">
        <v>7.04</v>
      </c>
      <c r="L48" s="253">
        <v>4.5</v>
      </c>
      <c r="M48" s="253">
        <v>7.32</v>
      </c>
      <c r="N48" s="253">
        <v>4.71</v>
      </c>
      <c r="O48" s="253">
        <f t="shared" si="0"/>
        <v>0.24000000000000021</v>
      </c>
    </row>
    <row r="49" spans="1:20">
      <c r="A49" s="361">
        <v>41090</v>
      </c>
      <c r="D49" s="253">
        <v>2.9</v>
      </c>
      <c r="E49" s="253">
        <f t="shared" si="1"/>
        <v>0.2200000000000002</v>
      </c>
      <c r="F49" s="253">
        <v>3.46</v>
      </c>
      <c r="G49" s="253">
        <v>9.14</v>
      </c>
      <c r="H49" s="253">
        <v>97.5</v>
      </c>
      <c r="I49" s="253">
        <v>7.05</v>
      </c>
      <c r="J49" s="253">
        <v>50</v>
      </c>
      <c r="K49" s="253">
        <v>5.77</v>
      </c>
      <c r="L49" s="253">
        <v>4.2</v>
      </c>
      <c r="M49" s="253">
        <v>7.01</v>
      </c>
      <c r="N49" s="253">
        <v>3.68</v>
      </c>
      <c r="O49" s="253">
        <f t="shared" si="0"/>
        <v>0.2200000000000002</v>
      </c>
    </row>
    <row r="50" spans="1:20">
      <c r="A50" s="361">
        <v>41455</v>
      </c>
      <c r="C50" s="253">
        <v>3.59</v>
      </c>
      <c r="D50" s="253">
        <v>3.89</v>
      </c>
      <c r="E50" s="253">
        <f t="shared" si="1"/>
        <v>0.35000000000000053</v>
      </c>
      <c r="F50" s="253">
        <v>4.18</v>
      </c>
      <c r="G50" s="253">
        <v>9.92</v>
      </c>
      <c r="H50" s="253">
        <v>96.1</v>
      </c>
      <c r="I50" s="253">
        <v>7.81</v>
      </c>
      <c r="J50" s="253">
        <v>49.9</v>
      </c>
      <c r="K50" s="253">
        <v>6.57</v>
      </c>
      <c r="L50" s="253">
        <v>4</v>
      </c>
      <c r="N50" s="253">
        <v>4.53</v>
      </c>
      <c r="O50" s="253">
        <f t="shared" si="0"/>
        <v>0.35000000000000053</v>
      </c>
    </row>
    <row r="51" spans="1:20">
      <c r="A51" s="361">
        <v>41820</v>
      </c>
      <c r="C51" s="253">
        <v>0</v>
      </c>
      <c r="D51" s="253">
        <v>4.5599999999999996</v>
      </c>
      <c r="E51" s="253">
        <f t="shared" si="1"/>
        <v>0.33999999999999986</v>
      </c>
      <c r="F51" s="253">
        <v>4.88</v>
      </c>
      <c r="G51" s="253">
        <v>11.51</v>
      </c>
      <c r="H51" s="253">
        <v>94.8</v>
      </c>
      <c r="I51" s="253">
        <v>9.0500000000000007</v>
      </c>
      <c r="J51" s="253">
        <v>48.4</v>
      </c>
      <c r="K51" s="253">
        <v>7.65</v>
      </c>
      <c r="L51" s="253">
        <v>3.7</v>
      </c>
      <c r="N51" s="253">
        <v>5.22</v>
      </c>
      <c r="O51" s="253">
        <f t="shared" si="0"/>
        <v>0.33999999999999986</v>
      </c>
    </row>
    <row r="52" spans="1:20">
      <c r="A52" s="361">
        <v>42185</v>
      </c>
      <c r="D52" s="253">
        <v>2.76</v>
      </c>
      <c r="E52" s="253">
        <f t="shared" si="1"/>
        <v>0.12999999999999989</v>
      </c>
      <c r="F52" s="253">
        <v>3.27</v>
      </c>
      <c r="G52" s="253">
        <v>11.39</v>
      </c>
      <c r="H52" s="253">
        <v>94.9</v>
      </c>
      <c r="I52" s="253">
        <v>8.0399999999999991</v>
      </c>
      <c r="J52" s="253">
        <v>49.9</v>
      </c>
      <c r="K52" s="253">
        <v>6.41</v>
      </c>
      <c r="L52" s="253">
        <v>3.8</v>
      </c>
      <c r="N52" s="253">
        <v>3.4</v>
      </c>
      <c r="O52" s="253">
        <f t="shared" si="0"/>
        <v>0.12999999999999989</v>
      </c>
    </row>
    <row r="53" spans="1:20">
      <c r="A53" s="361">
        <v>42551</v>
      </c>
      <c r="C53" s="253">
        <v>3.39</v>
      </c>
      <c r="D53" s="253">
        <v>2.57</v>
      </c>
      <c r="E53" s="253">
        <f>N53-F53</f>
        <v>0.20000000000000018</v>
      </c>
      <c r="F53" s="253">
        <v>2.96</v>
      </c>
      <c r="G53" s="253">
        <v>11.84</v>
      </c>
      <c r="H53" s="253">
        <v>95.1</v>
      </c>
      <c r="I53" s="253">
        <v>8.42</v>
      </c>
      <c r="J53" s="253">
        <v>51.1</v>
      </c>
      <c r="K53" s="253">
        <v>6.79</v>
      </c>
      <c r="L53" s="253">
        <v>3.9</v>
      </c>
      <c r="N53" s="253">
        <v>3.16</v>
      </c>
      <c r="O53" s="253">
        <f t="shared" si="0"/>
        <v>0.20000000000000018</v>
      </c>
    </row>
    <row r="54" spans="1:20">
      <c r="A54" s="361">
        <v>42916</v>
      </c>
      <c r="C54" s="253">
        <v>3.57</v>
      </c>
      <c r="D54" s="253">
        <v>3.06</v>
      </c>
      <c r="F54" s="253">
        <v>3.45</v>
      </c>
      <c r="G54" s="253">
        <v>12.49</v>
      </c>
      <c r="H54" s="253">
        <v>95.1</v>
      </c>
      <c r="I54" s="253">
        <v>8.76</v>
      </c>
      <c r="J54" s="253">
        <v>52.4</v>
      </c>
      <c r="K54" s="253">
        <v>7.05</v>
      </c>
      <c r="L54" s="253">
        <v>4.2</v>
      </c>
    </row>
    <row r="55" spans="1:20">
      <c r="A55" s="361">
        <v>43281</v>
      </c>
    </row>
    <row r="57" spans="1:20">
      <c r="N57" s="289" t="s">
        <v>2224</v>
      </c>
      <c r="T57" s="253">
        <f>AVERAGE(O49:O53)</f>
        <v>0.24800000000000014</v>
      </c>
    </row>
    <row r="58" spans="1:20">
      <c r="N58" s="289" t="s">
        <v>2225</v>
      </c>
      <c r="T58" s="253">
        <f>F54+T57</f>
        <v>3.6980000000000004</v>
      </c>
    </row>
  </sheetData>
  <hyperlinks>
    <hyperlink ref="A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sheetPr>
  <dimension ref="A1:AI33"/>
  <sheetViews>
    <sheetView workbookViewId="0">
      <pane xSplit="1" ySplit="1" topLeftCell="P2" activePane="bottomRight" state="frozen"/>
      <selection pane="topRight" activeCell="B1" sqref="B1"/>
      <selection pane="bottomLeft" activeCell="A2" sqref="A2"/>
      <selection pane="bottomRight" activeCell="P2" sqref="P2"/>
    </sheetView>
  </sheetViews>
  <sheetFormatPr defaultColWidth="9.140625" defaultRowHeight="15"/>
  <cols>
    <col min="1" max="1" width="41.42578125" style="1" customWidth="1"/>
    <col min="2" max="3" width="10" style="1" customWidth="1"/>
    <col min="4" max="4" width="10" style="10" customWidth="1"/>
    <col min="5" max="26" width="10" style="1" customWidth="1"/>
    <col min="27"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f>'Gasoline and diesel calcs'!B3</f>
        <v>2.5573192386296022E-5</v>
      </c>
      <c r="C2" s="4">
        <f>'Gasoline and diesel calcs'!C3</f>
        <v>2.9483898105109472E-5</v>
      </c>
      <c r="D2" s="4">
        <f>'Gasoline and diesel calcs'!D3</f>
        <v>2.969917642151567E-5</v>
      </c>
      <c r="E2" s="4">
        <f>'Gasoline and diesel calcs'!E3</f>
        <v>3.0595414037572078E-5</v>
      </c>
      <c r="F2" s="4">
        <f>'Gasoline and diesel calcs'!F3</f>
        <v>3.0830340942103862E-5</v>
      </c>
      <c r="G2" s="4">
        <f>'Gasoline and diesel calcs'!G3</f>
        <v>3.0920265215857009E-5</v>
      </c>
      <c r="H2" s="4">
        <f>'Gasoline and diesel calcs'!H3</f>
        <v>3.1356161152253308E-5</v>
      </c>
      <c r="I2" s="4">
        <f>'Gasoline and diesel calcs'!I3</f>
        <v>3.1794688103165458E-5</v>
      </c>
      <c r="J2" s="4">
        <f>'Gasoline and diesel calcs'!J3</f>
        <v>3.2151653604086263E-5</v>
      </c>
      <c r="K2" s="4">
        <f>'Gasoline and diesel calcs'!K3</f>
        <v>3.2416750701646661E-5</v>
      </c>
      <c r="L2" s="4">
        <f>'Gasoline and diesel calcs'!L3</f>
        <v>3.3086902603208701E-5</v>
      </c>
      <c r="M2" s="4">
        <f>'Gasoline and diesel calcs'!M3</f>
        <v>3.3323628900884887E-5</v>
      </c>
      <c r="N2" s="4">
        <f>'Gasoline and diesel calcs'!N3</f>
        <v>3.4139726673394661E-5</v>
      </c>
      <c r="O2" s="4">
        <f>'Gasoline and diesel calcs'!O3</f>
        <v>3.4281773245906086E-5</v>
      </c>
      <c r="P2" s="4">
        <f>'Gasoline and diesel calcs'!P3</f>
        <v>3.4655178601165323E-5</v>
      </c>
      <c r="Q2" s="4">
        <f>'Gasoline and diesel calcs'!Q3</f>
        <v>3.4946729353766896E-5</v>
      </c>
      <c r="R2" s="4">
        <f>'Gasoline and diesel calcs'!R3</f>
        <v>3.5089608774229956E-5</v>
      </c>
      <c r="S2" s="4">
        <f>'Gasoline and diesel calcs'!S3</f>
        <v>3.5346517222416071E-5</v>
      </c>
      <c r="T2" s="4">
        <f>'Gasoline and diesel calcs'!T3</f>
        <v>3.557411531028949E-5</v>
      </c>
      <c r="U2" s="4">
        <f>'Gasoline and diesel calcs'!U3</f>
        <v>3.5870274324679421E-5</v>
      </c>
      <c r="V2" s="4">
        <f>'Gasoline and diesel calcs'!V3</f>
        <v>3.5868236974977404E-5</v>
      </c>
      <c r="W2" s="4">
        <f>'Gasoline and diesel calcs'!W3</f>
        <v>3.6075110763895203E-5</v>
      </c>
      <c r="X2" s="4">
        <f>'Gasoline and diesel calcs'!X3</f>
        <v>3.6305473563525598E-5</v>
      </c>
      <c r="Y2" s="4">
        <f>'Gasoline and diesel calcs'!Y3</f>
        <v>3.6561125993593194E-5</v>
      </c>
      <c r="Z2" s="4">
        <f>'Gasoline and diesel calcs'!Z3</f>
        <v>3.668824140540465E-5</v>
      </c>
      <c r="AA2" s="4">
        <f>'Gasoline and diesel calcs'!AA3</f>
        <v>3.6976596916601183E-5</v>
      </c>
      <c r="AB2" s="4">
        <f>'Gasoline and diesel calcs'!AB3</f>
        <v>3.7035104791848749E-5</v>
      </c>
      <c r="AC2" s="4">
        <f>'Gasoline and diesel calcs'!AC3</f>
        <v>3.7036055391499007E-5</v>
      </c>
      <c r="AD2" s="4">
        <f>'Gasoline and diesel calcs'!AD3</f>
        <v>3.7117095544907947E-5</v>
      </c>
      <c r="AE2" s="4">
        <f>'Gasoline and diesel calcs'!AE3</f>
        <v>3.7234008262666792E-5</v>
      </c>
      <c r="AF2" s="4">
        <f>'Gasoline and diesel calcs'!AF3</f>
        <v>3.7326876328885219E-5</v>
      </c>
      <c r="AG2" s="4">
        <f>'Gasoline and diesel calcs'!AG3</f>
        <v>3.7506365488394693E-5</v>
      </c>
      <c r="AH2" s="4">
        <f>'Gasoline and diesel calcs'!AH3</f>
        <v>3.752636119871515E-5</v>
      </c>
      <c r="AI2" s="4">
        <f>'Gasoline and diesel calcs'!AI3</f>
        <v>3.7516547330584004E-5</v>
      </c>
    </row>
    <row r="3" spans="1:35">
      <c r="A3" s="2" t="s">
        <v>2</v>
      </c>
      <c r="B3" s="4">
        <f>B2</f>
        <v>2.5573192386296022E-5</v>
      </c>
      <c r="C3" s="4">
        <f t="shared" ref="C3:AI3" si="0">C2</f>
        <v>2.9483898105109472E-5</v>
      </c>
      <c r="D3" s="4">
        <f t="shared" si="0"/>
        <v>2.969917642151567E-5</v>
      </c>
      <c r="E3" s="4">
        <f t="shared" si="0"/>
        <v>3.0595414037572078E-5</v>
      </c>
      <c r="F3" s="4">
        <f t="shared" si="0"/>
        <v>3.0830340942103862E-5</v>
      </c>
      <c r="G3" s="4">
        <f t="shared" si="0"/>
        <v>3.0920265215857009E-5</v>
      </c>
      <c r="H3" s="4">
        <f t="shared" si="0"/>
        <v>3.1356161152253308E-5</v>
      </c>
      <c r="I3" s="4">
        <f t="shared" si="0"/>
        <v>3.1794688103165458E-5</v>
      </c>
      <c r="J3" s="4">
        <f t="shared" si="0"/>
        <v>3.2151653604086263E-5</v>
      </c>
      <c r="K3" s="4">
        <f t="shared" si="0"/>
        <v>3.2416750701646661E-5</v>
      </c>
      <c r="L3" s="4">
        <f t="shared" si="0"/>
        <v>3.3086902603208701E-5</v>
      </c>
      <c r="M3" s="4">
        <f t="shared" si="0"/>
        <v>3.3323628900884887E-5</v>
      </c>
      <c r="N3" s="4">
        <f t="shared" si="0"/>
        <v>3.4139726673394661E-5</v>
      </c>
      <c r="O3" s="4">
        <f t="shared" si="0"/>
        <v>3.4281773245906086E-5</v>
      </c>
      <c r="P3" s="4">
        <f t="shared" si="0"/>
        <v>3.4655178601165323E-5</v>
      </c>
      <c r="Q3" s="4">
        <f t="shared" si="0"/>
        <v>3.4946729353766896E-5</v>
      </c>
      <c r="R3" s="4">
        <f t="shared" si="0"/>
        <v>3.5089608774229956E-5</v>
      </c>
      <c r="S3" s="4">
        <f t="shared" si="0"/>
        <v>3.5346517222416071E-5</v>
      </c>
      <c r="T3" s="4">
        <f t="shared" si="0"/>
        <v>3.557411531028949E-5</v>
      </c>
      <c r="U3" s="4">
        <f t="shared" si="0"/>
        <v>3.5870274324679421E-5</v>
      </c>
      <c r="V3" s="4">
        <f t="shared" si="0"/>
        <v>3.5868236974977404E-5</v>
      </c>
      <c r="W3" s="4">
        <f t="shared" si="0"/>
        <v>3.6075110763895203E-5</v>
      </c>
      <c r="X3" s="4">
        <f t="shared" si="0"/>
        <v>3.6305473563525598E-5</v>
      </c>
      <c r="Y3" s="4">
        <f t="shared" si="0"/>
        <v>3.6561125993593194E-5</v>
      </c>
      <c r="Z3" s="4">
        <f t="shared" si="0"/>
        <v>3.668824140540465E-5</v>
      </c>
      <c r="AA3" s="4">
        <f t="shared" si="0"/>
        <v>3.6976596916601183E-5</v>
      </c>
      <c r="AB3" s="4">
        <f t="shared" si="0"/>
        <v>3.7035104791848749E-5</v>
      </c>
      <c r="AC3" s="4">
        <f t="shared" si="0"/>
        <v>3.7036055391499007E-5</v>
      </c>
      <c r="AD3" s="4">
        <f t="shared" si="0"/>
        <v>3.7117095544907947E-5</v>
      </c>
      <c r="AE3" s="4">
        <f t="shared" si="0"/>
        <v>3.7234008262666792E-5</v>
      </c>
      <c r="AF3" s="4">
        <f t="shared" si="0"/>
        <v>3.7326876328885219E-5</v>
      </c>
      <c r="AG3" s="4">
        <f t="shared" si="0"/>
        <v>3.7506365488394693E-5</v>
      </c>
      <c r="AH3" s="4">
        <f t="shared" si="0"/>
        <v>3.752636119871515E-5</v>
      </c>
      <c r="AI3" s="4">
        <f t="shared" si="0"/>
        <v>3.7516547330584004E-5</v>
      </c>
    </row>
    <row r="4" spans="1:35">
      <c r="A4" s="2" t="s">
        <v>4</v>
      </c>
      <c r="B4" s="4">
        <f>B2</f>
        <v>2.5573192386296022E-5</v>
      </c>
      <c r="C4" s="4">
        <f>C2</f>
        <v>2.9483898105109472E-5</v>
      </c>
      <c r="D4" s="4">
        <f>D2</f>
        <v>2.969917642151567E-5</v>
      </c>
      <c r="E4" s="4">
        <f>E2</f>
        <v>3.0595414037572078E-5</v>
      </c>
      <c r="F4" s="4">
        <f t="shared" ref="F4:AI4" si="1">F2</f>
        <v>3.0830340942103862E-5</v>
      </c>
      <c r="G4" s="4">
        <f t="shared" si="1"/>
        <v>3.0920265215857009E-5</v>
      </c>
      <c r="H4" s="4">
        <f t="shared" si="1"/>
        <v>3.1356161152253308E-5</v>
      </c>
      <c r="I4" s="4">
        <f t="shared" si="1"/>
        <v>3.1794688103165458E-5</v>
      </c>
      <c r="J4" s="4">
        <f t="shared" si="1"/>
        <v>3.2151653604086263E-5</v>
      </c>
      <c r="K4" s="4">
        <f t="shared" si="1"/>
        <v>3.2416750701646661E-5</v>
      </c>
      <c r="L4" s="4">
        <f t="shared" si="1"/>
        <v>3.3086902603208701E-5</v>
      </c>
      <c r="M4" s="4">
        <f t="shared" si="1"/>
        <v>3.3323628900884887E-5</v>
      </c>
      <c r="N4" s="4">
        <f t="shared" si="1"/>
        <v>3.4139726673394661E-5</v>
      </c>
      <c r="O4" s="4">
        <f t="shared" si="1"/>
        <v>3.4281773245906086E-5</v>
      </c>
      <c r="P4" s="4">
        <f t="shared" si="1"/>
        <v>3.4655178601165323E-5</v>
      </c>
      <c r="Q4" s="4">
        <f t="shared" si="1"/>
        <v>3.4946729353766896E-5</v>
      </c>
      <c r="R4" s="4">
        <f t="shared" si="1"/>
        <v>3.5089608774229956E-5</v>
      </c>
      <c r="S4" s="4">
        <f t="shared" si="1"/>
        <v>3.5346517222416071E-5</v>
      </c>
      <c r="T4" s="4">
        <f t="shared" si="1"/>
        <v>3.557411531028949E-5</v>
      </c>
      <c r="U4" s="4">
        <f t="shared" si="1"/>
        <v>3.5870274324679421E-5</v>
      </c>
      <c r="V4" s="4">
        <f t="shared" si="1"/>
        <v>3.5868236974977404E-5</v>
      </c>
      <c r="W4" s="4">
        <f t="shared" si="1"/>
        <v>3.6075110763895203E-5</v>
      </c>
      <c r="X4" s="4">
        <f t="shared" si="1"/>
        <v>3.6305473563525598E-5</v>
      </c>
      <c r="Y4" s="4">
        <f t="shared" si="1"/>
        <v>3.6561125993593194E-5</v>
      </c>
      <c r="Z4" s="4">
        <f t="shared" si="1"/>
        <v>3.668824140540465E-5</v>
      </c>
      <c r="AA4" s="4">
        <f t="shared" si="1"/>
        <v>3.6976596916601183E-5</v>
      </c>
      <c r="AB4" s="4">
        <f t="shared" si="1"/>
        <v>3.7035104791848749E-5</v>
      </c>
      <c r="AC4" s="4">
        <f t="shared" si="1"/>
        <v>3.7036055391499007E-5</v>
      </c>
      <c r="AD4" s="4">
        <f t="shared" si="1"/>
        <v>3.7117095544907947E-5</v>
      </c>
      <c r="AE4" s="4">
        <f t="shared" si="1"/>
        <v>3.7234008262666792E-5</v>
      </c>
      <c r="AF4" s="4">
        <f t="shared" si="1"/>
        <v>3.7326876328885219E-5</v>
      </c>
      <c r="AG4" s="4">
        <f t="shared" si="1"/>
        <v>3.7506365488394693E-5</v>
      </c>
      <c r="AH4" s="4">
        <f t="shared" si="1"/>
        <v>3.752636119871515E-5</v>
      </c>
      <c r="AI4" s="4">
        <f t="shared" si="1"/>
        <v>3.7516547330584004E-5</v>
      </c>
    </row>
    <row r="5" spans="1:35">
      <c r="A5" s="2" t="s">
        <v>5</v>
      </c>
      <c r="B5" s="4">
        <f>B2</f>
        <v>2.5573192386296022E-5</v>
      </c>
      <c r="C5" s="4">
        <f>C2</f>
        <v>2.9483898105109472E-5</v>
      </c>
      <c r="D5" s="4">
        <f>D2</f>
        <v>2.969917642151567E-5</v>
      </c>
      <c r="E5" s="4">
        <f>E2</f>
        <v>3.0595414037572078E-5</v>
      </c>
      <c r="F5" s="4">
        <f t="shared" ref="F5:AI5" si="2">F2</f>
        <v>3.0830340942103862E-5</v>
      </c>
      <c r="G5" s="4">
        <f t="shared" si="2"/>
        <v>3.0920265215857009E-5</v>
      </c>
      <c r="H5" s="4">
        <f t="shared" si="2"/>
        <v>3.1356161152253308E-5</v>
      </c>
      <c r="I5" s="4">
        <f t="shared" si="2"/>
        <v>3.1794688103165458E-5</v>
      </c>
      <c r="J5" s="4">
        <f t="shared" si="2"/>
        <v>3.2151653604086263E-5</v>
      </c>
      <c r="K5" s="4">
        <f t="shared" si="2"/>
        <v>3.2416750701646661E-5</v>
      </c>
      <c r="L5" s="4">
        <f t="shared" si="2"/>
        <v>3.3086902603208701E-5</v>
      </c>
      <c r="M5" s="4">
        <f t="shared" si="2"/>
        <v>3.3323628900884887E-5</v>
      </c>
      <c r="N5" s="4">
        <f t="shared" si="2"/>
        <v>3.4139726673394661E-5</v>
      </c>
      <c r="O5" s="4">
        <f t="shared" si="2"/>
        <v>3.4281773245906086E-5</v>
      </c>
      <c r="P5" s="4">
        <f t="shared" si="2"/>
        <v>3.4655178601165323E-5</v>
      </c>
      <c r="Q5" s="4">
        <f t="shared" si="2"/>
        <v>3.4946729353766896E-5</v>
      </c>
      <c r="R5" s="4">
        <f t="shared" si="2"/>
        <v>3.5089608774229956E-5</v>
      </c>
      <c r="S5" s="4">
        <f t="shared" si="2"/>
        <v>3.5346517222416071E-5</v>
      </c>
      <c r="T5" s="4">
        <f t="shared" si="2"/>
        <v>3.557411531028949E-5</v>
      </c>
      <c r="U5" s="4">
        <f t="shared" si="2"/>
        <v>3.5870274324679421E-5</v>
      </c>
      <c r="V5" s="4">
        <f t="shared" si="2"/>
        <v>3.5868236974977404E-5</v>
      </c>
      <c r="W5" s="4">
        <f t="shared" si="2"/>
        <v>3.6075110763895203E-5</v>
      </c>
      <c r="X5" s="4">
        <f t="shared" si="2"/>
        <v>3.6305473563525598E-5</v>
      </c>
      <c r="Y5" s="4">
        <f t="shared" si="2"/>
        <v>3.6561125993593194E-5</v>
      </c>
      <c r="Z5" s="4">
        <f t="shared" si="2"/>
        <v>3.668824140540465E-5</v>
      </c>
      <c r="AA5" s="4">
        <f t="shared" si="2"/>
        <v>3.6976596916601183E-5</v>
      </c>
      <c r="AB5" s="4">
        <f t="shared" si="2"/>
        <v>3.7035104791848749E-5</v>
      </c>
      <c r="AC5" s="4">
        <f t="shared" si="2"/>
        <v>3.7036055391499007E-5</v>
      </c>
      <c r="AD5" s="4">
        <f t="shared" si="2"/>
        <v>3.7117095544907947E-5</v>
      </c>
      <c r="AE5" s="4">
        <f t="shared" si="2"/>
        <v>3.7234008262666792E-5</v>
      </c>
      <c r="AF5" s="4">
        <f t="shared" si="2"/>
        <v>3.7326876328885219E-5</v>
      </c>
      <c r="AG5" s="4">
        <f t="shared" si="2"/>
        <v>3.7506365488394693E-5</v>
      </c>
      <c r="AH5" s="4">
        <f t="shared" si="2"/>
        <v>3.752636119871515E-5</v>
      </c>
      <c r="AI5" s="4">
        <f t="shared" si="2"/>
        <v>3.7516547330584004E-5</v>
      </c>
    </row>
    <row r="6" spans="1:35">
      <c r="A6" s="2" t="s">
        <v>3</v>
      </c>
      <c r="B6" s="4">
        <f t="shared" ref="B6:E7" si="3">B2</f>
        <v>2.5573192386296022E-5</v>
      </c>
      <c r="C6" s="4">
        <f t="shared" si="3"/>
        <v>2.9483898105109472E-5</v>
      </c>
      <c r="D6" s="4">
        <f t="shared" si="3"/>
        <v>2.969917642151567E-5</v>
      </c>
      <c r="E6" s="4">
        <f t="shared" si="3"/>
        <v>3.0595414037572078E-5</v>
      </c>
      <c r="F6" s="4">
        <f t="shared" ref="F6:AI6" si="4">F2</f>
        <v>3.0830340942103862E-5</v>
      </c>
      <c r="G6" s="4">
        <f t="shared" si="4"/>
        <v>3.0920265215857009E-5</v>
      </c>
      <c r="H6" s="4">
        <f t="shared" si="4"/>
        <v>3.1356161152253308E-5</v>
      </c>
      <c r="I6" s="4">
        <f t="shared" si="4"/>
        <v>3.1794688103165458E-5</v>
      </c>
      <c r="J6" s="4">
        <f t="shared" si="4"/>
        <v>3.2151653604086263E-5</v>
      </c>
      <c r="K6" s="4">
        <f t="shared" si="4"/>
        <v>3.2416750701646661E-5</v>
      </c>
      <c r="L6" s="4">
        <f t="shared" si="4"/>
        <v>3.3086902603208701E-5</v>
      </c>
      <c r="M6" s="4">
        <f t="shared" si="4"/>
        <v>3.3323628900884887E-5</v>
      </c>
      <c r="N6" s="4">
        <f t="shared" si="4"/>
        <v>3.4139726673394661E-5</v>
      </c>
      <c r="O6" s="4">
        <f t="shared" si="4"/>
        <v>3.4281773245906086E-5</v>
      </c>
      <c r="P6" s="4">
        <f t="shared" si="4"/>
        <v>3.4655178601165323E-5</v>
      </c>
      <c r="Q6" s="4">
        <f t="shared" si="4"/>
        <v>3.4946729353766896E-5</v>
      </c>
      <c r="R6" s="4">
        <f t="shared" si="4"/>
        <v>3.5089608774229956E-5</v>
      </c>
      <c r="S6" s="4">
        <f t="shared" si="4"/>
        <v>3.5346517222416071E-5</v>
      </c>
      <c r="T6" s="4">
        <f t="shared" si="4"/>
        <v>3.557411531028949E-5</v>
      </c>
      <c r="U6" s="4">
        <f t="shared" si="4"/>
        <v>3.5870274324679421E-5</v>
      </c>
      <c r="V6" s="4">
        <f t="shared" si="4"/>
        <v>3.5868236974977404E-5</v>
      </c>
      <c r="W6" s="4">
        <f t="shared" si="4"/>
        <v>3.6075110763895203E-5</v>
      </c>
      <c r="X6" s="4">
        <f t="shared" si="4"/>
        <v>3.6305473563525598E-5</v>
      </c>
      <c r="Y6" s="4">
        <f t="shared" si="4"/>
        <v>3.6561125993593194E-5</v>
      </c>
      <c r="Z6" s="4">
        <f t="shared" si="4"/>
        <v>3.668824140540465E-5</v>
      </c>
      <c r="AA6" s="4">
        <f t="shared" si="4"/>
        <v>3.6976596916601183E-5</v>
      </c>
      <c r="AB6" s="4">
        <f t="shared" si="4"/>
        <v>3.7035104791848749E-5</v>
      </c>
      <c r="AC6" s="4">
        <f t="shared" si="4"/>
        <v>3.7036055391499007E-5</v>
      </c>
      <c r="AD6" s="4">
        <f t="shared" si="4"/>
        <v>3.7117095544907947E-5</v>
      </c>
      <c r="AE6" s="4">
        <f t="shared" si="4"/>
        <v>3.7234008262666792E-5</v>
      </c>
      <c r="AF6" s="4">
        <f t="shared" si="4"/>
        <v>3.7326876328885219E-5</v>
      </c>
      <c r="AG6" s="4">
        <f t="shared" si="4"/>
        <v>3.7506365488394693E-5</v>
      </c>
      <c r="AH6" s="4">
        <f t="shared" si="4"/>
        <v>3.752636119871515E-5</v>
      </c>
      <c r="AI6" s="4">
        <f t="shared" si="4"/>
        <v>3.7516547330584004E-5</v>
      </c>
    </row>
    <row r="7" spans="1:35">
      <c r="A7" s="2" t="s">
        <v>19</v>
      </c>
      <c r="B7" s="1">
        <f t="shared" si="3"/>
        <v>2.5573192386296022E-5</v>
      </c>
      <c r="C7" s="90">
        <f t="shared" si="3"/>
        <v>2.9483898105109472E-5</v>
      </c>
      <c r="D7" s="90">
        <f t="shared" si="3"/>
        <v>2.969917642151567E-5</v>
      </c>
      <c r="E7" s="90">
        <f t="shared" si="3"/>
        <v>3.0595414037572078E-5</v>
      </c>
      <c r="F7" s="90">
        <f t="shared" ref="F7:AI7" si="5">F3</f>
        <v>3.0830340942103862E-5</v>
      </c>
      <c r="G7" s="90">
        <f t="shared" si="5"/>
        <v>3.0920265215857009E-5</v>
      </c>
      <c r="H7" s="90">
        <f t="shared" si="5"/>
        <v>3.1356161152253308E-5</v>
      </c>
      <c r="I7" s="90">
        <f t="shared" si="5"/>
        <v>3.1794688103165458E-5</v>
      </c>
      <c r="J7" s="90">
        <f t="shared" si="5"/>
        <v>3.2151653604086263E-5</v>
      </c>
      <c r="K7" s="90">
        <f t="shared" si="5"/>
        <v>3.2416750701646661E-5</v>
      </c>
      <c r="L7" s="90">
        <f t="shared" si="5"/>
        <v>3.3086902603208701E-5</v>
      </c>
      <c r="M7" s="90">
        <f t="shared" si="5"/>
        <v>3.3323628900884887E-5</v>
      </c>
      <c r="N7" s="90">
        <f t="shared" si="5"/>
        <v>3.4139726673394661E-5</v>
      </c>
      <c r="O7" s="90">
        <f t="shared" si="5"/>
        <v>3.4281773245906086E-5</v>
      </c>
      <c r="P7" s="90">
        <f t="shared" si="5"/>
        <v>3.4655178601165323E-5</v>
      </c>
      <c r="Q7" s="90">
        <f t="shared" si="5"/>
        <v>3.4946729353766896E-5</v>
      </c>
      <c r="R7" s="90">
        <f t="shared" si="5"/>
        <v>3.5089608774229956E-5</v>
      </c>
      <c r="S7" s="90">
        <f t="shared" si="5"/>
        <v>3.5346517222416071E-5</v>
      </c>
      <c r="T7" s="90">
        <f t="shared" si="5"/>
        <v>3.557411531028949E-5</v>
      </c>
      <c r="U7" s="90">
        <f t="shared" si="5"/>
        <v>3.5870274324679421E-5</v>
      </c>
      <c r="V7" s="90">
        <f t="shared" si="5"/>
        <v>3.5868236974977404E-5</v>
      </c>
      <c r="W7" s="90">
        <f t="shared" si="5"/>
        <v>3.6075110763895203E-5</v>
      </c>
      <c r="X7" s="90">
        <f t="shared" si="5"/>
        <v>3.6305473563525598E-5</v>
      </c>
      <c r="Y7" s="90">
        <f t="shared" si="5"/>
        <v>3.6561125993593194E-5</v>
      </c>
      <c r="Z7" s="90">
        <f t="shared" si="5"/>
        <v>3.668824140540465E-5</v>
      </c>
      <c r="AA7" s="90">
        <f t="shared" si="5"/>
        <v>3.6976596916601183E-5</v>
      </c>
      <c r="AB7" s="90">
        <f t="shared" si="5"/>
        <v>3.7035104791848749E-5</v>
      </c>
      <c r="AC7" s="90">
        <f t="shared" si="5"/>
        <v>3.7036055391499007E-5</v>
      </c>
      <c r="AD7" s="90">
        <f t="shared" si="5"/>
        <v>3.7117095544907947E-5</v>
      </c>
      <c r="AE7" s="90">
        <f t="shared" si="5"/>
        <v>3.7234008262666792E-5</v>
      </c>
      <c r="AF7" s="90">
        <f t="shared" si="5"/>
        <v>3.7326876328885219E-5</v>
      </c>
      <c r="AG7" s="90">
        <f t="shared" si="5"/>
        <v>3.7506365488394693E-5</v>
      </c>
      <c r="AH7" s="90">
        <f t="shared" si="5"/>
        <v>3.752636119871515E-5</v>
      </c>
      <c r="AI7" s="90">
        <f t="shared" si="5"/>
        <v>3.7516547330584004E-5</v>
      </c>
    </row>
    <row r="8" spans="1:35">
      <c r="A8" s="2" t="s">
        <v>20</v>
      </c>
      <c r="B8" s="1">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10" spans="1:35">
      <c r="A10" s="12"/>
    </row>
    <row r="11" spans="1:35">
      <c r="A11" s="12"/>
      <c r="C11" s="10"/>
      <c r="D11" s="1"/>
    </row>
    <row r="13" spans="1:35">
      <c r="A13" s="13"/>
    </row>
    <row r="14" spans="1:35">
      <c r="A14" s="13"/>
    </row>
    <row r="15" spans="1:35">
      <c r="A15" s="13"/>
    </row>
    <row r="16" spans="1:35">
      <c r="A16" s="13"/>
    </row>
    <row r="17" spans="1:4">
      <c r="A17" s="13"/>
      <c r="D17" s="1"/>
    </row>
    <row r="18" spans="1:4">
      <c r="A18" s="13"/>
      <c r="D18" s="1"/>
    </row>
    <row r="20" spans="1:4">
      <c r="B20" s="15"/>
      <c r="D20" s="1"/>
    </row>
    <row r="22" spans="1:4">
      <c r="D22" s="1"/>
    </row>
    <row r="24" spans="1:4">
      <c r="C24" s="4"/>
      <c r="D24" s="1"/>
    </row>
    <row r="27" spans="1:4">
      <c r="D27" s="1"/>
    </row>
    <row r="30" spans="1:4">
      <c r="D30" s="1"/>
    </row>
    <row r="32" spans="1:4">
      <c r="D32" s="1"/>
    </row>
    <row r="33" spans="4:4">
      <c r="D3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sheetPr>
  <dimension ref="A1:AI21"/>
  <sheetViews>
    <sheetView zoomScaleNormal="100" workbookViewId="0">
      <pane xSplit="1" ySplit="1" topLeftCell="B2" activePane="bottomRight" state="frozen"/>
      <selection pane="topRight" activeCell="B1" sqref="B1"/>
      <selection pane="bottomLeft" activeCell="A2" sqref="A2"/>
      <selection pane="bottomRight" activeCell="AI2" sqref="B2:AI2"/>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tr">
        <f>'Biofuel Diesel Calcs'!A47</f>
        <v>Transportation Sector Price ($/BTU)</v>
      </c>
      <c r="B2" s="4">
        <f>'Gasoline and diesel calcs'!B12</f>
        <v>2.2324938127820644E-5</v>
      </c>
      <c r="C2" s="4">
        <f>'Gasoline and diesel calcs'!C12</f>
        <v>2.8199155626728781E-5</v>
      </c>
      <c r="D2" s="4">
        <f>'Gasoline and diesel calcs'!D12</f>
        <v>2.7921323319242086E-5</v>
      </c>
      <c r="E2" s="4">
        <f>'Gasoline and diesel calcs'!E12</f>
        <v>2.9241613867284452E-5</v>
      </c>
      <c r="F2" s="4">
        <f>'Gasoline and diesel calcs'!F12</f>
        <v>2.9078150752554346E-5</v>
      </c>
      <c r="G2" s="4">
        <f>'Gasoline and diesel calcs'!G12</f>
        <v>2.8797340260069326E-5</v>
      </c>
      <c r="H2" s="4">
        <f>'Gasoline and diesel calcs'!H12</f>
        <v>2.8970717126514207E-5</v>
      </c>
      <c r="I2" s="4">
        <f>'Gasoline and diesel calcs'!I12</f>
        <v>2.9491911802686319E-5</v>
      </c>
      <c r="J2" s="4">
        <f>'Gasoline and diesel calcs'!J12</f>
        <v>3.0002341465673681E-5</v>
      </c>
      <c r="K2" s="4">
        <f>'Gasoline and diesel calcs'!K12</f>
        <v>3.0298277841157173E-5</v>
      </c>
      <c r="L2" s="4">
        <f>'Gasoline and diesel calcs'!L12</f>
        <v>3.1155238580493729E-5</v>
      </c>
      <c r="M2" s="4">
        <f>'Gasoline and diesel calcs'!M12</f>
        <v>3.1436763788172474E-5</v>
      </c>
      <c r="N2" s="4">
        <f>'Gasoline and diesel calcs'!N12</f>
        <v>3.2350292820424219E-5</v>
      </c>
      <c r="O2" s="4">
        <f>'Gasoline and diesel calcs'!O12</f>
        <v>3.2597726974464635E-5</v>
      </c>
      <c r="P2" s="4">
        <f>'Gasoline and diesel calcs'!P12</f>
        <v>3.2924681497297409E-5</v>
      </c>
      <c r="Q2" s="4">
        <f>'Gasoline and diesel calcs'!Q12</f>
        <v>3.3308016100610544E-5</v>
      </c>
      <c r="R2" s="4">
        <f>'Gasoline and diesel calcs'!R12</f>
        <v>3.364077814569737E-5</v>
      </c>
      <c r="S2" s="4">
        <f>'Gasoline and diesel calcs'!S12</f>
        <v>3.3750625319431314E-5</v>
      </c>
      <c r="T2" s="4">
        <f>'Gasoline and diesel calcs'!T12</f>
        <v>3.4059863270456659E-5</v>
      </c>
      <c r="U2" s="4">
        <f>'Gasoline and diesel calcs'!U12</f>
        <v>3.4468071438687603E-5</v>
      </c>
      <c r="V2" s="4">
        <f>'Gasoline and diesel calcs'!V12</f>
        <v>3.4386486883845184E-5</v>
      </c>
      <c r="W2" s="4">
        <f>'Gasoline and diesel calcs'!W12</f>
        <v>3.45950496344317E-5</v>
      </c>
      <c r="X2" s="4">
        <f>'Gasoline and diesel calcs'!X12</f>
        <v>3.4787226831867611E-5</v>
      </c>
      <c r="Y2" s="4">
        <f>'Gasoline and diesel calcs'!Y12</f>
        <v>3.4953390118457004E-5</v>
      </c>
      <c r="Z2" s="4">
        <f>'Gasoline and diesel calcs'!Z12</f>
        <v>3.498127385218558E-5</v>
      </c>
      <c r="AA2" s="4">
        <f>'Gasoline and diesel calcs'!AA12</f>
        <v>3.518856463115365E-5</v>
      </c>
      <c r="AB2" s="4">
        <f>'Gasoline and diesel calcs'!AB12</f>
        <v>3.5186729252377328E-5</v>
      </c>
      <c r="AC2" s="4">
        <f>'Gasoline and diesel calcs'!AC12</f>
        <v>3.5041567029105289E-5</v>
      </c>
      <c r="AD2" s="4">
        <f>'Gasoline and diesel calcs'!AD12</f>
        <v>3.5091435943457555E-5</v>
      </c>
      <c r="AE2" s="4">
        <f>'Gasoline and diesel calcs'!AE12</f>
        <v>3.4931288073903187E-5</v>
      </c>
      <c r="AF2" s="4">
        <f>'Gasoline and diesel calcs'!AF12</f>
        <v>3.4750211719682812E-5</v>
      </c>
      <c r="AG2" s="4">
        <f>'Gasoline and diesel calcs'!AG12</f>
        <v>3.4791729168544127E-5</v>
      </c>
      <c r="AH2" s="4">
        <f>'Gasoline and diesel calcs'!AH12</f>
        <v>3.4714612506272508E-5</v>
      </c>
      <c r="AI2" s="4">
        <f>'Gasoline and diesel calcs'!AI12</f>
        <v>3.46861075484943E-5</v>
      </c>
    </row>
    <row r="3" spans="1:35">
      <c r="A3" s="2" t="s">
        <v>2</v>
      </c>
      <c r="B3" s="4">
        <f>B2</f>
        <v>2.2324938127820644E-5</v>
      </c>
      <c r="C3" s="4">
        <f t="shared" ref="C3:AI3" si="0">C2</f>
        <v>2.8199155626728781E-5</v>
      </c>
      <c r="D3" s="4">
        <f t="shared" si="0"/>
        <v>2.7921323319242086E-5</v>
      </c>
      <c r="E3" s="4">
        <f t="shared" si="0"/>
        <v>2.9241613867284452E-5</v>
      </c>
      <c r="F3" s="4">
        <f t="shared" si="0"/>
        <v>2.9078150752554346E-5</v>
      </c>
      <c r="G3" s="4">
        <f t="shared" si="0"/>
        <v>2.8797340260069326E-5</v>
      </c>
      <c r="H3" s="4">
        <f t="shared" si="0"/>
        <v>2.8970717126514207E-5</v>
      </c>
      <c r="I3" s="4">
        <f t="shared" si="0"/>
        <v>2.9491911802686319E-5</v>
      </c>
      <c r="J3" s="4">
        <f t="shared" si="0"/>
        <v>3.0002341465673681E-5</v>
      </c>
      <c r="K3" s="4">
        <f t="shared" si="0"/>
        <v>3.0298277841157173E-5</v>
      </c>
      <c r="L3" s="4">
        <f t="shared" si="0"/>
        <v>3.1155238580493729E-5</v>
      </c>
      <c r="M3" s="4">
        <f t="shared" si="0"/>
        <v>3.1436763788172474E-5</v>
      </c>
      <c r="N3" s="4">
        <f t="shared" si="0"/>
        <v>3.2350292820424219E-5</v>
      </c>
      <c r="O3" s="4">
        <f t="shared" si="0"/>
        <v>3.2597726974464635E-5</v>
      </c>
      <c r="P3" s="4">
        <f t="shared" si="0"/>
        <v>3.2924681497297409E-5</v>
      </c>
      <c r="Q3" s="4">
        <f t="shared" si="0"/>
        <v>3.3308016100610544E-5</v>
      </c>
      <c r="R3" s="4">
        <f t="shared" si="0"/>
        <v>3.364077814569737E-5</v>
      </c>
      <c r="S3" s="4">
        <f t="shared" si="0"/>
        <v>3.3750625319431314E-5</v>
      </c>
      <c r="T3" s="4">
        <f t="shared" si="0"/>
        <v>3.4059863270456659E-5</v>
      </c>
      <c r="U3" s="4">
        <f t="shared" si="0"/>
        <v>3.4468071438687603E-5</v>
      </c>
      <c r="V3" s="4">
        <f t="shared" si="0"/>
        <v>3.4386486883845184E-5</v>
      </c>
      <c r="W3" s="4">
        <f t="shared" si="0"/>
        <v>3.45950496344317E-5</v>
      </c>
      <c r="X3" s="4">
        <f t="shared" si="0"/>
        <v>3.4787226831867611E-5</v>
      </c>
      <c r="Y3" s="4">
        <f t="shared" si="0"/>
        <v>3.4953390118457004E-5</v>
      </c>
      <c r="Z3" s="4">
        <f t="shared" si="0"/>
        <v>3.498127385218558E-5</v>
      </c>
      <c r="AA3" s="4">
        <f t="shared" si="0"/>
        <v>3.518856463115365E-5</v>
      </c>
      <c r="AB3" s="4">
        <f t="shared" si="0"/>
        <v>3.5186729252377328E-5</v>
      </c>
      <c r="AC3" s="4">
        <f t="shared" si="0"/>
        <v>3.5041567029105289E-5</v>
      </c>
      <c r="AD3" s="4">
        <f t="shared" si="0"/>
        <v>3.5091435943457555E-5</v>
      </c>
      <c r="AE3" s="4">
        <f t="shared" si="0"/>
        <v>3.4931288073903187E-5</v>
      </c>
      <c r="AF3" s="4">
        <f t="shared" si="0"/>
        <v>3.4750211719682812E-5</v>
      </c>
      <c r="AG3" s="4">
        <f t="shared" si="0"/>
        <v>3.4791729168544127E-5</v>
      </c>
      <c r="AH3" s="4">
        <f t="shared" si="0"/>
        <v>3.4714612506272508E-5</v>
      </c>
      <c r="AI3" s="4">
        <f t="shared" si="0"/>
        <v>3.46861075484943E-5</v>
      </c>
    </row>
    <row r="4" spans="1:35">
      <c r="A4" s="2" t="s">
        <v>4</v>
      </c>
      <c r="B4" s="4">
        <f>B2</f>
        <v>2.2324938127820644E-5</v>
      </c>
      <c r="C4" s="4">
        <f t="shared" ref="C4:AI4" si="1">C2</f>
        <v>2.8199155626728781E-5</v>
      </c>
      <c r="D4" s="4">
        <f t="shared" si="1"/>
        <v>2.7921323319242086E-5</v>
      </c>
      <c r="E4" s="4">
        <f t="shared" si="1"/>
        <v>2.9241613867284452E-5</v>
      </c>
      <c r="F4" s="4">
        <f t="shared" si="1"/>
        <v>2.9078150752554346E-5</v>
      </c>
      <c r="G4" s="4">
        <f t="shared" si="1"/>
        <v>2.8797340260069326E-5</v>
      </c>
      <c r="H4" s="4">
        <f t="shared" si="1"/>
        <v>2.8970717126514207E-5</v>
      </c>
      <c r="I4" s="4">
        <f t="shared" si="1"/>
        <v>2.9491911802686319E-5</v>
      </c>
      <c r="J4" s="4">
        <f t="shared" si="1"/>
        <v>3.0002341465673681E-5</v>
      </c>
      <c r="K4" s="4">
        <f t="shared" si="1"/>
        <v>3.0298277841157173E-5</v>
      </c>
      <c r="L4" s="4">
        <f t="shared" si="1"/>
        <v>3.1155238580493729E-5</v>
      </c>
      <c r="M4" s="4">
        <f t="shared" si="1"/>
        <v>3.1436763788172474E-5</v>
      </c>
      <c r="N4" s="4">
        <f t="shared" si="1"/>
        <v>3.2350292820424219E-5</v>
      </c>
      <c r="O4" s="4">
        <f t="shared" si="1"/>
        <v>3.2597726974464635E-5</v>
      </c>
      <c r="P4" s="4">
        <f t="shared" si="1"/>
        <v>3.2924681497297409E-5</v>
      </c>
      <c r="Q4" s="4">
        <f t="shared" si="1"/>
        <v>3.3308016100610544E-5</v>
      </c>
      <c r="R4" s="4">
        <f t="shared" si="1"/>
        <v>3.364077814569737E-5</v>
      </c>
      <c r="S4" s="4">
        <f t="shared" si="1"/>
        <v>3.3750625319431314E-5</v>
      </c>
      <c r="T4" s="4">
        <f t="shared" si="1"/>
        <v>3.4059863270456659E-5</v>
      </c>
      <c r="U4" s="4">
        <f t="shared" si="1"/>
        <v>3.4468071438687603E-5</v>
      </c>
      <c r="V4" s="4">
        <f t="shared" si="1"/>
        <v>3.4386486883845184E-5</v>
      </c>
      <c r="W4" s="4">
        <f t="shared" si="1"/>
        <v>3.45950496344317E-5</v>
      </c>
      <c r="X4" s="4">
        <f t="shared" si="1"/>
        <v>3.4787226831867611E-5</v>
      </c>
      <c r="Y4" s="4">
        <f t="shared" si="1"/>
        <v>3.4953390118457004E-5</v>
      </c>
      <c r="Z4" s="4">
        <f t="shared" si="1"/>
        <v>3.498127385218558E-5</v>
      </c>
      <c r="AA4" s="4">
        <f t="shared" si="1"/>
        <v>3.518856463115365E-5</v>
      </c>
      <c r="AB4" s="4">
        <f t="shared" si="1"/>
        <v>3.5186729252377328E-5</v>
      </c>
      <c r="AC4" s="4">
        <f t="shared" si="1"/>
        <v>3.5041567029105289E-5</v>
      </c>
      <c r="AD4" s="4">
        <f t="shared" si="1"/>
        <v>3.5091435943457555E-5</v>
      </c>
      <c r="AE4" s="4">
        <f t="shared" si="1"/>
        <v>3.4931288073903187E-5</v>
      </c>
      <c r="AF4" s="4">
        <f t="shared" si="1"/>
        <v>3.4750211719682812E-5</v>
      </c>
      <c r="AG4" s="4">
        <f t="shared" si="1"/>
        <v>3.4791729168544127E-5</v>
      </c>
      <c r="AH4" s="4">
        <f t="shared" si="1"/>
        <v>3.4714612506272508E-5</v>
      </c>
      <c r="AI4" s="4">
        <f t="shared" si="1"/>
        <v>3.46861075484943E-5</v>
      </c>
    </row>
    <row r="5" spans="1:35">
      <c r="A5" s="2" t="s">
        <v>5</v>
      </c>
      <c r="B5" s="4">
        <f>B2</f>
        <v>2.2324938127820644E-5</v>
      </c>
      <c r="C5" s="4">
        <f t="shared" ref="C5:AI5" si="2">C2</f>
        <v>2.8199155626728781E-5</v>
      </c>
      <c r="D5" s="4">
        <f t="shared" si="2"/>
        <v>2.7921323319242086E-5</v>
      </c>
      <c r="E5" s="4">
        <f t="shared" si="2"/>
        <v>2.9241613867284452E-5</v>
      </c>
      <c r="F5" s="4">
        <f t="shared" si="2"/>
        <v>2.9078150752554346E-5</v>
      </c>
      <c r="G5" s="4">
        <f t="shared" si="2"/>
        <v>2.8797340260069326E-5</v>
      </c>
      <c r="H5" s="4">
        <f t="shared" si="2"/>
        <v>2.8970717126514207E-5</v>
      </c>
      <c r="I5" s="4">
        <f t="shared" si="2"/>
        <v>2.9491911802686319E-5</v>
      </c>
      <c r="J5" s="4">
        <f t="shared" si="2"/>
        <v>3.0002341465673681E-5</v>
      </c>
      <c r="K5" s="4">
        <f t="shared" si="2"/>
        <v>3.0298277841157173E-5</v>
      </c>
      <c r="L5" s="4">
        <f t="shared" si="2"/>
        <v>3.1155238580493729E-5</v>
      </c>
      <c r="M5" s="4">
        <f t="shared" si="2"/>
        <v>3.1436763788172474E-5</v>
      </c>
      <c r="N5" s="4">
        <f t="shared" si="2"/>
        <v>3.2350292820424219E-5</v>
      </c>
      <c r="O5" s="4">
        <f t="shared" si="2"/>
        <v>3.2597726974464635E-5</v>
      </c>
      <c r="P5" s="4">
        <f t="shared" si="2"/>
        <v>3.2924681497297409E-5</v>
      </c>
      <c r="Q5" s="4">
        <f t="shared" si="2"/>
        <v>3.3308016100610544E-5</v>
      </c>
      <c r="R5" s="4">
        <f t="shared" si="2"/>
        <v>3.364077814569737E-5</v>
      </c>
      <c r="S5" s="4">
        <f t="shared" si="2"/>
        <v>3.3750625319431314E-5</v>
      </c>
      <c r="T5" s="4">
        <f t="shared" si="2"/>
        <v>3.4059863270456659E-5</v>
      </c>
      <c r="U5" s="4">
        <f t="shared" si="2"/>
        <v>3.4468071438687603E-5</v>
      </c>
      <c r="V5" s="4">
        <f t="shared" si="2"/>
        <v>3.4386486883845184E-5</v>
      </c>
      <c r="W5" s="4">
        <f t="shared" si="2"/>
        <v>3.45950496344317E-5</v>
      </c>
      <c r="X5" s="4">
        <f t="shared" si="2"/>
        <v>3.4787226831867611E-5</v>
      </c>
      <c r="Y5" s="4">
        <f t="shared" si="2"/>
        <v>3.4953390118457004E-5</v>
      </c>
      <c r="Z5" s="4">
        <f t="shared" si="2"/>
        <v>3.498127385218558E-5</v>
      </c>
      <c r="AA5" s="4">
        <f t="shared" si="2"/>
        <v>3.518856463115365E-5</v>
      </c>
      <c r="AB5" s="4">
        <f t="shared" si="2"/>
        <v>3.5186729252377328E-5</v>
      </c>
      <c r="AC5" s="4">
        <f t="shared" si="2"/>
        <v>3.5041567029105289E-5</v>
      </c>
      <c r="AD5" s="4">
        <f t="shared" si="2"/>
        <v>3.5091435943457555E-5</v>
      </c>
      <c r="AE5" s="4">
        <f t="shared" si="2"/>
        <v>3.4931288073903187E-5</v>
      </c>
      <c r="AF5" s="4">
        <f t="shared" si="2"/>
        <v>3.4750211719682812E-5</v>
      </c>
      <c r="AG5" s="4">
        <f t="shared" si="2"/>
        <v>3.4791729168544127E-5</v>
      </c>
      <c r="AH5" s="4">
        <f t="shared" si="2"/>
        <v>3.4714612506272508E-5</v>
      </c>
      <c r="AI5" s="4">
        <f t="shared" si="2"/>
        <v>3.46861075484943E-5</v>
      </c>
    </row>
    <row r="6" spans="1:35">
      <c r="A6" s="2" t="s">
        <v>3</v>
      </c>
      <c r="B6" s="4">
        <f>B2</f>
        <v>2.2324938127820644E-5</v>
      </c>
      <c r="C6" s="4">
        <f t="shared" ref="C6:AI6" si="3">C2</f>
        <v>2.8199155626728781E-5</v>
      </c>
      <c r="D6" s="4">
        <f t="shared" si="3"/>
        <v>2.7921323319242086E-5</v>
      </c>
      <c r="E6" s="4">
        <f t="shared" si="3"/>
        <v>2.9241613867284452E-5</v>
      </c>
      <c r="F6" s="4">
        <f t="shared" si="3"/>
        <v>2.9078150752554346E-5</v>
      </c>
      <c r="G6" s="4">
        <f t="shared" si="3"/>
        <v>2.8797340260069326E-5</v>
      </c>
      <c r="H6" s="4">
        <f t="shared" si="3"/>
        <v>2.8970717126514207E-5</v>
      </c>
      <c r="I6" s="4">
        <f t="shared" si="3"/>
        <v>2.9491911802686319E-5</v>
      </c>
      <c r="J6" s="4">
        <f t="shared" si="3"/>
        <v>3.0002341465673681E-5</v>
      </c>
      <c r="K6" s="4">
        <f t="shared" si="3"/>
        <v>3.0298277841157173E-5</v>
      </c>
      <c r="L6" s="4">
        <f t="shared" si="3"/>
        <v>3.1155238580493729E-5</v>
      </c>
      <c r="M6" s="4">
        <f t="shared" si="3"/>
        <v>3.1436763788172474E-5</v>
      </c>
      <c r="N6" s="4">
        <f t="shared" si="3"/>
        <v>3.2350292820424219E-5</v>
      </c>
      <c r="O6" s="4">
        <f t="shared" si="3"/>
        <v>3.2597726974464635E-5</v>
      </c>
      <c r="P6" s="4">
        <f t="shared" si="3"/>
        <v>3.2924681497297409E-5</v>
      </c>
      <c r="Q6" s="4">
        <f t="shared" si="3"/>
        <v>3.3308016100610544E-5</v>
      </c>
      <c r="R6" s="4">
        <f t="shared" si="3"/>
        <v>3.364077814569737E-5</v>
      </c>
      <c r="S6" s="4">
        <f t="shared" si="3"/>
        <v>3.3750625319431314E-5</v>
      </c>
      <c r="T6" s="4">
        <f t="shared" si="3"/>
        <v>3.4059863270456659E-5</v>
      </c>
      <c r="U6" s="4">
        <f t="shared" si="3"/>
        <v>3.4468071438687603E-5</v>
      </c>
      <c r="V6" s="4">
        <f t="shared" si="3"/>
        <v>3.4386486883845184E-5</v>
      </c>
      <c r="W6" s="4">
        <f t="shared" si="3"/>
        <v>3.45950496344317E-5</v>
      </c>
      <c r="X6" s="4">
        <f t="shared" si="3"/>
        <v>3.4787226831867611E-5</v>
      </c>
      <c r="Y6" s="4">
        <f t="shared" si="3"/>
        <v>3.4953390118457004E-5</v>
      </c>
      <c r="Z6" s="4">
        <f t="shared" si="3"/>
        <v>3.498127385218558E-5</v>
      </c>
      <c r="AA6" s="4">
        <f t="shared" si="3"/>
        <v>3.518856463115365E-5</v>
      </c>
      <c r="AB6" s="4">
        <f t="shared" si="3"/>
        <v>3.5186729252377328E-5</v>
      </c>
      <c r="AC6" s="4">
        <f t="shared" si="3"/>
        <v>3.5041567029105289E-5</v>
      </c>
      <c r="AD6" s="4">
        <f t="shared" si="3"/>
        <v>3.5091435943457555E-5</v>
      </c>
      <c r="AE6" s="4">
        <f t="shared" si="3"/>
        <v>3.4931288073903187E-5</v>
      </c>
      <c r="AF6" s="4">
        <f t="shared" si="3"/>
        <v>3.4750211719682812E-5</v>
      </c>
      <c r="AG6" s="4">
        <f t="shared" si="3"/>
        <v>3.4791729168544127E-5</v>
      </c>
      <c r="AH6" s="4">
        <f t="shared" si="3"/>
        <v>3.4714612506272508E-5</v>
      </c>
      <c r="AI6" s="4">
        <f t="shared" si="3"/>
        <v>3.46861075484943E-5</v>
      </c>
    </row>
    <row r="7" spans="1:35">
      <c r="A7" s="2" t="s">
        <v>19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c r="A8" s="2" t="s">
        <v>20</v>
      </c>
      <c r="B8" s="4">
        <v>0</v>
      </c>
      <c r="C8" s="1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f t="shared" ref="Z8:AI8" si="4">TREND($P8:$Y8,$P$1:$Y$1,Z$1)</f>
        <v>0</v>
      </c>
      <c r="AA8" s="4">
        <f t="shared" si="4"/>
        <v>0</v>
      </c>
      <c r="AB8" s="4">
        <f t="shared" si="4"/>
        <v>0</v>
      </c>
      <c r="AC8" s="4">
        <f t="shared" si="4"/>
        <v>0</v>
      </c>
      <c r="AD8" s="4">
        <f t="shared" si="4"/>
        <v>0</v>
      </c>
      <c r="AE8" s="4">
        <f t="shared" si="4"/>
        <v>0</v>
      </c>
      <c r="AF8" s="4">
        <f t="shared" si="4"/>
        <v>0</v>
      </c>
      <c r="AG8" s="4">
        <f t="shared" si="4"/>
        <v>0</v>
      </c>
      <c r="AH8" s="4">
        <f t="shared" si="4"/>
        <v>0</v>
      </c>
      <c r="AI8" s="4">
        <f t="shared" si="4"/>
        <v>0</v>
      </c>
    </row>
    <row r="9" spans="1:35">
      <c r="F9" s="37"/>
      <c r="G9" s="37"/>
    </row>
    <row r="10" spans="1:35" s="11" customFormat="1">
      <c r="C10" s="10"/>
    </row>
    <row r="11" spans="1:35">
      <c r="A11" s="12"/>
    </row>
    <row r="12" spans="1:35">
      <c r="A12" s="12"/>
    </row>
    <row r="13" spans="1:35">
      <c r="A13" s="13"/>
    </row>
    <row r="14" spans="1:35">
      <c r="A14" s="13"/>
    </row>
    <row r="15" spans="1:35">
      <c r="A15" s="13"/>
    </row>
    <row r="16" spans="1:35">
      <c r="A16" s="13"/>
    </row>
    <row r="17" spans="1:3">
      <c r="A17" s="13"/>
    </row>
    <row r="18" spans="1:3">
      <c r="A18" s="13"/>
    </row>
    <row r="19" spans="1:3" s="37" customFormat="1">
      <c r="A19" s="13"/>
      <c r="C19" s="10"/>
    </row>
    <row r="21" spans="1:3">
      <c r="A21"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2060"/>
  </sheetPr>
  <dimension ref="A1:AI8"/>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v>1.24E-5</v>
      </c>
      <c r="C2" s="4">
        <v>1.6200000000000001E-5</v>
      </c>
      <c r="D2" s="4">
        <v>1.63E-5</v>
      </c>
      <c r="E2" s="4">
        <v>1.7499999999999998E-5</v>
      </c>
      <c r="F2" s="4">
        <v>1.7399999999999999E-5</v>
      </c>
      <c r="G2" s="4">
        <v>1.7200000000000001E-5</v>
      </c>
      <c r="H2" s="4">
        <v>1.7499999999999998E-5</v>
      </c>
      <c r="I2" s="4">
        <v>1.7900000000000001E-5</v>
      </c>
      <c r="J2" s="4">
        <v>1.8199999999999999E-5</v>
      </c>
      <c r="K2" s="4">
        <v>1.8700000000000001E-5</v>
      </c>
      <c r="L2" s="4">
        <v>1.9400000000000001E-5</v>
      </c>
      <c r="M2" s="4">
        <v>1.9899999999999999E-5</v>
      </c>
      <c r="N2" s="4">
        <v>2.0800000000000001E-5</v>
      </c>
      <c r="O2" s="4">
        <v>2.0999999999999999E-5</v>
      </c>
      <c r="P2" s="4">
        <v>2.1500000000000001E-5</v>
      </c>
      <c r="Q2" s="4">
        <v>2.1999999999999999E-5</v>
      </c>
      <c r="R2" s="4">
        <v>2.23E-5</v>
      </c>
      <c r="S2" s="4">
        <v>2.26E-5</v>
      </c>
      <c r="T2" s="4">
        <v>2.3E-5</v>
      </c>
      <c r="U2" s="4">
        <v>2.3499999999999999E-5</v>
      </c>
      <c r="V2" s="4">
        <v>2.37E-5</v>
      </c>
      <c r="W2" s="4">
        <v>2.41E-5</v>
      </c>
      <c r="X2" s="4">
        <v>2.44E-5</v>
      </c>
      <c r="Y2" s="4">
        <v>2.4700000000000001E-5</v>
      </c>
      <c r="Z2" s="4">
        <v>2.5000000000000001E-5</v>
      </c>
      <c r="AA2" s="4">
        <v>2.55E-5</v>
      </c>
      <c r="AB2" s="4">
        <v>2.58E-5</v>
      </c>
      <c r="AC2" s="4">
        <v>2.5999999999999998E-5</v>
      </c>
      <c r="AD2" s="4">
        <v>2.6299999999999999E-5</v>
      </c>
      <c r="AE2" s="4">
        <v>2.6599999999999999E-5</v>
      </c>
      <c r="AF2" s="4">
        <v>2.69E-5</v>
      </c>
      <c r="AG2" s="4">
        <v>2.73E-5</v>
      </c>
      <c r="AH2" s="4">
        <v>2.7500000000000001E-5</v>
      </c>
      <c r="AI2" s="4">
        <v>2.7800000000000001E-5</v>
      </c>
    </row>
    <row r="3" spans="1:35">
      <c r="A3" s="2" t="s">
        <v>2</v>
      </c>
      <c r="B3" s="1">
        <v>0</v>
      </c>
      <c r="C3" s="10">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f t="shared" ref="Z3:AI8" si="0">TREND($P3:$Y3,$P$1:$Y$1,Z$1)</f>
        <v>0</v>
      </c>
      <c r="AA3" s="11">
        <f t="shared" si="0"/>
        <v>0</v>
      </c>
      <c r="AB3" s="11">
        <f t="shared" si="0"/>
        <v>0</v>
      </c>
      <c r="AC3" s="11">
        <f t="shared" si="0"/>
        <v>0</v>
      </c>
      <c r="AD3" s="11">
        <f t="shared" si="0"/>
        <v>0</v>
      </c>
      <c r="AE3" s="11">
        <f t="shared" si="0"/>
        <v>0</v>
      </c>
      <c r="AF3" s="11">
        <f t="shared" si="0"/>
        <v>0</v>
      </c>
      <c r="AG3" s="11">
        <f t="shared" si="0"/>
        <v>0</v>
      </c>
      <c r="AH3" s="11">
        <f t="shared" si="0"/>
        <v>0</v>
      </c>
      <c r="AI3" s="11">
        <f t="shared" si="0"/>
        <v>0</v>
      </c>
    </row>
    <row r="4" spans="1:35">
      <c r="A4" s="2" t="s">
        <v>4</v>
      </c>
      <c r="B4" s="1">
        <v>0</v>
      </c>
      <c r="C4" s="10">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0"/>
        <v>0</v>
      </c>
      <c r="AA4" s="11">
        <f t="shared" si="0"/>
        <v>0</v>
      </c>
      <c r="AB4" s="11">
        <f t="shared" si="0"/>
        <v>0</v>
      </c>
      <c r="AC4" s="11">
        <f t="shared" si="0"/>
        <v>0</v>
      </c>
      <c r="AD4" s="11">
        <f t="shared" si="0"/>
        <v>0</v>
      </c>
      <c r="AE4" s="11">
        <f t="shared" si="0"/>
        <v>0</v>
      </c>
      <c r="AF4" s="11">
        <f t="shared" si="0"/>
        <v>0</v>
      </c>
      <c r="AG4" s="11">
        <f t="shared" si="0"/>
        <v>0</v>
      </c>
      <c r="AH4" s="11">
        <f t="shared" si="0"/>
        <v>0</v>
      </c>
      <c r="AI4" s="11">
        <f t="shared" si="0"/>
        <v>0</v>
      </c>
    </row>
    <row r="5" spans="1:35">
      <c r="A5" s="2" t="s">
        <v>5</v>
      </c>
      <c r="B5" s="1">
        <v>0</v>
      </c>
      <c r="C5" s="10">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0"/>
        <v>0</v>
      </c>
      <c r="AA5" s="11">
        <f t="shared" si="0"/>
        <v>0</v>
      </c>
      <c r="AB5" s="11">
        <f t="shared" si="0"/>
        <v>0</v>
      </c>
      <c r="AC5" s="11">
        <f t="shared" si="0"/>
        <v>0</v>
      </c>
      <c r="AD5" s="11">
        <f t="shared" si="0"/>
        <v>0</v>
      </c>
      <c r="AE5" s="11">
        <f t="shared" si="0"/>
        <v>0</v>
      </c>
      <c r="AF5" s="11">
        <f t="shared" si="0"/>
        <v>0</v>
      </c>
      <c r="AG5" s="11">
        <f t="shared" si="0"/>
        <v>0</v>
      </c>
      <c r="AH5" s="11">
        <f t="shared" si="0"/>
        <v>0</v>
      </c>
      <c r="AI5" s="11">
        <f t="shared" si="0"/>
        <v>0</v>
      </c>
    </row>
    <row r="6" spans="1:35">
      <c r="A6" s="2" t="s">
        <v>3</v>
      </c>
      <c r="B6" s="1">
        <v>0</v>
      </c>
      <c r="C6" s="10">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0"/>
        <v>0</v>
      </c>
      <c r="AA6" s="11">
        <f t="shared" si="0"/>
        <v>0</v>
      </c>
      <c r="AB6" s="11">
        <f t="shared" si="0"/>
        <v>0</v>
      </c>
      <c r="AC6" s="11">
        <f t="shared" si="0"/>
        <v>0</v>
      </c>
      <c r="AD6" s="11">
        <f t="shared" si="0"/>
        <v>0</v>
      </c>
      <c r="AE6" s="11">
        <f t="shared" si="0"/>
        <v>0</v>
      </c>
      <c r="AF6" s="11">
        <f t="shared" si="0"/>
        <v>0</v>
      </c>
      <c r="AG6" s="11">
        <f t="shared" si="0"/>
        <v>0</v>
      </c>
      <c r="AH6" s="11">
        <f t="shared" si="0"/>
        <v>0</v>
      </c>
      <c r="AI6" s="11">
        <f t="shared" si="0"/>
        <v>0</v>
      </c>
    </row>
    <row r="7" spans="1:35">
      <c r="A7" s="2" t="s">
        <v>19</v>
      </c>
      <c r="B7" s="1">
        <f t="shared" ref="B7:Y7" si="1">B3</f>
        <v>0</v>
      </c>
      <c r="C7" s="10">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1">
        <f t="shared" si="0"/>
        <v>0</v>
      </c>
      <c r="AA7" s="11">
        <f t="shared" si="0"/>
        <v>0</v>
      </c>
      <c r="AB7" s="11">
        <f t="shared" si="0"/>
        <v>0</v>
      </c>
      <c r="AC7" s="11">
        <f t="shared" si="0"/>
        <v>0</v>
      </c>
      <c r="AD7" s="11">
        <f t="shared" si="0"/>
        <v>0</v>
      </c>
      <c r="AE7" s="11">
        <f t="shared" si="0"/>
        <v>0</v>
      </c>
      <c r="AF7" s="11">
        <f t="shared" si="0"/>
        <v>0</v>
      </c>
      <c r="AG7" s="11">
        <f t="shared" si="0"/>
        <v>0</v>
      </c>
      <c r="AH7" s="11">
        <f t="shared" si="0"/>
        <v>0</v>
      </c>
      <c r="AI7" s="11">
        <f t="shared" si="0"/>
        <v>0</v>
      </c>
    </row>
    <row r="8" spans="1:35">
      <c r="A8" s="2" t="s">
        <v>20</v>
      </c>
      <c r="B8" s="1">
        <v>0</v>
      </c>
      <c r="C8" s="10">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0"/>
        <v>0</v>
      </c>
      <c r="AA8" s="11">
        <f t="shared" si="0"/>
        <v>0</v>
      </c>
      <c r="AB8" s="11">
        <f t="shared" si="0"/>
        <v>0</v>
      </c>
      <c r="AC8" s="11">
        <f t="shared" si="0"/>
        <v>0</v>
      </c>
      <c r="AD8" s="11">
        <f t="shared" si="0"/>
        <v>0</v>
      </c>
      <c r="AE8" s="11">
        <f t="shared" si="0"/>
        <v>0</v>
      </c>
      <c r="AF8" s="11">
        <f t="shared" si="0"/>
        <v>0</v>
      </c>
      <c r="AG8" s="11">
        <f t="shared" si="0"/>
        <v>0</v>
      </c>
      <c r="AH8" s="11">
        <f t="shared" si="0"/>
        <v>0</v>
      </c>
      <c r="AI8" s="11">
        <f t="shared" si="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2060"/>
  </sheetPr>
  <dimension ref="A1:AI8"/>
  <sheetViews>
    <sheetView workbookViewId="0">
      <pane xSplit="1" ySplit="1" topLeftCell="V2" activePane="bottomRight" state="frozen"/>
      <selection activeCell="A17" sqref="A17"/>
      <selection pane="topRight" activeCell="A17" sqref="A17"/>
      <selection pane="bottomLeft" activeCell="A17" sqref="A17"/>
      <selection pane="bottomRight" activeCell="B3" sqref="B3:AI3"/>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2" t="s">
        <v>2</v>
      </c>
      <c r="B3" s="9">
        <f>'Conversions and nucelar fuel'!D37</f>
        <v>7.1469999999999991E-7</v>
      </c>
      <c r="C3" s="9">
        <f>'Conversions and nucelar fuel'!E37</f>
        <v>7.1469999999999991E-7</v>
      </c>
      <c r="D3" s="9">
        <f>'Conversions and nucelar fuel'!F37</f>
        <v>7.1469999999999991E-7</v>
      </c>
      <c r="E3" s="9">
        <f>'Conversions and nucelar fuel'!G37</f>
        <v>7.1469999999999991E-7</v>
      </c>
      <c r="F3" s="9">
        <f>'Conversions and nucelar fuel'!H37</f>
        <v>7.1469999999999991E-7</v>
      </c>
      <c r="G3" s="9">
        <f>'Conversions and nucelar fuel'!I37</f>
        <v>7.1469999999999991E-7</v>
      </c>
      <c r="H3" s="9">
        <f>'Conversions and nucelar fuel'!J37</f>
        <v>7.1469999999999991E-7</v>
      </c>
      <c r="I3" s="9">
        <f>'Conversions and nucelar fuel'!K37</f>
        <v>7.1469999999999991E-7</v>
      </c>
      <c r="J3" s="9">
        <f>'Conversions and nucelar fuel'!L37</f>
        <v>7.1469999999999991E-7</v>
      </c>
      <c r="K3" s="9">
        <f>'Conversions and nucelar fuel'!M37</f>
        <v>7.1469999999999991E-7</v>
      </c>
      <c r="L3" s="9">
        <f>'Conversions and nucelar fuel'!N37</f>
        <v>7.1469999999999991E-7</v>
      </c>
      <c r="M3" s="9">
        <f>'Conversions and nucelar fuel'!O37</f>
        <v>7.1469999999999991E-7</v>
      </c>
      <c r="N3" s="9">
        <f>'Conversions and nucelar fuel'!P37</f>
        <v>7.1469999999999991E-7</v>
      </c>
      <c r="O3" s="9">
        <f>'Conversions and nucelar fuel'!Q37</f>
        <v>7.1469999999999991E-7</v>
      </c>
      <c r="P3" s="9">
        <f>'Conversions and nucelar fuel'!R37</f>
        <v>7.1469999999999991E-7</v>
      </c>
      <c r="Q3" s="9">
        <f>'Conversions and nucelar fuel'!S37</f>
        <v>7.1469999999999991E-7</v>
      </c>
      <c r="R3" s="9">
        <f>'Conversions and nucelar fuel'!T37</f>
        <v>7.1469999999999991E-7</v>
      </c>
      <c r="S3" s="9">
        <f>'Conversions and nucelar fuel'!U37</f>
        <v>7.1469999999999991E-7</v>
      </c>
      <c r="T3" s="9">
        <f>'Conversions and nucelar fuel'!V37</f>
        <v>7.1469999999999991E-7</v>
      </c>
      <c r="U3" s="9">
        <f>'Conversions and nucelar fuel'!W37</f>
        <v>7.1469999999999991E-7</v>
      </c>
      <c r="V3" s="9">
        <f>'Conversions and nucelar fuel'!X37</f>
        <v>7.1469999999999991E-7</v>
      </c>
      <c r="W3" s="9">
        <f>'Conversions and nucelar fuel'!Y37</f>
        <v>7.1469999999999991E-7</v>
      </c>
      <c r="X3" s="9">
        <f>'Conversions and nucelar fuel'!Z37</f>
        <v>7.1469999999999991E-7</v>
      </c>
      <c r="Y3" s="9">
        <f>'Conversions and nucelar fuel'!AA37</f>
        <v>7.1469999999999991E-7</v>
      </c>
      <c r="Z3" s="9">
        <f t="shared" ref="Z3:AI8" si="1">TREND($P3:$Y3,$P$1:$Y$1,Z$1)</f>
        <v>7.1470000000000001E-7</v>
      </c>
      <c r="AA3" s="9">
        <f t="shared" si="1"/>
        <v>7.1470000000000001E-7</v>
      </c>
      <c r="AB3" s="9">
        <f t="shared" si="1"/>
        <v>7.1470000000000001E-7</v>
      </c>
      <c r="AC3" s="9">
        <f t="shared" si="1"/>
        <v>7.1470000000000001E-7</v>
      </c>
      <c r="AD3" s="9">
        <f t="shared" si="1"/>
        <v>7.1470000000000001E-7</v>
      </c>
      <c r="AE3" s="9">
        <f t="shared" si="1"/>
        <v>7.1470000000000001E-7</v>
      </c>
      <c r="AF3" s="9">
        <f t="shared" si="1"/>
        <v>7.1470000000000001E-7</v>
      </c>
      <c r="AG3" s="9">
        <f t="shared" si="1"/>
        <v>7.1470000000000001E-7</v>
      </c>
      <c r="AH3" s="9">
        <f t="shared" si="1"/>
        <v>7.1470000000000001E-7</v>
      </c>
      <c r="AI3" s="9">
        <f t="shared" si="1"/>
        <v>7.1470000000000001E-7</v>
      </c>
    </row>
    <row r="4" spans="1:35">
      <c r="A4" s="2" t="s">
        <v>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1"/>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c r="A5" s="2" t="s">
        <v>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c r="A6" s="2" t="s">
        <v>3</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c r="A7" s="2" t="s">
        <v>19</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1</vt:i4>
      </vt:variant>
    </vt:vector>
  </HeadingPairs>
  <TitlesOfParts>
    <vt:vector size="53" baseType="lpstr">
      <vt:lpstr>About</vt:lpstr>
      <vt:lpstr>BFCpUEbS-electricity</vt:lpstr>
      <vt:lpstr>BFCpUEbS-natural-gas</vt:lpstr>
      <vt:lpstr>BFCpUEbS-coal</vt:lpstr>
      <vt:lpstr>BFCpUEbS-biomass</vt:lpstr>
      <vt:lpstr>BFCpUEbS-petroleum-gasoline</vt:lpstr>
      <vt:lpstr>BFCpUEbS-petroleum-diesel</vt:lpstr>
      <vt:lpstr>BFCpUEbS-jet-fuel</vt:lpstr>
      <vt:lpstr>BFCpUEbS-nuclear</vt:lpstr>
      <vt:lpstr>BFCpUEbS-hydro</vt:lpstr>
      <vt:lpstr>BFCpUEbS-wind</vt:lpstr>
      <vt:lpstr>BFCpUEbS-solar</vt:lpstr>
      <vt:lpstr>BFCpUEbS-biofuel-gasoline</vt:lpstr>
      <vt:lpstr>BFCpUEbS-biofuel-diesel</vt:lpstr>
      <vt:lpstr>BFCpUEbS-heat</vt:lpstr>
      <vt:lpstr>BFCpUEbS-geothermal</vt:lpstr>
      <vt:lpstr>BFCpUEbS-lignite</vt:lpstr>
      <vt:lpstr>AEO 2019 prices scenarios</vt:lpstr>
      <vt:lpstr>Conversions and nucelar fuel</vt:lpstr>
      <vt:lpstr>Gasoline and Diesel Sheets</vt:lpstr>
      <vt:lpstr>Gasoline and diesel calcs</vt:lpstr>
      <vt:lpstr>2019 EIA data gasoline-diesel</vt:lpstr>
      <vt:lpstr>Coal Sheets</vt:lpstr>
      <vt:lpstr>Coal calcs</vt:lpstr>
      <vt:lpstr>2019 EIA retrospective coal</vt:lpstr>
      <vt:lpstr>Natural Gas sheets</vt:lpstr>
      <vt:lpstr>Natural Gas Calcs</vt:lpstr>
      <vt:lpstr>2019 EIA natural gas</vt:lpstr>
      <vt:lpstr>Electricity Sheets</vt:lpstr>
      <vt:lpstr>BFCpUEbS-electricity-calcs</vt:lpstr>
      <vt:lpstr>Pathways price paths</vt:lpstr>
      <vt:lpstr>Fast Electric Vehicle Charging</vt:lpstr>
      <vt:lpstr>EIA electric power historical</vt:lpstr>
      <vt:lpstr>Biofuel costs in E3 Pathways</vt:lpstr>
      <vt:lpstr>Biofuel use Pathways Scoping Pl</vt:lpstr>
      <vt:lpstr>Biofeul Gasoline Notes</vt:lpstr>
      <vt:lpstr>Biofuel Gasoline Calcs</vt:lpstr>
      <vt:lpstr>E3 CA Pathways prices </vt:lpstr>
      <vt:lpstr>Biofuel Diesel Calcs</vt:lpstr>
      <vt:lpstr>Alt Fuels Center - price data</vt:lpstr>
      <vt:lpstr>natural gas-steam enhanced oil</vt:lpstr>
      <vt:lpstr>About nat gas price steam EOR</vt:lpstr>
      <vt:lpstr>calcs of NG price steam EOR </vt:lpstr>
      <vt:lpstr>SoCal Gas</vt:lpstr>
      <vt:lpstr>PG&amp;E calcs- backbone level</vt:lpstr>
      <vt:lpstr>PG&amp;E calcs - distribution level</vt:lpstr>
      <vt:lpstr>PG&amp;E noncore rates</vt:lpstr>
      <vt:lpstr>PGE electric gen rates</vt:lpstr>
      <vt:lpstr>EIA California citygate - month</vt:lpstr>
      <vt:lpstr>PG&amp;E Schedule G-SUR</vt:lpstr>
      <vt:lpstr>BAU prices in EPS</vt:lpstr>
      <vt:lpstr>EIA annual data</vt:lpstr>
      <vt:lpstr>'PG&amp;E noncore rates'!Print_Area</vt:lpstr>
    </vt:vector>
  </TitlesOfParts>
  <Company>EIA\DOE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Chris Busch</cp:lastModifiedBy>
  <dcterms:created xsi:type="dcterms:W3CDTF">2012-03-07T20:42:24Z</dcterms:created>
  <dcterms:modified xsi:type="dcterms:W3CDTF">2020-01-12T21:18:22Z</dcterms:modified>
</cp:coreProperties>
</file>