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US States\eps-california\InputData\trans\BNVP\"/>
    </mc:Choice>
  </mc:AlternateContent>
  <xr:revisionPtr revIDLastSave="0" documentId="13_ncr:1_{E6E75153-03D5-47D8-BF8F-925A0A67DF59}" xr6:coauthVersionLast="45" xr6:coauthVersionMax="45" xr10:uidLastSave="{00000000-0000-0000-0000-000000000000}"/>
  <bookViews>
    <workbookView xWindow="38280" yWindow="-120" windowWidth="29040" windowHeight="15840" activeTab="3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E3_MDV &amp; HDV Decarbonization" sheetId="32" r:id="rId7"/>
    <sheet name="CA Freight Calculations" sheetId="33" r:id="rId8"/>
    <sheet name="Hydrogen Vehicle Calcs" sheetId="31" r:id="rId9"/>
    <sheet name="Conventional Daycab Trucks" sheetId="20" r:id="rId10"/>
    <sheet name="Conventional Sleeper Trucks" sheetId="21" r:id="rId11"/>
    <sheet name="Passenger Aircraft" sheetId="22" r:id="rId12"/>
    <sheet name="Ships" sheetId="25" r:id="rId13"/>
    <sheet name="Motorbikes" sheetId="23" r:id="rId14"/>
    <sheet name="BNVP-LDVs-psgr" sheetId="2" r:id="rId15"/>
    <sheet name="BNVP-LDVs-frgt" sheetId="8" r:id="rId16"/>
    <sheet name="BNVP-HDVs-psgr" sheetId="9" r:id="rId17"/>
    <sheet name="BNVP-HDVs-frgt" sheetId="10" r:id="rId18"/>
    <sheet name="BNVP-aircraft-psgr" sheetId="11" r:id="rId19"/>
    <sheet name="BNVP-aircraft-frgt" sheetId="12" r:id="rId20"/>
    <sheet name="BNVP-rail-psgr" sheetId="13" r:id="rId21"/>
    <sheet name="BNVP-rail-frgt" sheetId="14" r:id="rId22"/>
    <sheet name="BNVP-ships-psgr" sheetId="15" r:id="rId23"/>
    <sheet name="BNVP-ships-frgt" sheetId="16" r:id="rId24"/>
    <sheet name="BNVP-motorbikes-psgr" sheetId="17" r:id="rId25"/>
    <sheet name="BNVP-motorbikes-frgt" sheetId="18" r:id="rId26"/>
  </sheets>
  <externalReferences>
    <externalReference r:id="rId27"/>
  </externalReferences>
  <definedNames>
    <definedName name="cpi_2010to2012">About!#REF!</definedName>
    <definedName name="cpi_2013to2012">About!$A$116</definedName>
    <definedName name="cpi_2014to2012">About!$A$117</definedName>
    <definedName name="cpi_2016to2012">About!$A$118</definedName>
    <definedName name="cpi_2017to2012">About!$A$119</definedName>
    <definedName name="cpi_2018to2012">About!$A$120</definedName>
    <definedName name="H2_kg_to_MMBtu">[1]Constants!$D$7</definedName>
    <definedName name="kWh_to_Btu">[1]Constants!$D$4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0" l="1"/>
  <c r="H79" i="32" l="1"/>
  <c r="G74" i="32"/>
  <c r="F74" i="32"/>
  <c r="E74" i="32"/>
  <c r="D74" i="32"/>
  <c r="C74" i="32"/>
  <c r="Z62" i="32"/>
  <c r="Y62" i="32"/>
  <c r="X62" i="32"/>
  <c r="T62" i="32"/>
  <c r="S62" i="32"/>
  <c r="O62" i="32"/>
  <c r="N62" i="32"/>
  <c r="J62" i="32"/>
  <c r="I62" i="32"/>
  <c r="E62" i="32"/>
  <c r="D62" i="32"/>
  <c r="Z60" i="32"/>
  <c r="Y60" i="32"/>
  <c r="X60" i="32"/>
  <c r="T60" i="32"/>
  <c r="S60" i="32"/>
  <c r="O60" i="32"/>
  <c r="N60" i="32"/>
  <c r="J60" i="32"/>
  <c r="I60" i="32"/>
  <c r="E60" i="32"/>
  <c r="D60" i="32"/>
  <c r="Z51" i="32"/>
  <c r="X51" i="32"/>
  <c r="T51" i="32"/>
  <c r="S51" i="32"/>
  <c r="O51" i="32"/>
  <c r="N51" i="32"/>
  <c r="J51" i="32"/>
  <c r="I51" i="32"/>
  <c r="E51" i="32"/>
  <c r="D51" i="32"/>
  <c r="Z49" i="32"/>
  <c r="X49" i="32"/>
  <c r="T49" i="32"/>
  <c r="S49" i="32"/>
  <c r="O49" i="32"/>
  <c r="N49" i="32"/>
  <c r="J49" i="32"/>
  <c r="I49" i="32"/>
  <c r="E49" i="32"/>
  <c r="D49" i="32"/>
  <c r="Z40" i="32"/>
  <c r="Y40" i="32"/>
  <c r="X40" i="32"/>
  <c r="T40" i="32"/>
  <c r="S40" i="32"/>
  <c r="O40" i="32"/>
  <c r="N40" i="32"/>
  <c r="J40" i="32"/>
  <c r="I40" i="32"/>
  <c r="E40" i="32"/>
  <c r="D40" i="32"/>
  <c r="Z38" i="32"/>
  <c r="Y38" i="32"/>
  <c r="X38" i="32"/>
  <c r="T38" i="32"/>
  <c r="S38" i="32"/>
  <c r="O38" i="32"/>
  <c r="N38" i="32"/>
  <c r="J38" i="32"/>
  <c r="I38" i="32"/>
  <c r="E38" i="32"/>
  <c r="D38" i="32"/>
  <c r="Y25" i="32"/>
  <c r="X25" i="32"/>
  <c r="S24" i="32"/>
  <c r="N24" i="32"/>
  <c r="I24" i="32"/>
  <c r="D24" i="32"/>
  <c r="I18" i="32"/>
  <c r="Y61" i="32" s="1"/>
  <c r="D18" i="32"/>
  <c r="Z53" i="32" s="1"/>
  <c r="I17" i="32"/>
  <c r="D16" i="32" s="1"/>
  <c r="D17" i="32"/>
  <c r="S64" i="32" s="1"/>
  <c r="D15" i="32"/>
  <c r="T61" i="32" s="1"/>
  <c r="I12" i="32"/>
  <c r="D14" i="32" s="1"/>
  <c r="I50" i="32" l="1"/>
  <c r="I52" i="32" s="1"/>
  <c r="I11" i="32"/>
  <c r="I39" i="32" s="1"/>
  <c r="I41" i="32" s="1"/>
  <c r="N53" i="32"/>
  <c r="N42" i="32"/>
  <c r="O39" i="32"/>
  <c r="O41" i="32" s="1"/>
  <c r="Z61" i="32"/>
  <c r="Z63" i="32" s="1"/>
  <c r="Y63" i="32"/>
  <c r="T63" i="32"/>
  <c r="J39" i="32"/>
  <c r="J41" i="32" s="1"/>
  <c r="I42" i="32"/>
  <c r="D50" i="32"/>
  <c r="D52" i="32" s="1"/>
  <c r="X50" i="32"/>
  <c r="X52" i="32" s="1"/>
  <c r="I53" i="32"/>
  <c r="T64" i="32"/>
  <c r="N39" i="32"/>
  <c r="N41" i="32" s="1"/>
  <c r="J42" i="32"/>
  <c r="E50" i="32"/>
  <c r="E52" i="32" s="1"/>
  <c r="Z50" i="32"/>
  <c r="Z52" i="32" s="1"/>
  <c r="J53" i="32"/>
  <c r="E61" i="32"/>
  <c r="E63" i="32" s="1"/>
  <c r="D64" i="32"/>
  <c r="X64" i="32"/>
  <c r="S39" i="32"/>
  <c r="S41" i="32" s="1"/>
  <c r="O42" i="32"/>
  <c r="J50" i="32"/>
  <c r="J52" i="32" s="1"/>
  <c r="O53" i="32"/>
  <c r="J61" i="32"/>
  <c r="J63" i="32" s="1"/>
  <c r="I64" i="32"/>
  <c r="I13" i="32"/>
  <c r="I61" i="32" s="1"/>
  <c r="I63" i="32" s="1"/>
  <c r="T39" i="32"/>
  <c r="T41" i="32" s="1"/>
  <c r="S42" i="32"/>
  <c r="N50" i="32"/>
  <c r="N52" i="32" s="1"/>
  <c r="S53" i="32"/>
  <c r="J64" i="32"/>
  <c r="T42" i="32"/>
  <c r="O50" i="32"/>
  <c r="O52" i="32" s="1"/>
  <c r="T53" i="32"/>
  <c r="O61" i="32"/>
  <c r="O63" i="32" s="1"/>
  <c r="N64" i="32"/>
  <c r="E64" i="32"/>
  <c r="E39" i="32"/>
  <c r="E41" i="32" s="1"/>
  <c r="Y39" i="32"/>
  <c r="Y41" i="32" s="1"/>
  <c r="D42" i="32"/>
  <c r="X42" i="32"/>
  <c r="S50" i="32"/>
  <c r="S52" i="32" s="1"/>
  <c r="D53" i="32"/>
  <c r="X53" i="32"/>
  <c r="O64" i="32"/>
  <c r="Z64" i="32"/>
  <c r="Z39" i="32"/>
  <c r="Z41" i="32" s="1"/>
  <c r="E42" i="32"/>
  <c r="Z42" i="32"/>
  <c r="T50" i="32"/>
  <c r="T52" i="32" s="1"/>
  <c r="E53" i="32"/>
  <c r="D39" i="32" l="1"/>
  <c r="D41" i="32" s="1"/>
  <c r="X39" i="32"/>
  <c r="X41" i="32" s="1"/>
  <c r="X43" i="32" s="1"/>
  <c r="G75" i="32" s="1"/>
  <c r="I54" i="32"/>
  <c r="D76" i="32" s="1"/>
  <c r="S43" i="32"/>
  <c r="F75" i="32" s="1"/>
  <c r="N43" i="32"/>
  <c r="E75" i="32" s="1"/>
  <c r="I65" i="32"/>
  <c r="D77" i="32" s="1"/>
  <c r="N54" i="32"/>
  <c r="E76" i="32" s="1"/>
  <c r="X54" i="32"/>
  <c r="G76" i="32" s="1"/>
  <c r="D54" i="32"/>
  <c r="C76" i="32" s="1"/>
  <c r="Y43" i="32"/>
  <c r="H75" i="32" s="1"/>
  <c r="H78" i="32" s="1"/>
  <c r="D43" i="32"/>
  <c r="C75" i="32" s="1"/>
  <c r="S54" i="32"/>
  <c r="F76" i="32" s="1"/>
  <c r="X61" i="32"/>
  <c r="X63" i="32" s="1"/>
  <c r="X65" i="32" s="1"/>
  <c r="G77" i="32" s="1"/>
  <c r="S61" i="32"/>
  <c r="S63" i="32" s="1"/>
  <c r="S65" i="32" s="1"/>
  <c r="F77" i="32" s="1"/>
  <c r="Y65" i="32"/>
  <c r="H77" i="32" s="1"/>
  <c r="H80" i="32" s="1"/>
  <c r="N61" i="32"/>
  <c r="N63" i="32" s="1"/>
  <c r="N65" i="32" s="1"/>
  <c r="E77" i="32" s="1"/>
  <c r="I43" i="32"/>
  <c r="D75" i="32" s="1"/>
  <c r="D61" i="32"/>
  <c r="D63" i="32" s="1"/>
  <c r="D65" i="32" s="1"/>
  <c r="C77" i="32" s="1"/>
  <c r="C80" i="32" l="1"/>
  <c r="C78" i="32"/>
  <c r="F78" i="32"/>
  <c r="C79" i="32"/>
  <c r="F80" i="32"/>
  <c r="F79" i="32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S2" i="2" s="1"/>
  <c r="R254" i="30"/>
  <c r="R6" i="2" s="1"/>
  <c r="AB253" i="30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T253" i="30"/>
  <c r="T2" i="2" s="1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W2" i="2" s="1"/>
  <c r="N253" i="30"/>
  <c r="N2" i="2" s="1"/>
  <c r="F253" i="30"/>
  <c r="F2" i="2" s="1"/>
  <c r="AF253" i="30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Y2" i="2" s="1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AF2" i="2"/>
  <c r="AB2" i="2"/>
  <c r="L254" i="30"/>
  <c r="L6" i="2" s="1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C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B5" i="12"/>
  <c r="AG5" i="12" s="1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H2" i="12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AB2" i="17" s="1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L2" i="17"/>
  <c r="T2" i="17"/>
  <c r="F2" i="17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D6" i="9"/>
  <c r="J2" i="17"/>
  <c r="X6" i="10"/>
  <c r="C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<sst xmlns="http://schemas.openxmlformats.org/spreadsheetml/2006/main" count="2957" uniqueCount="1334">
  <si>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</si>
  <si>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</si>
  <si>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</si>
  <si>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</si>
  <si>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</si>
  <si>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</si>
  <si>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</si>
  <si>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</si>
  <si>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</si>
  <si>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</si>
  <si>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</si>
  <si>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</si>
  <si>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</si>
  <si>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</si>
  <si>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</si>
  <si>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</si>
  <si>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</si>
  <si>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</si>
  <si>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</si>
  <si>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</si>
  <si>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</si>
  <si>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</si>
  <si>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</si>
  <si>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</si>
  <si>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</si>
  <si>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</si>
  <si>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</si>
  <si>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</si>
  <si>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</si>
  <si>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</si>
  <si>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</si>
  <si>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</si>
  <si>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</si>
  <si>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</si>
  <si>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</si>
  <si>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</si>
  <si>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</si>
  <si>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</si>
  <si>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</si>
  <si>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</si>
  <si>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</si>
  <si>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</si>
  <si>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</si>
  <si>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</si>
  <si>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</si>
  <si>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</si>
  <si>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</si>
  <si>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</si>
  <si>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</si>
  <si>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</si>
  <si>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</si>
  <si>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</si>
  <si>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</si>
  <si>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</si>
  <si>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</si>
  <si>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</si>
  <si>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</si>
  <si>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</si>
  <si>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</si>
  <si>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</si>
  <si>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</si>
  <si>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</si>
  <si>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</si>
  <si>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</si>
  <si>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</si>
  <si>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</si>
  <si>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</si>
  <si>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</si>
  <si>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</si>
  <si>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</si>
  <si>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</si>
  <si>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</si>
  <si>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</si>
  <si>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</si>
  <si>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</si>
  <si>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</si>
  <si>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</si>
  <si>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</si>
  <si>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</si>
  <si>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</si>
  <si>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</si>
  <si>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</si>
  <si>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</si>
  <si>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</si>
  <si>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</si>
  <si>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</si>
  <si>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</si>
  <si>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</si>
  <si>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</si>
  <si>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</si>
  <si>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</si>
  <si>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</si>
  <si>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</si>
  <si>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</si>
  <si>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</si>
  <si>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</si>
  <si>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</si>
  <si>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</si>
  <si>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</si>
  <si>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</si>
  <si>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</si>
  <si>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</si>
  <si>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</si>
  <si>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</si>
  <si>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</si>
  <si>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</si>
  <si>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</si>
  <si>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</si>
  <si>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</si>
  <si>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</si>
  <si>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</si>
  <si>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</si>
  <si>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</si>
  <si>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</si>
  <si>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</si>
  <si>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</si>
  <si>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</si>
  <si>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</si>
  <si>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</si>
  <si>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</si>
  <si>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</si>
  <si>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</si>
  <si>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</si>
  <si>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</si>
  <si>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</si>
  <si>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</si>
  <si>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</si>
  <si>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</si>
  <si>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</si>
  <si>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</si>
  <si>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</si>
  <si>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</si>
  <si>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</si>
  <si>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</si>
  <si>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</si>
  <si>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</si>
  <si>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</si>
  <si>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</si>
  <si>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</si>
  <si>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</si>
  <si>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</si>
  <si>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</si>
  <si>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</si>
  <si>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</si>
  <si>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</si>
  <si>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</si>
  <si>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</si>
  <si>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</si>
  <si>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</si>
  <si>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</si>
  <si>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</si>
  <si>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</si>
  <si>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</si>
  <si>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</si>
  <si>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</si>
  <si>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</si>
  <si>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</si>
  <si>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</si>
  <si>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</si>
  <si>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</si>
  <si>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</si>
  <si>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</si>
  <si>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</si>
  <si>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</si>
  <si>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</si>
  <si>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</si>
  <si>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</si>
  <si>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</si>
  <si>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</si>
  <si>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</si>
  <si>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</si>
  <si>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</si>
  <si>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</si>
  <si>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</si>
  <si>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</si>
  <si>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</si>
  <si>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</si>
  <si>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</si>
  <si>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</si>
  <si>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</si>
  <si>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</si>
  <si>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</si>
  <si>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</si>
  <si>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</si>
  <si>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</si>
  <si>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</si>
  <si>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</si>
  <si>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</si>
  <si>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</si>
  <si>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</si>
  <si>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</si>
  <si>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</si>
  <si>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</si>
  <si>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</si>
  <si>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</si>
  <si>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</si>
  <si>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</si>
  <si>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</si>
  <si>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</si>
  <si>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</si>
  <si>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</si>
  <si>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</si>
  <si>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</si>
  <si>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</si>
  <si>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</si>
  <si>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</si>
  <si>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</si>
  <si>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</si>
  <si>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</si>
  <si>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</si>
  <si>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</si>
  <si>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</si>
  <si>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</si>
  <si>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</si>
  <si>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</si>
  <si>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</si>
  <si>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</si>
  <si>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</si>
  <si>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</si>
  <si>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</si>
  <si>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</si>
  <si>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</si>
  <si>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</si>
  <si>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</si>
  <si>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</si>
  <si>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</si>
  <si>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</si>
  <si>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</si>
  <si>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</si>
  <si>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</si>
  <si>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</si>
  <si>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</si>
  <si>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</si>
  <si>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</si>
  <si>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</si>
  <si>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</si>
  <si>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</si>
  <si>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</si>
  <si>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</si>
  <si>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</si>
  <si>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</si>
  <si>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</si>
  <si>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</si>
  <si>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</si>
  <si>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</si>
  <si>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</si>
  <si>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</si>
  <si>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</si>
  <si>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</si>
  <si>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</si>
  <si>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</si>
  <si>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</si>
  <si>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</si>
  <si>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</si>
  <si>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</si>
  <si>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</si>
  <si>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</si>
  <si>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</si>
  <si>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</si>
  <si>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</si>
  <si>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</si>
  <si>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</si>
  <si>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</si>
  <si>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</si>
  <si>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</si>
  <si>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</si>
  <si>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</si>
  <si>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</si>
  <si>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</si>
  <si>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</si>
  <si>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</si>
  <si>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</si>
  <si>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</si>
  <si>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</si>
  <si>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</si>
  <si>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</si>
  <si>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</si>
  <si>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</si>
  <si>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</si>
  <si>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</si>
  <si>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</si>
  <si>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</si>
  <si>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</si>
  <si>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</si>
  <si>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</si>
  <si>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</si>
  <si>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</si>
  <si>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</si>
  <si>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</si>
  <si>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</si>
  <si>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</si>
  <si>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</si>
  <si>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</si>
  <si>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</si>
  <si>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</si>
  <si>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</si>
  <si>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</si>
  <si>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</si>
  <si>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</si>
  <si>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</si>
  <si>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</si>
  <si>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</si>
  <si>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</si>
  <si>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</si>
  <si>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</si>
  <si>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</si>
  <si>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</si>
  <si>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</si>
  <si>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</si>
  <si>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</si>
  <si>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</si>
  <si>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</si>
  <si>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</si>
  <si>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</si>
  <si>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</si>
  <si>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</si>
  <si>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</si>
  <si>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</si>
  <si>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</si>
  <si>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</si>
  <si>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</si>
  <si>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</si>
  <si>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</si>
  <si>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</si>
  <si>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</si>
  <si>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</si>
  <si>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</si>
  <si>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</si>
  <si>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</si>
  <si>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</si>
  <si>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</si>
  <si>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</si>
  <si>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</si>
  <si>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</si>
  <si>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</si>
  <si>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</si>
  <si>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</si>
  <si>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</si>
  <si>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</si>
  <si>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</si>
  <si>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</si>
  <si>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</si>
  <si>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</si>
  <si>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</si>
  <si>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</si>
  <si>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</si>
  <si>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</si>
  <si>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</si>
  <si>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</si>
  <si>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</si>
  <si>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</si>
  <si>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</si>
  <si>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</si>
  <si>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</si>
  <si>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</si>
  <si>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</si>
  <si>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</si>
  <si>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</si>
  <si>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</si>
  <si>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</si>
  <si>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</si>
  <si>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</si>
  <si>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</si>
  <si>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</si>
  <si>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</si>
  <si>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</si>
  <si>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</si>
  <si>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</si>
  <si>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</si>
  <si>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</si>
  <si>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</si>
  <si>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</si>
  <si>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</si>
  <si>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</si>
  <si>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</si>
  <si>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</si>
  <si>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</si>
  <si>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</si>
  <si>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</si>
  <si>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</si>
  <si>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</si>
  <si>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</si>
  <si>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</si>
  <si>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</si>
  <si>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</si>
  <si>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</si>
  <si>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</si>
  <si>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</si>
  <si>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</si>
  <si>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</si>
  <si>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</si>
  <si>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</si>
  <si>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</si>
  <si>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</si>
  <si>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</si>
  <si>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</si>
  <si>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</si>
  <si>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</si>
  <si>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</si>
  <si>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</si>
  <si>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</si>
  <si>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</si>
  <si>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</si>
  <si>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</si>
  <si>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</si>
  <si>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</si>
  <si>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</si>
  <si>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</si>
  <si>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</si>
  <si>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</si>
  <si>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</si>
  <si>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</si>
  <si>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</si>
  <si>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</si>
  <si>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</si>
  <si>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</si>
  <si>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</si>
  <si>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</si>
  <si>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</si>
  <si>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</si>
  <si>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</si>
  <si>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</si>
  <si>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</si>
  <si>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</si>
  <si>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</si>
  <si>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</si>
  <si>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</si>
  <si>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</si>
  <si>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</si>
  <si>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</si>
  <si>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</si>
  <si>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</si>
  <si>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</si>
  <si>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</si>
  <si>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</si>
  <si>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</si>
  <si>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</si>
  <si>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</si>
  <si>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</si>
  <si>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</si>
  <si>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</si>
  <si>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</si>
  <si>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</si>
  <si>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</si>
  <si>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</si>
  <si>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</si>
  <si>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</si>
  <si>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</si>
  <si>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</si>
  <si>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</si>
  <si>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</si>
  <si>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</si>
  <si>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</si>
  <si>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</si>
  <si>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</si>
  <si>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</si>
  <si>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</si>
  <si>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</si>
  <si>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</si>
  <si>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</si>
  <si>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</si>
  <si>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</si>
  <si>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</si>
  <si>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</si>
  <si>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</si>
  <si>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</si>
  <si>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</si>
  <si>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</si>
  <si>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</si>
  <si>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</si>
  <si>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</si>
  <si>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</si>
  <si>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</si>
  <si>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</si>
  <si>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</si>
  <si>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</si>
  <si>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</si>
  <si>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</si>
  <si>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</si>
  <si>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</si>
  <si>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</si>
  <si>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</si>
  <si>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</si>
  <si>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</si>
  <si>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</si>
  <si>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</si>
  <si>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</si>
  <si>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</si>
  <si>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</si>
  <si>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</si>
  <si>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</si>
  <si>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</si>
  <si>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</si>
  <si>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</si>
  <si>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</si>
  <si>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</si>
  <si>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</si>
  <si>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</si>
  <si>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</si>
  <si>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</si>
  <si>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</si>
  <si>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</si>
  <si>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</si>
  <si>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</si>
  <si>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</si>
  <si>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</si>
  <si>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</si>
  <si>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</si>
  <si>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</si>
  <si>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</si>
  <si>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</si>
  <si>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</si>
  <si>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</si>
  <si>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</si>
  <si>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</si>
  <si>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</si>
  <si>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</si>
  <si>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</si>
  <si>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</si>
  <si>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</si>
  <si>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</si>
  <si>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</si>
  <si>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</si>
  <si>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</si>
  <si>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</si>
  <si>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</si>
  <si>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</si>
  <si>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</si>
  <si>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</si>
  <si>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</si>
  <si>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</si>
  <si>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</si>
  <si>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</si>
  <si>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</si>
  <si>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</si>
  <si>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</si>
  <si>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</si>
  <si>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</si>
  <si>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</si>
  <si>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</si>
  <si>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</si>
  <si>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</si>
  <si>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</si>
  <si>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</si>
  <si>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</si>
  <si>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</si>
  <si>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</si>
  <si>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</si>
  <si>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</si>
  <si>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</si>
  <si>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</si>
  <si>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</si>
  <si>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</si>
  <si>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</si>
  <si>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</si>
  <si>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</si>
  <si>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</si>
  <si>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</si>
  <si>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</si>
  <si>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</si>
  <si>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</si>
  <si>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</si>
  <si>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</si>
  <si>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</si>
  <si>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</si>
  <si>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</si>
  <si>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</si>
  <si>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</si>
  <si>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</si>
  <si>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</si>
  <si>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</si>
  <si>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</si>
  <si>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</si>
  <si>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</si>
  <si>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</si>
  <si>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</si>
  <si>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</si>
  <si>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</si>
  <si>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</si>
  <si>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</si>
  <si>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</si>
  <si>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</si>
  <si>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</si>
  <si>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</si>
  <si>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</si>
  <si>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</si>
  <si>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</si>
  <si>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</si>
  <si>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</si>
  <si>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</si>
  <si>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</si>
  <si>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</si>
  <si>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</si>
  <si>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</si>
  <si>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</si>
  <si>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</si>
  <si>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</si>
  <si>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</si>
  <si>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</si>
  <si>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</si>
  <si>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</si>
  <si>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</si>
  <si>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</si>
  <si>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</si>
  <si>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</si>
  <si>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</si>
  <si>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</si>
  <si>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</si>
  <si>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</si>
  <si>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</si>
  <si>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</si>
  <si>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</si>
  <si>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</si>
  <si>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</si>
  <si>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</si>
  <si>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</si>
  <si>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</si>
  <si>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</si>
  <si>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</si>
  <si>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</si>
  <si>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</si>
  <si>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</si>
  <si>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</si>
  <si>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</si>
  <si>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</si>
  <si>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</si>
  <si>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</si>
  <si>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</si>
  <si>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</si>
  <si>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</si>
  <si>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</si>
  <si>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</si>
  <si>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</si>
  <si>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</si>
  <si>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</si>
  <si>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</si>
  <si>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</si>
  <si>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</si>
  <si>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</si>
  <si>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</si>
  <si>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</si>
  <si>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</si>
  <si>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</si>
  <si>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</si>
  <si>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</si>
  <si>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</si>
  <si>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</si>
  <si>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</si>
  <si>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</si>
  <si>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</si>
  <si>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</si>
  <si>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</si>
  <si>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</si>
  <si>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</si>
  <si>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</si>
  <si>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</si>
  <si>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</si>
  <si>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</si>
  <si>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</si>
  <si>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</si>
  <si>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</si>
  <si>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</si>
  <si>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</si>
  <si>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</si>
  <si>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</si>
  <si>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</si>
  <si>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</si>
  <si>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</si>
  <si>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</si>
  <si>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</si>
  <si>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</si>
  <si>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</si>
  <si>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</si>
  <si>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</si>
  <si>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</si>
  <si>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</si>
  <si>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</si>
  <si>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</si>
  <si>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</si>
  <si>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</si>
  <si>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</si>
  <si>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</si>
  <si>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</si>
  <si>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</si>
  <si>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</si>
  <si>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</si>
  <si>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</si>
  <si>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</si>
  <si>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</si>
  <si>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</si>
  <si>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</si>
  <si>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</si>
  <si>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</si>
  <si>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</si>
  <si>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</si>
  <si>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</si>
  <si>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</si>
  <si>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</si>
  <si>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</si>
  <si>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</si>
  <si>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</si>
  <si>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</si>
  <si>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</si>
  <si>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</si>
  <si>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</si>
  <si>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</si>
  <si>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</si>
  <si>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</si>
  <si>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</si>
  <si>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</si>
  <si>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</si>
  <si>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</si>
  <si>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</si>
  <si>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</si>
  <si>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</si>
  <si>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</si>
  <si>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</si>
  <si>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</si>
  <si>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</si>
  <si>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</si>
  <si>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</si>
  <si>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</si>
  <si>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</si>
  <si>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</si>
  <si>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</si>
  <si>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</si>
  <si>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</si>
  <si>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</si>
  <si>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</si>
  <si>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</si>
  <si>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</si>
  <si>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</si>
  <si>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</si>
  <si>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</si>
  <si>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</si>
  <si>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</si>
  <si>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</si>
  <si>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</si>
  <si>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</si>
  <si>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</si>
  <si>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</si>
  <si>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</si>
  <si>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</si>
  <si>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</si>
  <si>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</si>
  <si>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</si>
  <si>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</si>
  <si>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</si>
  <si>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</si>
  <si>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</si>
  <si>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</si>
  <si>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</si>
  <si>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</si>
  <si>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</si>
  <si>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</si>
  <si>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</si>
  <si>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</si>
  <si>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</si>
  <si>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</si>
  <si>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</si>
  <si>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</si>
  <si>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</si>
  <si>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</si>
  <si>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</si>
  <si>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</si>
  <si>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</si>
  <si>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</si>
  <si>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</si>
  <si>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</si>
  <si>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</si>
  <si>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</si>
  <si>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</si>
  <si>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</si>
  <si>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</si>
  <si>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</si>
  <si>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</si>
  <si>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</si>
  <si>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</si>
  <si>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</si>
  <si>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</si>
  <si>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</si>
  <si>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</si>
  <si>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</si>
  <si>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</si>
  <si>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</si>
  <si>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</si>
  <si>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</si>
  <si>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</si>
  <si>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</si>
  <si>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</si>
  <si>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</si>
  <si>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</si>
  <si>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</si>
  <si>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</si>
  <si>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</si>
  <si>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</si>
  <si>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</si>
  <si>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</si>
  <si>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</si>
  <si>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</si>
  <si>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</si>
  <si>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</si>
  <si>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</si>
  <si>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</si>
  <si>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</si>
  <si>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</si>
  <si>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</si>
  <si>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</si>
  <si>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</si>
  <si>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</si>
  <si>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</si>
  <si>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</si>
  <si>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</si>
  <si>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</si>
  <si>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</si>
  <si>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</si>
  <si>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</si>
  <si>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</si>
  <si>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</si>
  <si>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</si>
  <si>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</si>
  <si>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</si>
  <si>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</si>
  <si>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</si>
  <si>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</si>
  <si>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</si>
  <si>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</si>
  <si>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</si>
  <si>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</si>
  <si>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</si>
  <si>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</si>
  <si>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</si>
  <si>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</si>
  <si>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</si>
  <si>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</si>
  <si>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</si>
  <si>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</si>
  <si>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</si>
  <si>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</si>
  <si>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</si>
  <si>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</si>
  <si>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</si>
  <si>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</si>
  <si>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</si>
  <si>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</si>
  <si>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</si>
  <si>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</si>
  <si>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</si>
  <si>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</si>
  <si>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</si>
  <si>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</si>
  <si>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</si>
  <si>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</si>
  <si>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</si>
  <si>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</si>
  <si>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</si>
  <si>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</si>
  <si>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</si>
  <si>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</si>
  <si>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</si>
  <si>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</si>
  <si>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</si>
  <si>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</si>
  <si>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</si>
  <si>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</si>
  <si>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</si>
  <si>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</si>
  <si>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</si>
  <si>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</si>
  <si>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</si>
  <si>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</si>
  <si>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</si>
  <si>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</si>
  <si>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</si>
  <si>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</si>
  <si>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</si>
  <si>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</si>
  <si>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</si>
  <si>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</si>
  <si>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</si>
  <si>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</si>
  <si>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</si>
  <si>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</si>
  <si>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</si>
  <si>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</si>
  <si>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</si>
  <si>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</si>
  <si>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</si>
  <si>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</si>
  <si>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</si>
  <si>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</si>
  <si>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</si>
  <si>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</si>
  <si>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</si>
  <si>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</si>
  <si>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</si>
  <si>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</si>
  <si>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</si>
  <si>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</si>
  <si>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</si>
  <si>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</si>
  <si>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</si>
  <si>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</si>
  <si>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</si>
  <si>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</si>
  <si>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</si>
  <si>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</si>
  <si>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</si>
  <si>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</si>
  <si>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</si>
  <si>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</si>
  <si>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</si>
  <si>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</si>
  <si>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</si>
  <si>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</si>
  <si>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</si>
  <si>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</si>
  <si>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</si>
  <si>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</si>
  <si>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</si>
  <si>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</si>
  <si>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</si>
  <si>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</si>
  <si>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</si>
  <si>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</si>
  <si>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</si>
  <si>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</si>
  <si>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</si>
  <si>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</si>
  <si>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</si>
  <si>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</si>
  <si>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</si>
  <si>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</si>
  <si>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</si>
  <si>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</si>
  <si>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</si>
  <si>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</si>
  <si>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</si>
  <si>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</si>
  <si>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</si>
  <si>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</si>
  <si>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</si>
  <si>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</si>
  <si>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</si>
  <si>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</si>
  <si>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</si>
  <si>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</si>
  <si>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</si>
  <si>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</si>
  <si>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</si>
  <si>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</si>
  <si>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</si>
  <si>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</si>
  <si>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</si>
  <si>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</si>
  <si>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</si>
  <si>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</si>
  <si>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</si>
  <si>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</si>
  <si>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</si>
  <si>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</si>
  <si>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</si>
  <si>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</si>
  <si>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</si>
  <si>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</si>
  <si>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</si>
  <si>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</si>
  <si>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</si>
  <si>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</si>
  <si>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</si>
  <si>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</si>
  <si>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</si>
  <si>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</si>
  <si>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</si>
  <si>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</si>
  <si>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</si>
  <si>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</si>
  <si>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</si>
  <si>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</si>
  <si>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</si>
  <si>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</si>
  <si>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</si>
  <si>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</si>
  <si>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</si>
  <si>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</si>
  <si>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</si>
  <si>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</si>
  <si>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</si>
  <si>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</si>
  <si>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</si>
  <si>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</si>
  <si>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</si>
  <si>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</si>
  <si>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</si>
  <si>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</si>
  <si>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</si>
  <si>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</si>
  <si>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</si>
  <si>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</si>
  <si>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</si>
  <si>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</si>
  <si>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</si>
  <si>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</si>
  <si>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</si>
  <si>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</si>
  <si>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</si>
  <si>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</si>
  <si>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</si>
  <si>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</si>
  <si>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</si>
  <si>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</si>
  <si>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</si>
  <si>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</si>
  <si>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</si>
  <si>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</si>
  <si>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</si>
  <si>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</si>
  <si>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</si>
  <si>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</si>
  <si>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</si>
  <si>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</si>
  <si>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</si>
  <si>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</si>
  <si>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</si>
  <si>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</si>
  <si>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</si>
  <si>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</si>
  <si>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</si>
  <si>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</si>
  <si>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</si>
  <si>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</si>
  <si>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</si>
  <si>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</si>
  <si>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</si>
  <si>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</si>
  <si>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</si>
  <si>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</si>
  <si>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</si>
  <si>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</si>
  <si>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</si>
  <si>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</si>
  <si>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</si>
  <si>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</si>
  <si>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</si>
  <si>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</si>
  <si>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</si>
  <si>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</si>
  <si>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</si>
  <si>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</si>
  <si>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</si>
  <si>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</si>
  <si>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</si>
  <si>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</si>
  <si>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</si>
  <si>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</si>
  <si>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</si>
  <si>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</si>
  <si>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</si>
  <si>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</si>
  <si>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</si>
  <si>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</si>
  <si>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</si>
  <si>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</si>
  <si>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</si>
  <si>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</si>
  <si>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</si>
  <si>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</si>
  <si>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</si>
  <si>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</si>
  <si>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</si>
  <si>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</si>
  <si>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</si>
  <si>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</si>
  <si>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</si>
  <si>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</si>
  <si>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</si>
  <si>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</si>
  <si>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</si>
  <si>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</si>
  <si>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</si>
  <si>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</si>
  <si>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</si>
  <si>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</si>
  <si>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</si>
  <si>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</si>
  <si>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</si>
  <si>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</si>
  <si>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</si>
  <si>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</si>
  <si>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</si>
  <si>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</si>
  <si>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</si>
  <si>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</si>
  <si>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</si>
  <si>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</si>
  <si>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</si>
  <si>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</si>
  <si>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</si>
  <si>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</si>
  <si>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</si>
  <si>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</si>
  <si>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</si>
  <si>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</si>
  <si>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</si>
  <si>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</si>
  <si>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</si>
  <si>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</si>
  <si>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</si>
  <si>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</si>
  <si>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</si>
  <si>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</si>
  <si>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</si>
  <si>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</si>
  <si>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</si>
  <si>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</si>
  <si>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</si>
  <si>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</si>
  <si>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</si>
  <si>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</si>
  <si>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</si>
  <si>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</si>
  <si>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</si>
  <si>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</si>
  <si>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</si>
  <si>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</si>
  <si>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</si>
  <si>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</si>
  <si>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</si>
  <si>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</si>
  <si>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</si>
  <si>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</si>
  <si>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</si>
  <si>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</si>
  <si>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</si>
  <si>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</si>
  <si>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</si>
  <si>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</si>
  <si>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</si>
  <si>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</si>
  <si>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</si>
  <si>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</si>
  <si>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</si>
  <si>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</si>
  <si>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</si>
  <si>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</si>
  <si>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</si>
  <si>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</si>
  <si>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</si>
  <si>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</si>
  <si>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</si>
  <si>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</si>
  <si>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</si>
  <si>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</si>
  <si>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</si>
  <si>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</si>
  <si>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</si>
  <si>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</si>
  <si>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</si>
  <si>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</si>
  <si>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</si>
  <si>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</si>
  <si>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</si>
  <si>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</si>
  <si>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</si>
  <si>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</si>
  <si>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</si>
  <si>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</si>
  <si>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</si>
  <si>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</si>
  <si>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</si>
  <si>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</si>
  <si>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</si>
  <si>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</si>
  <si>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</si>
  <si>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</si>
  <si>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</si>
  <si>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</si>
  <si>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</si>
  <si>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</si>
  <si>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</si>
  <si>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</si>
  <si>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</si>
  <si>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</si>
  <si>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</si>
  <si>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</si>
  <si>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</si>
  <si>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</si>
  <si>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</si>
  <si>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</si>
  <si>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</si>
  <si>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</si>
  <si>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</si>
  <si>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</si>
  <si>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</si>
  <si>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</si>
  <si>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</si>
  <si>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</si>
  <si>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</si>
  <si>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</si>
  <si>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</si>
  <si>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</si>
  <si>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</si>
  <si>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</si>
  <si>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</si>
  <si>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</si>
  <si>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</si>
  <si>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</si>
  <si>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</si>
  <si>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</si>
  <si>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</si>
  <si>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</si>
  <si>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</si>
  <si>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</si>
  <si>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</si>
  <si>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</si>
  <si>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</si>
  <si>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</si>
  <si>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</si>
  <si>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</si>
  <si>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</si>
  <si>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</si>
  <si>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</si>
  <si>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</si>
  <si>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</si>
  <si>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</si>
  <si>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</si>
  <si>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</si>
  <si>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</si>
  <si>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</si>
  <si>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</si>
  <si>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</si>
  <si>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</si>
  <si>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</si>
  <si>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</si>
  <si>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</si>
  <si>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</si>
  <si>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</si>
  <si>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</si>
  <si>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</si>
  <si>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</si>
  <si>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</si>
  <si>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</si>
  <si>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</si>
  <si>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</si>
  <si>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</si>
  <si>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</si>
  <si>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</si>
  <si>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</si>
  <si>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</si>
  <si>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</si>
  <si>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</si>
  <si>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</si>
  <si>
    <t>LDVs (all except for freight)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</si>
  <si>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</si>
  <si>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</si>
  <si>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</si>
  <si>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</si>
  <si>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Marginal Abatement Cost - MDV/HDV Electrification</t>
  </si>
  <si>
    <t>Cost Inputs</t>
  </si>
  <si>
    <t>General Inputs</t>
  </si>
  <si>
    <t>Sensitivity Inputs</t>
  </si>
  <si>
    <t>Input Name</t>
  </si>
  <si>
    <t>Units</t>
  </si>
  <si>
    <t>Value</t>
  </si>
  <si>
    <t>Electricity Price</t>
  </si>
  <si>
    <t>Vehicle Lifetime</t>
  </si>
  <si>
    <t>yr</t>
  </si>
  <si>
    <t>Low</t>
  </si>
  <si>
    <t>$/kWh</t>
  </si>
  <si>
    <t>Charger Lifetime</t>
  </si>
  <si>
    <t>Mid</t>
  </si>
  <si>
    <t>Discount Rate</t>
  </si>
  <si>
    <t>%</t>
  </si>
  <si>
    <t>High</t>
  </si>
  <si>
    <t>Diesel Price</t>
  </si>
  <si>
    <t>$/gal</t>
  </si>
  <si>
    <t>H2 Price</t>
  </si>
  <si>
    <t>$/kg</t>
  </si>
  <si>
    <t>Electricity Emissions Intensity</t>
  </si>
  <si>
    <t>kg CO2e/kWh</t>
  </si>
  <si>
    <t>Diesel Emissions Intensity</t>
  </si>
  <si>
    <t>kg CO2e/gal</t>
  </si>
  <si>
    <t>MDV (Class 2b-3)</t>
  </si>
  <si>
    <t>MDV (Class 4-5)</t>
  </si>
  <si>
    <t>MDV (Class 6-7)</t>
  </si>
  <si>
    <t>HDV (Class 8)</t>
  </si>
  <si>
    <t>HDV (Class 7-8 Tractor)</t>
  </si>
  <si>
    <t>BEV</t>
  </si>
  <si>
    <t>Diesel ICEV</t>
  </si>
  <si>
    <t>FCV</t>
  </si>
  <si>
    <t>Vehicle Cost</t>
  </si>
  <si>
    <t>$/vehicle</t>
  </si>
  <si>
    <t>Vehicle Efficiency</t>
  </si>
  <si>
    <t>mi/kWh</t>
  </si>
  <si>
    <t>MPGe</t>
  </si>
  <si>
    <t>mi/kg</t>
  </si>
  <si>
    <t>Maintenance Costs</t>
  </si>
  <si>
    <t>$/mi</t>
  </si>
  <si>
    <t>Annual Mileage</t>
  </si>
  <si>
    <t>mi/yr</t>
  </si>
  <si>
    <t>EVSE Cost (19 kW Charger)</t>
  </si>
  <si>
    <t>$</t>
  </si>
  <si>
    <t>EVSE Cost (40 kW Charger)</t>
  </si>
  <si>
    <t>EVSE Cost (80 kW Charger)</t>
  </si>
  <si>
    <t>Infrastructure Upgrade Cost</t>
  </si>
  <si>
    <t>Vehicles per Charger</t>
  </si>
  <si>
    <t>Cost Calculations by Vehicle Class</t>
  </si>
  <si>
    <t>Category</t>
  </si>
  <si>
    <t>Annualized Capital Costs</t>
  </si>
  <si>
    <t>$/yr</t>
  </si>
  <si>
    <t>Annual Fuel Costs</t>
  </si>
  <si>
    <t>Annual Maintenance Costs</t>
  </si>
  <si>
    <t>Total Annual Costs</t>
  </si>
  <si>
    <t>Annual Emissions</t>
  </si>
  <si>
    <t>tCO2e/yr</t>
  </si>
  <si>
    <t xml:space="preserve"> </t>
  </si>
  <si>
    <t>Marginal Abatement Cost</t>
  </si>
  <si>
    <t>$/tCO2e</t>
  </si>
  <si>
    <t>Results</t>
  </si>
  <si>
    <t>Vehicle Type</t>
  </si>
  <si>
    <t>MDV - BEV</t>
  </si>
  <si>
    <t>HDV - BEV</t>
  </si>
  <si>
    <t>Vehicle Class</t>
  </si>
  <si>
    <t>Estimated 2030 Sales (CARB ACT analysis)</t>
  </si>
  <si>
    <t>2030 Sales Share</t>
  </si>
  <si>
    <t>Vehicle Class MAC (Low)</t>
  </si>
  <si>
    <t>Vehicle Class MAC (Mid)</t>
  </si>
  <si>
    <t>N/A</t>
  </si>
  <si>
    <t>Vehicle Class MAC (High)</t>
  </si>
  <si>
    <t>Weighted Average MAC (Low)</t>
  </si>
  <si>
    <t>Weighted Average MAC (Mid)</t>
  </si>
  <si>
    <t>Weighted Average MAC (High)</t>
  </si>
  <si>
    <t>Source: Energy and Environmental Economics (E3)</t>
  </si>
  <si>
    <t>2019 to 2012, for AEO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</si>
</sst>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  <numFmt numFmtId="17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80808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C9BB"/>
        <bgColor rgb="FF000000"/>
      </patternFill>
    </fill>
    <fill>
      <patternFill patternType="solid">
        <fgColor rgb="FF315361"/>
        <bgColor rgb="FF000000"/>
      </patternFill>
    </fill>
    <fill>
      <patternFill patternType="solid">
        <fgColor rgb="FFB0E6FD"/>
        <bgColor rgb="FF000000"/>
      </patternFill>
    </fill>
  </fills>
  <borders count="2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315361"/>
      </top>
      <bottom/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9" fillId="6" borderId="5" applyNumberFormat="0" applyFont="0" applyAlignment="0" applyProtection="0"/>
  </cellStyleXfs>
  <cellXfs count="12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  <xf numFmtId="0" fontId="0" fillId="7" borderId="0" xfId="0" applyFill="1"/>
    <xf numFmtId="0" fontId="12" fillId="0" borderId="0" xfId="0" applyFont="1"/>
    <xf numFmtId="0" fontId="13" fillId="0" borderId="0" xfId="0" applyFont="1"/>
    <xf numFmtId="0" fontId="14" fillId="0" borderId="24" xfId="0" applyFont="1" applyBorder="1"/>
    <xf numFmtId="0" fontId="13" fillId="0" borderId="24" xfId="0" applyFont="1" applyBorder="1"/>
    <xf numFmtId="0" fontId="15" fillId="0" borderId="0" xfId="0" applyFont="1"/>
    <xf numFmtId="0" fontId="15" fillId="8" borderId="5" xfId="11" applyFont="1" applyFill="1"/>
    <xf numFmtId="0" fontId="13" fillId="8" borderId="5" xfId="11" applyFont="1" applyFill="1"/>
    <xf numFmtId="174" fontId="13" fillId="8" borderId="5" xfId="11" applyNumberFormat="1" applyFont="1" applyFill="1"/>
    <xf numFmtId="9" fontId="13" fillId="8" borderId="5" xfId="11" applyNumberFormat="1" applyFont="1" applyFill="1"/>
    <xf numFmtId="174" fontId="13" fillId="0" borderId="0" xfId="0" applyNumberFormat="1" applyFont="1"/>
    <xf numFmtId="2" fontId="13" fillId="8" borderId="5" xfId="11" applyNumberFormat="1" applyFont="1" applyFill="1"/>
    <xf numFmtId="166" fontId="13" fillId="8" borderId="5" xfId="11" applyNumberFormat="1" applyFont="1" applyFill="1"/>
    <xf numFmtId="169" fontId="13" fillId="8" borderId="5" xfId="11" applyNumberFormat="1" applyFont="1" applyFill="1"/>
    <xf numFmtId="169" fontId="13" fillId="9" borderId="5" xfId="11" applyNumberFormat="1" applyFont="1" applyFill="1"/>
    <xf numFmtId="3" fontId="13" fillId="8" borderId="6" xfId="11" applyNumberFormat="1" applyFont="1" applyFill="1" applyBorder="1" applyAlignment="1">
      <alignment horizontal="center"/>
    </xf>
    <xf numFmtId="3" fontId="13" fillId="8" borderId="7" xfId="11" applyNumberFormat="1" applyFont="1" applyFill="1" applyBorder="1" applyAlignment="1">
      <alignment horizontal="center"/>
    </xf>
    <xf numFmtId="3" fontId="13" fillId="8" borderId="8" xfId="11" applyNumberFormat="1" applyFont="1" applyFill="1" applyBorder="1" applyAlignment="1">
      <alignment horizontal="center"/>
    </xf>
    <xf numFmtId="3" fontId="13" fillId="8" borderId="5" xfId="11" applyNumberFormat="1" applyFont="1" applyFill="1"/>
    <xf numFmtId="0" fontId="15" fillId="10" borderId="0" xfId="0" applyFont="1" applyFill="1"/>
    <xf numFmtId="0" fontId="16" fillId="11" borderId="0" xfId="0" applyFont="1" applyFill="1"/>
    <xf numFmtId="166" fontId="13" fillId="0" borderId="0" xfId="0" applyNumberFormat="1" applyFont="1"/>
    <xf numFmtId="0" fontId="13" fillId="0" borderId="25" xfId="0" applyFont="1" applyBorder="1"/>
    <xf numFmtId="169" fontId="13" fillId="0" borderId="25" xfId="0" applyNumberFormat="1" applyFont="1" applyBorder="1"/>
    <xf numFmtId="0" fontId="15" fillId="12" borderId="0" xfId="0" applyFont="1" applyFill="1"/>
    <xf numFmtId="166" fontId="15" fillId="12" borderId="0" xfId="0" applyNumberFormat="1" applyFont="1" applyFill="1"/>
    <xf numFmtId="0" fontId="14" fillId="0" borderId="0" xfId="0" applyFont="1"/>
    <xf numFmtId="0" fontId="16" fillId="11" borderId="9" xfId="0" applyFont="1" applyFill="1" applyBorder="1" applyAlignment="1">
      <alignment wrapText="1"/>
    </xf>
    <xf numFmtId="0" fontId="16" fillId="11" borderId="10" xfId="0" applyFont="1" applyFill="1" applyBorder="1" applyAlignment="1">
      <alignment horizontal="center" wrapText="1"/>
    </xf>
    <xf numFmtId="0" fontId="16" fillId="11" borderId="11" xfId="0" applyFont="1" applyFill="1" applyBorder="1" applyAlignment="1">
      <alignment horizontal="center" wrapText="1"/>
    </xf>
    <xf numFmtId="0" fontId="16" fillId="11" borderId="12" xfId="0" applyFont="1" applyFill="1" applyBorder="1" applyAlignment="1">
      <alignment horizontal="center" wrapText="1"/>
    </xf>
    <xf numFmtId="0" fontId="16" fillId="11" borderId="12" xfId="0" applyFont="1" applyFill="1" applyBorder="1" applyAlignment="1">
      <alignment horizontal="center" wrapText="1"/>
    </xf>
    <xf numFmtId="0" fontId="16" fillId="11" borderId="9" xfId="0" applyFont="1" applyFill="1" applyBorder="1" applyAlignment="1">
      <alignment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 wrapText="1"/>
    </xf>
    <xf numFmtId="0" fontId="16" fillId="11" borderId="12" xfId="0" applyFont="1" applyFill="1" applyBorder="1" applyAlignment="1">
      <alignment horizontal="center" vertical="center" wrapText="1"/>
    </xf>
    <xf numFmtId="0" fontId="13" fillId="0" borderId="13" xfId="0" applyFont="1" applyBorder="1"/>
    <xf numFmtId="3" fontId="13" fillId="0" borderId="14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0" fontId="13" fillId="0" borderId="17" xfId="0" applyFont="1" applyBorder="1"/>
    <xf numFmtId="9" fontId="13" fillId="0" borderId="18" xfId="10" applyFont="1" applyFill="1" applyBorder="1" applyAlignment="1">
      <alignment horizontal="center"/>
    </xf>
    <xf numFmtId="9" fontId="13" fillId="0" borderId="0" xfId="10" applyFont="1" applyFill="1" applyBorder="1" applyAlignment="1">
      <alignment horizontal="center"/>
    </xf>
    <xf numFmtId="9" fontId="13" fillId="0" borderId="19" xfId="10" applyFont="1" applyFill="1" applyBorder="1" applyAlignment="1">
      <alignment horizontal="center"/>
    </xf>
    <xf numFmtId="9" fontId="13" fillId="0" borderId="17" xfId="10" applyFont="1" applyFill="1" applyBorder="1" applyAlignment="1">
      <alignment horizontal="center"/>
    </xf>
    <xf numFmtId="166" fontId="13" fillId="0" borderId="18" xfId="10" applyNumberFormat="1" applyFont="1" applyFill="1" applyBorder="1" applyAlignment="1">
      <alignment horizontal="center"/>
    </xf>
    <xf numFmtId="166" fontId="13" fillId="0" borderId="0" xfId="10" applyNumberFormat="1" applyFont="1" applyFill="1" applyBorder="1" applyAlignment="1">
      <alignment horizontal="center"/>
    </xf>
    <xf numFmtId="166" fontId="13" fillId="0" borderId="19" xfId="10" applyNumberFormat="1" applyFont="1" applyFill="1" applyBorder="1" applyAlignment="1">
      <alignment horizontal="center"/>
    </xf>
    <xf numFmtId="166" fontId="13" fillId="0" borderId="17" xfId="10" applyNumberFormat="1" applyFont="1" applyFill="1" applyBorder="1" applyAlignment="1">
      <alignment horizontal="center"/>
    </xf>
    <xf numFmtId="0" fontId="15" fillId="12" borderId="17" xfId="0" applyFont="1" applyFill="1" applyBorder="1"/>
    <xf numFmtId="166" fontId="15" fillId="12" borderId="18" xfId="10" applyNumberFormat="1" applyFont="1" applyFill="1" applyBorder="1" applyAlignment="1">
      <alignment horizontal="center"/>
    </xf>
    <xf numFmtId="166" fontId="15" fillId="12" borderId="0" xfId="10" applyNumberFormat="1" applyFont="1" applyFill="1" applyBorder="1" applyAlignment="1">
      <alignment horizontal="center"/>
    </xf>
    <xf numFmtId="166" fontId="15" fillId="12" borderId="19" xfId="10" applyNumberFormat="1" applyFont="1" applyFill="1" applyBorder="1" applyAlignment="1">
      <alignment horizontal="center"/>
    </xf>
    <xf numFmtId="166" fontId="15" fillId="12" borderId="17" xfId="10" applyNumberFormat="1" applyFont="1" applyFill="1" applyBorder="1" applyAlignment="1">
      <alignment horizontal="center"/>
    </xf>
    <xf numFmtId="0" fontId="15" fillId="12" borderId="20" xfId="0" applyFont="1" applyFill="1" applyBorder="1"/>
    <xf numFmtId="166" fontId="15" fillId="12" borderId="21" xfId="10" applyNumberFormat="1" applyFont="1" applyFill="1" applyBorder="1" applyAlignment="1">
      <alignment horizontal="center"/>
    </xf>
    <xf numFmtId="166" fontId="15" fillId="12" borderId="22" xfId="10" applyNumberFormat="1" applyFont="1" applyFill="1" applyBorder="1" applyAlignment="1">
      <alignment horizontal="center"/>
    </xf>
    <xf numFmtId="166" fontId="15" fillId="12" borderId="23" xfId="10" applyNumberFormat="1" applyFont="1" applyFill="1" applyBorder="1" applyAlignment="1">
      <alignment horizontal="center"/>
    </xf>
    <xf numFmtId="166" fontId="15" fillId="12" borderId="20" xfId="10" applyNumberFormat="1" applyFont="1" applyFill="1" applyBorder="1" applyAlignment="1">
      <alignment horizontal="center"/>
    </xf>
    <xf numFmtId="3" fontId="17" fillId="0" borderId="0" xfId="0" applyNumberFormat="1" applyFont="1"/>
    <xf numFmtId="166" fontId="17" fillId="0" borderId="0" xfId="10" applyNumberFormat="1" applyFont="1" applyFill="1" applyBorder="1" applyAlignment="1"/>
    <xf numFmtId="0" fontId="17" fillId="0" borderId="0" xfId="0" applyFont="1"/>
    <xf numFmtId="166" fontId="17" fillId="0" borderId="0" xfId="10" applyNumberFormat="1" applyFont="1" applyFill="1" applyBorder="1"/>
  </cellXfs>
  <cellStyles count="12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Note" xfId="11" builtinId="10"/>
    <cellStyle name="Parent row" xfId="3" xr:uid="{00000000-0005-0000-0000-000008000000}"/>
    <cellStyle name="Percent" xfId="10" builtinId="5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D13">
            <v>10.5</v>
          </cell>
        </row>
        <row r="14">
          <cell r="D14">
            <v>4</v>
          </cell>
        </row>
      </sheetData>
      <sheetData sheetId="7" refreshError="1"/>
      <sheetData sheetId="8" refreshError="1"/>
      <sheetData sheetId="9">
        <row r="7">
          <cell r="D7">
            <v>42.766231219576298</v>
          </cell>
        </row>
        <row r="10">
          <cell r="D10">
            <v>46.712505298780201</v>
          </cell>
        </row>
        <row r="20">
          <cell r="D20">
            <v>27.81</v>
          </cell>
        </row>
      </sheetData>
      <sheetData sheetId="10">
        <row r="7">
          <cell r="D7">
            <v>1.7765038912431299</v>
          </cell>
        </row>
        <row r="20">
          <cell r="D20">
            <v>70.05</v>
          </cell>
        </row>
      </sheetData>
      <sheetData sheetId="11">
        <row r="4">
          <cell r="D4">
            <v>3412.14</v>
          </cell>
        </row>
        <row r="5">
          <cell r="D5">
            <v>1055.06</v>
          </cell>
        </row>
        <row r="6">
          <cell r="D6">
            <v>3600000</v>
          </cell>
        </row>
        <row r="7">
          <cell r="D7">
            <v>0.13450999999999999</v>
          </cell>
        </row>
        <row r="9">
          <cell r="D9">
            <v>1.0189999999999999</v>
          </cell>
        </row>
        <row r="10">
          <cell r="D10">
            <v>3.1E-2</v>
          </cell>
        </row>
        <row r="11">
          <cell r="D11">
            <v>128488</v>
          </cell>
        </row>
        <row r="27">
          <cell r="C27">
            <v>229.59399999999999</v>
          </cell>
        </row>
        <row r="33">
          <cell r="C33">
            <v>251.107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2.arb.ca.gov/sites/default/files/2020-10/e3_cn_final_cost_data_supplement_oct2020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"/>
  <sheetViews>
    <sheetView topLeftCell="A73" workbookViewId="0">
      <selection activeCell="C78" sqref="C78"/>
    </sheetView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1252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1054</v>
      </c>
    </row>
    <row r="7" spans="1:2" x14ac:dyDescent="0.45">
      <c r="B7" s="5" t="s">
        <v>20</v>
      </c>
    </row>
    <row r="8" spans="1:2" x14ac:dyDescent="0.45">
      <c r="B8" s="5" t="s">
        <v>1050</v>
      </c>
    </row>
    <row r="9" spans="1:2" x14ac:dyDescent="0.45">
      <c r="B9" s="5"/>
    </row>
    <row r="10" spans="1:2" x14ac:dyDescent="0.45">
      <c r="B10" s="2" t="s">
        <v>1100</v>
      </c>
    </row>
    <row r="11" spans="1:2" x14ac:dyDescent="0.45">
      <c r="B11" s="5" t="s">
        <v>1253</v>
      </c>
    </row>
    <row r="12" spans="1:2" x14ac:dyDescent="0.45">
      <c r="B12" s="7">
        <v>2020</v>
      </c>
    </row>
    <row r="13" spans="1:2" x14ac:dyDescent="0.45">
      <c r="B13" s="5" t="s">
        <v>1254</v>
      </c>
    </row>
    <row r="14" spans="1:2" x14ac:dyDescent="0.45">
      <c r="B14" s="14" t="s">
        <v>1255</v>
      </c>
    </row>
    <row r="15" spans="1:2" x14ac:dyDescent="0.45">
      <c r="B15" s="5" t="s">
        <v>1256</v>
      </c>
    </row>
    <row r="16" spans="1:2" x14ac:dyDescent="0.45">
      <c r="B16" s="5"/>
    </row>
    <row r="17" spans="2:2" x14ac:dyDescent="0.45">
      <c r="B17" s="16" t="s">
        <v>790</v>
      </c>
    </row>
    <row r="18" spans="2:2" x14ac:dyDescent="0.45">
      <c r="B18" s="15" t="s">
        <v>1072</v>
      </c>
    </row>
    <row r="19" spans="2:2" x14ac:dyDescent="0.45">
      <c r="B19" s="17">
        <v>2018</v>
      </c>
    </row>
    <row r="20" spans="2:2" x14ac:dyDescent="0.45">
      <c r="B20" t="s">
        <v>1073</v>
      </c>
    </row>
    <row r="21" spans="2:2" x14ac:dyDescent="0.45">
      <c r="B21" s="14" t="s">
        <v>1074</v>
      </c>
    </row>
    <row r="23" spans="2:2" x14ac:dyDescent="0.45">
      <c r="B23" s="2" t="s">
        <v>791</v>
      </c>
    </row>
    <row r="24" spans="2:2" x14ac:dyDescent="0.45">
      <c r="B24" t="s">
        <v>769</v>
      </c>
    </row>
    <row r="25" spans="2:2" x14ac:dyDescent="0.45">
      <c r="B25" t="s">
        <v>770</v>
      </c>
    </row>
    <row r="26" spans="2:2" x14ac:dyDescent="0.45">
      <c r="B26" t="s">
        <v>771</v>
      </c>
    </row>
    <row r="27" spans="2:2" x14ac:dyDescent="0.45">
      <c r="B27" s="14" t="s">
        <v>772</v>
      </c>
    </row>
    <row r="28" spans="2:2" x14ac:dyDescent="0.45">
      <c r="B28" s="14" t="s">
        <v>773</v>
      </c>
    </row>
    <row r="29" spans="2:2" ht="57" x14ac:dyDescent="0.45">
      <c r="B29" s="15" t="s">
        <v>774</v>
      </c>
    </row>
    <row r="30" spans="2:2" x14ac:dyDescent="0.45">
      <c r="B30" s="15"/>
    </row>
    <row r="31" spans="2:2" x14ac:dyDescent="0.45">
      <c r="B31" s="16" t="s">
        <v>8</v>
      </c>
    </row>
    <row r="32" spans="2:2" x14ac:dyDescent="0.45">
      <c r="B32" s="15" t="s">
        <v>775</v>
      </c>
    </row>
    <row r="33" spans="2:2" x14ac:dyDescent="0.45">
      <c r="B33" s="17">
        <v>2012</v>
      </c>
    </row>
    <row r="34" spans="2:2" x14ac:dyDescent="0.45">
      <c r="B34" s="15" t="s">
        <v>776</v>
      </c>
    </row>
    <row r="35" spans="2:2" ht="28.5" x14ac:dyDescent="0.45">
      <c r="B35" s="15" t="s">
        <v>777</v>
      </c>
    </row>
    <row r="36" spans="2:2" x14ac:dyDescent="0.45">
      <c r="B36" s="15"/>
    </row>
    <row r="37" spans="2:2" x14ac:dyDescent="0.45">
      <c r="B37" s="16" t="s">
        <v>789</v>
      </c>
    </row>
    <row r="38" spans="2:2" x14ac:dyDescent="0.45">
      <c r="B38" s="15" t="s">
        <v>778</v>
      </c>
    </row>
    <row r="39" spans="2:2" x14ac:dyDescent="0.45">
      <c r="B39" s="17">
        <v>2014</v>
      </c>
    </row>
    <row r="40" spans="2:2" x14ac:dyDescent="0.45">
      <c r="B40" s="15" t="s">
        <v>779</v>
      </c>
    </row>
    <row r="41" spans="2:2" ht="28.5" x14ac:dyDescent="0.45">
      <c r="B41" s="15" t="s">
        <v>780</v>
      </c>
    </row>
    <row r="42" spans="2:2" x14ac:dyDescent="0.45">
      <c r="B42" s="15" t="s">
        <v>781</v>
      </c>
    </row>
    <row r="43" spans="2:2" x14ac:dyDescent="0.45">
      <c r="B43" s="15"/>
    </row>
    <row r="44" spans="2:2" x14ac:dyDescent="0.45">
      <c r="B44" s="2" t="s">
        <v>10</v>
      </c>
    </row>
    <row r="45" spans="2:2" x14ac:dyDescent="0.45">
      <c r="B45" s="6" t="s">
        <v>835</v>
      </c>
    </row>
    <row r="47" spans="2:2" x14ac:dyDescent="0.45">
      <c r="B47" s="16" t="s">
        <v>11</v>
      </c>
    </row>
    <row r="48" spans="2:2" x14ac:dyDescent="0.45">
      <c r="B48" s="15" t="s">
        <v>782</v>
      </c>
    </row>
    <row r="49" spans="1:2" x14ac:dyDescent="0.45">
      <c r="B49" s="17">
        <v>2016</v>
      </c>
    </row>
    <row r="50" spans="1:2" x14ac:dyDescent="0.45">
      <c r="B50" s="15" t="s">
        <v>783</v>
      </c>
    </row>
    <row r="51" spans="1:2" ht="28.5" x14ac:dyDescent="0.45">
      <c r="B51" s="15" t="s">
        <v>784</v>
      </c>
    </row>
    <row r="53" spans="1:2" x14ac:dyDescent="0.45">
      <c r="A53" s="1" t="s">
        <v>5</v>
      </c>
    </row>
    <row r="54" spans="1:2" x14ac:dyDescent="0.45">
      <c r="A54" t="s">
        <v>23</v>
      </c>
    </row>
    <row r="55" spans="1:2" x14ac:dyDescent="0.45">
      <c r="A55" t="s">
        <v>24</v>
      </c>
    </row>
    <row r="56" spans="1:2" x14ac:dyDescent="0.45">
      <c r="A56" t="s">
        <v>25</v>
      </c>
    </row>
    <row r="58" spans="1:2" x14ac:dyDescent="0.45">
      <c r="A58" s="1" t="s">
        <v>6</v>
      </c>
    </row>
    <row r="59" spans="1:2" x14ac:dyDescent="0.45">
      <c r="A59" t="s">
        <v>1039</v>
      </c>
    </row>
    <row r="60" spans="1:2" x14ac:dyDescent="0.45">
      <c r="A60" t="s">
        <v>1040</v>
      </c>
    </row>
    <row r="62" spans="1:2" x14ac:dyDescent="0.45">
      <c r="A62" t="s">
        <v>854</v>
      </c>
    </row>
    <row r="63" spans="1:2" x14ac:dyDescent="0.45">
      <c r="A63" t="s">
        <v>855</v>
      </c>
    </row>
    <row r="65" spans="1:2" x14ac:dyDescent="0.45">
      <c r="A65" t="s">
        <v>254</v>
      </c>
    </row>
    <row r="66" spans="1:2" x14ac:dyDescent="0.45">
      <c r="A66" t="s">
        <v>255</v>
      </c>
    </row>
    <row r="67" spans="1:2" x14ac:dyDescent="0.45">
      <c r="A67" t="s">
        <v>1047</v>
      </c>
    </row>
    <row r="68" spans="1:2" x14ac:dyDescent="0.45">
      <c r="A68" t="s">
        <v>1048</v>
      </c>
    </row>
    <row r="70" spans="1:2" x14ac:dyDescent="0.45">
      <c r="A70" s="56" t="s">
        <v>256</v>
      </c>
      <c r="B70" s="56"/>
    </row>
    <row r="71" spans="1:2" x14ac:dyDescent="0.45">
      <c r="A71" s="56" t="s">
        <v>257</v>
      </c>
      <c r="B71" s="56"/>
    </row>
    <row r="72" spans="1:2" x14ac:dyDescent="0.45">
      <c r="A72" s="56" t="s">
        <v>763</v>
      </c>
      <c r="B72" s="56"/>
    </row>
    <row r="73" spans="1:2" x14ac:dyDescent="0.45">
      <c r="A73" s="56" t="s">
        <v>764</v>
      </c>
      <c r="B73" s="56"/>
    </row>
    <row r="74" spans="1:2" x14ac:dyDescent="0.45">
      <c r="A74" s="56" t="s">
        <v>765</v>
      </c>
      <c r="B74" s="56"/>
    </row>
    <row r="75" spans="1:2" x14ac:dyDescent="0.45">
      <c r="A75" s="56" t="s">
        <v>766</v>
      </c>
      <c r="B75" s="56"/>
    </row>
    <row r="77" spans="1:2" x14ac:dyDescent="0.45">
      <c r="A77" s="1" t="s">
        <v>7</v>
      </c>
    </row>
    <row r="78" spans="1:2" x14ac:dyDescent="0.45">
      <c r="A78" s="56" t="s">
        <v>758</v>
      </c>
      <c r="B78" s="56"/>
    </row>
    <row r="79" spans="1:2" x14ac:dyDescent="0.45">
      <c r="A79" s="56" t="s">
        <v>759</v>
      </c>
      <c r="B79" s="56"/>
    </row>
    <row r="80" spans="1:2" x14ac:dyDescent="0.45">
      <c r="A80" s="56" t="s">
        <v>760</v>
      </c>
      <c r="B80" s="56"/>
    </row>
    <row r="81" spans="1:2" x14ac:dyDescent="0.45">
      <c r="A81" s="56" t="s">
        <v>761</v>
      </c>
      <c r="B81" s="56"/>
    </row>
    <row r="82" spans="1:2" x14ac:dyDescent="0.45">
      <c r="A82" s="56" t="s">
        <v>762</v>
      </c>
      <c r="B82" s="56"/>
    </row>
    <row r="83" spans="1:2" x14ac:dyDescent="0.45">
      <c r="A83" s="56"/>
      <c r="B83" s="56"/>
    </row>
    <row r="84" spans="1:2" x14ac:dyDescent="0.45">
      <c r="A84" s="56" t="s">
        <v>1071</v>
      </c>
      <c r="B84" s="56">
        <v>770000</v>
      </c>
    </row>
    <row r="86" spans="1:2" x14ac:dyDescent="0.45">
      <c r="A86" s="1" t="s">
        <v>8</v>
      </c>
    </row>
    <row r="87" spans="1:2" x14ac:dyDescent="0.45">
      <c r="A87" t="s">
        <v>767</v>
      </c>
    </row>
    <row r="88" spans="1:2" x14ac:dyDescent="0.45">
      <c r="A88" t="s">
        <v>768</v>
      </c>
    </row>
    <row r="89" spans="1:2" x14ac:dyDescent="0.45">
      <c r="A89" t="s">
        <v>786</v>
      </c>
    </row>
    <row r="90" spans="1:2" x14ac:dyDescent="0.45">
      <c r="A90" t="s">
        <v>1105</v>
      </c>
    </row>
    <row r="91" spans="1:2" x14ac:dyDescent="0.45">
      <c r="A91" t="s">
        <v>1106</v>
      </c>
    </row>
    <row r="93" spans="1:2" x14ac:dyDescent="0.45">
      <c r="A93" s="1" t="s">
        <v>9</v>
      </c>
    </row>
    <row r="94" spans="1:2" x14ac:dyDescent="0.45">
      <c r="A94" t="s">
        <v>785</v>
      </c>
    </row>
    <row r="95" spans="1:2" x14ac:dyDescent="0.45">
      <c r="A95" t="s">
        <v>787</v>
      </c>
    </row>
    <row r="96" spans="1:2" x14ac:dyDescent="0.45">
      <c r="A96" t="s">
        <v>788</v>
      </c>
    </row>
    <row r="97" spans="1:1" x14ac:dyDescent="0.45">
      <c r="A97" t="s">
        <v>1105</v>
      </c>
    </row>
    <row r="98" spans="1:1" x14ac:dyDescent="0.45">
      <c r="A98" t="s">
        <v>1106</v>
      </c>
    </row>
    <row r="100" spans="1:1" x14ac:dyDescent="0.45">
      <c r="A100" s="1" t="s">
        <v>832</v>
      </c>
    </row>
    <row r="101" spans="1:1" x14ac:dyDescent="0.45">
      <c r="A101" t="s">
        <v>831</v>
      </c>
    </row>
    <row r="103" spans="1:1" x14ac:dyDescent="0.45">
      <c r="A103" s="1" t="s">
        <v>793</v>
      </c>
    </row>
    <row r="104" spans="1:1" x14ac:dyDescent="0.45">
      <c r="A104" t="s">
        <v>831</v>
      </c>
    </row>
    <row r="105" spans="1:1" x14ac:dyDescent="0.45">
      <c r="A105" s="18"/>
    </row>
    <row r="106" spans="1:1" x14ac:dyDescent="0.45">
      <c r="A106" s="1" t="s">
        <v>11</v>
      </c>
    </row>
    <row r="107" spans="1:1" x14ac:dyDescent="0.45">
      <c r="A107" s="18" t="s">
        <v>851</v>
      </c>
    </row>
    <row r="108" spans="1:1" x14ac:dyDescent="0.45">
      <c r="A108" s="18" t="s">
        <v>852</v>
      </c>
    </row>
    <row r="109" spans="1:1" x14ac:dyDescent="0.45">
      <c r="A109" s="18" t="s">
        <v>853</v>
      </c>
    </row>
    <row r="110" spans="1:1" x14ac:dyDescent="0.45">
      <c r="A110" s="18"/>
    </row>
    <row r="111" spans="1:1" x14ac:dyDescent="0.45">
      <c r="A111" s="1" t="s">
        <v>750</v>
      </c>
    </row>
    <row r="112" spans="1:1" x14ac:dyDescent="0.45">
      <c r="A112" t="s">
        <v>751</v>
      </c>
    </row>
    <row r="113" spans="1:2" x14ac:dyDescent="0.45">
      <c r="A113" t="s">
        <v>752</v>
      </c>
    </row>
    <row r="114" spans="1:2" x14ac:dyDescent="0.45">
      <c r="A114" t="s">
        <v>753</v>
      </c>
    </row>
    <row r="115" spans="1:2" x14ac:dyDescent="0.45">
      <c r="A115" t="s">
        <v>754</v>
      </c>
    </row>
    <row r="116" spans="1:2" x14ac:dyDescent="0.45">
      <c r="A116">
        <v>0.98699999999999999</v>
      </c>
      <c r="B116" t="s">
        <v>756</v>
      </c>
    </row>
    <row r="117" spans="1:2" x14ac:dyDescent="0.45">
      <c r="A117">
        <v>0.97099999999999997</v>
      </c>
      <c r="B117" t="s">
        <v>755</v>
      </c>
    </row>
    <row r="118" spans="1:2" x14ac:dyDescent="0.45">
      <c r="A118">
        <v>0.95299999999999996</v>
      </c>
      <c r="B118" t="s">
        <v>757</v>
      </c>
    </row>
    <row r="119" spans="1:2" x14ac:dyDescent="0.45">
      <c r="A119" s="23">
        <v>0.93665959530026111</v>
      </c>
      <c r="B119" t="s">
        <v>1053</v>
      </c>
    </row>
    <row r="120" spans="1:2" x14ac:dyDescent="0.45">
      <c r="A120" s="23">
        <v>0.91400000000000003</v>
      </c>
      <c r="B120" t="s">
        <v>1070</v>
      </c>
    </row>
    <row r="121" spans="1:2" x14ac:dyDescent="0.45">
      <c r="A121" s="23">
        <v>0.89805481563188172</v>
      </c>
      <c r="B121" t="s">
        <v>1333</v>
      </c>
    </row>
    <row r="122" spans="1:2" x14ac:dyDescent="0.45">
      <c r="A122" t="s">
        <v>253</v>
      </c>
    </row>
  </sheetData>
  <hyperlinks>
    <hyperlink ref="B28" r:id="rId1" xr:uid="{00000000-0004-0000-0000-000000000000}"/>
    <hyperlink ref="B27" r:id="rId2" xr:uid="{00000000-0004-0000-0000-000001000000}"/>
    <hyperlink ref="B21" r:id="rId3" xr:uid="{00000000-0004-0000-0000-000002000000}"/>
    <hyperlink ref="B14" r:id="rId4" xr:uid="{16DFABF4-ED63-4FB6-9F51-8A05232AEF3B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258</v>
      </c>
      <c r="B1" t="s">
        <v>259</v>
      </c>
      <c r="C1" s="8">
        <v>119000</v>
      </c>
    </row>
    <row r="2" spans="1:3" x14ac:dyDescent="0.45">
      <c r="A2" t="s">
        <v>260</v>
      </c>
      <c r="B2" t="s">
        <v>261</v>
      </c>
      <c r="C2" s="8">
        <v>119800</v>
      </c>
    </row>
    <row r="3" spans="1:3" x14ac:dyDescent="0.45">
      <c r="A3" t="s">
        <v>262</v>
      </c>
      <c r="B3" t="s">
        <v>263</v>
      </c>
      <c r="C3" s="8">
        <v>119000</v>
      </c>
    </row>
    <row r="4" spans="1:3" x14ac:dyDescent="0.45">
      <c r="A4" t="s">
        <v>264</v>
      </c>
      <c r="B4" t="s">
        <v>265</v>
      </c>
      <c r="C4" s="8">
        <v>119800</v>
      </c>
    </row>
    <row r="5" spans="1:3" x14ac:dyDescent="0.45">
      <c r="A5" t="s">
        <v>266</v>
      </c>
      <c r="B5" t="s">
        <v>259</v>
      </c>
      <c r="C5" s="8">
        <v>122900</v>
      </c>
    </row>
    <row r="6" spans="1:3" x14ac:dyDescent="0.45">
      <c r="A6" t="s">
        <v>267</v>
      </c>
      <c r="B6" t="s">
        <v>261</v>
      </c>
      <c r="C6" s="8">
        <v>154900</v>
      </c>
    </row>
    <row r="7" spans="1:3" x14ac:dyDescent="0.45">
      <c r="A7" t="s">
        <v>268</v>
      </c>
      <c r="B7" t="s">
        <v>269</v>
      </c>
      <c r="C7" s="8">
        <v>129330</v>
      </c>
    </row>
    <row r="8" spans="1:3" x14ac:dyDescent="0.45">
      <c r="A8" t="s">
        <v>270</v>
      </c>
      <c r="B8" t="s">
        <v>269</v>
      </c>
      <c r="C8" s="8">
        <v>123000</v>
      </c>
    </row>
    <row r="9" spans="1:3" x14ac:dyDescent="0.45">
      <c r="A9" t="s">
        <v>271</v>
      </c>
      <c r="B9" t="s">
        <v>261</v>
      </c>
      <c r="C9" s="8">
        <v>135900</v>
      </c>
    </row>
    <row r="10" spans="1:3" x14ac:dyDescent="0.45">
      <c r="A10" t="s">
        <v>272</v>
      </c>
      <c r="B10" t="s">
        <v>273</v>
      </c>
      <c r="C10" s="8">
        <v>131175</v>
      </c>
    </row>
    <row r="11" spans="1:3" x14ac:dyDescent="0.45">
      <c r="A11" t="s">
        <v>274</v>
      </c>
      <c r="B11" t="s">
        <v>275</v>
      </c>
      <c r="C11" s="8">
        <v>128200</v>
      </c>
    </row>
    <row r="12" spans="1:3" x14ac:dyDescent="0.45">
      <c r="A12" t="s">
        <v>276</v>
      </c>
      <c r="B12" t="s">
        <v>277</v>
      </c>
      <c r="C12" s="8">
        <v>129190</v>
      </c>
    </row>
    <row r="13" spans="1:3" x14ac:dyDescent="0.45">
      <c r="A13" t="s">
        <v>278</v>
      </c>
      <c r="B13" t="s">
        <v>279</v>
      </c>
      <c r="C13" s="8">
        <v>127516</v>
      </c>
    </row>
    <row r="14" spans="1:3" x14ac:dyDescent="0.45">
      <c r="A14" t="s">
        <v>280</v>
      </c>
      <c r="B14" t="s">
        <v>277</v>
      </c>
      <c r="C14" s="8">
        <v>130257</v>
      </c>
    </row>
    <row r="15" spans="1:3" x14ac:dyDescent="0.45">
      <c r="A15" t="s">
        <v>281</v>
      </c>
      <c r="B15" t="s">
        <v>277</v>
      </c>
      <c r="C15" s="8">
        <v>127450</v>
      </c>
    </row>
    <row r="16" spans="1:3" x14ac:dyDescent="0.45">
      <c r="A16" t="s">
        <v>282</v>
      </c>
      <c r="B16" t="s">
        <v>283</v>
      </c>
      <c r="C16" s="8">
        <v>132250</v>
      </c>
    </row>
    <row r="17" spans="1:3" x14ac:dyDescent="0.45">
      <c r="A17" t="s">
        <v>284</v>
      </c>
      <c r="B17" t="s">
        <v>277</v>
      </c>
      <c r="C17" s="8">
        <v>128530</v>
      </c>
    </row>
    <row r="18" spans="1:3" x14ac:dyDescent="0.45">
      <c r="A18" t="s">
        <v>285</v>
      </c>
      <c r="B18" t="s">
        <v>275</v>
      </c>
      <c r="C18" s="8">
        <v>132698</v>
      </c>
    </row>
    <row r="19" spans="1:3" x14ac:dyDescent="0.45">
      <c r="A19" t="s">
        <v>286</v>
      </c>
      <c r="B19" t="s">
        <v>287</v>
      </c>
      <c r="C19" s="8">
        <v>139900</v>
      </c>
    </row>
    <row r="20" spans="1:3" x14ac:dyDescent="0.45">
      <c r="A20" t="s">
        <v>288</v>
      </c>
      <c r="B20" t="s">
        <v>279</v>
      </c>
      <c r="C20" s="8">
        <v>135523</v>
      </c>
    </row>
    <row r="21" spans="1:3" x14ac:dyDescent="0.45">
      <c r="A21" t="s">
        <v>289</v>
      </c>
      <c r="B21" t="s">
        <v>275</v>
      </c>
      <c r="C21" s="8">
        <v>128200</v>
      </c>
    </row>
    <row r="22" spans="1:3" x14ac:dyDescent="0.45">
      <c r="A22" t="s">
        <v>290</v>
      </c>
      <c r="B22" t="s">
        <v>277</v>
      </c>
      <c r="C22" s="8">
        <v>187500</v>
      </c>
    </row>
    <row r="23" spans="1:3" x14ac:dyDescent="0.45">
      <c r="A23" t="s">
        <v>291</v>
      </c>
      <c r="B23" t="s">
        <v>277</v>
      </c>
      <c r="C23" s="8">
        <v>133744</v>
      </c>
    </row>
    <row r="24" spans="1:3" x14ac:dyDescent="0.45">
      <c r="A24" t="s">
        <v>292</v>
      </c>
      <c r="B24" t="s">
        <v>277</v>
      </c>
      <c r="C24" s="8">
        <v>129462</v>
      </c>
    </row>
    <row r="25" spans="1:3" x14ac:dyDescent="0.45">
      <c r="A25" t="s">
        <v>293</v>
      </c>
      <c r="B25" t="s">
        <v>277</v>
      </c>
      <c r="C25" s="8">
        <v>129462</v>
      </c>
    </row>
    <row r="26" spans="1:3" x14ac:dyDescent="0.45">
      <c r="A26" t="s">
        <v>294</v>
      </c>
      <c r="B26" t="s">
        <v>277</v>
      </c>
      <c r="C26" s="8">
        <v>129190</v>
      </c>
    </row>
    <row r="27" spans="1:3" x14ac:dyDescent="0.45">
      <c r="A27" t="s">
        <v>295</v>
      </c>
      <c r="B27" t="s">
        <v>296</v>
      </c>
      <c r="C27" s="8">
        <v>128149</v>
      </c>
    </row>
    <row r="28" spans="1:3" x14ac:dyDescent="0.45">
      <c r="A28" t="s">
        <v>297</v>
      </c>
      <c r="B28" t="s">
        <v>277</v>
      </c>
      <c r="C28" s="8">
        <v>131215</v>
      </c>
    </row>
    <row r="29" spans="1:3" x14ac:dyDescent="0.45">
      <c r="A29" t="s">
        <v>298</v>
      </c>
      <c r="B29" t="s">
        <v>275</v>
      </c>
      <c r="C29" s="8">
        <v>137085</v>
      </c>
    </row>
    <row r="30" spans="1:3" x14ac:dyDescent="0.45">
      <c r="A30" t="s">
        <v>299</v>
      </c>
      <c r="B30" t="s">
        <v>283</v>
      </c>
      <c r="C30" s="8">
        <v>138800</v>
      </c>
    </row>
    <row r="31" spans="1:3" x14ac:dyDescent="0.45">
      <c r="A31" t="s">
        <v>300</v>
      </c>
      <c r="B31" t="s">
        <v>301</v>
      </c>
      <c r="C31" s="8">
        <v>124167</v>
      </c>
    </row>
    <row r="32" spans="1:3" x14ac:dyDescent="0.45">
      <c r="A32" t="s">
        <v>302</v>
      </c>
      <c r="B32" t="s">
        <v>287</v>
      </c>
      <c r="C32" s="8">
        <v>124500</v>
      </c>
    </row>
    <row r="33" spans="1:3" x14ac:dyDescent="0.45">
      <c r="A33" t="s">
        <v>303</v>
      </c>
      <c r="B33" t="s">
        <v>304</v>
      </c>
      <c r="C33" s="8">
        <v>173500</v>
      </c>
    </row>
    <row r="34" spans="1:3" x14ac:dyDescent="0.45">
      <c r="A34" t="s">
        <v>305</v>
      </c>
      <c r="B34" t="s">
        <v>279</v>
      </c>
      <c r="C34" s="8">
        <v>135523</v>
      </c>
    </row>
    <row r="35" spans="1:3" x14ac:dyDescent="0.45">
      <c r="A35" t="s">
        <v>306</v>
      </c>
      <c r="B35" t="s">
        <v>307</v>
      </c>
      <c r="C35" s="8">
        <v>124791</v>
      </c>
    </row>
    <row r="36" spans="1:3" x14ac:dyDescent="0.45">
      <c r="A36" t="s">
        <v>308</v>
      </c>
      <c r="B36" t="s">
        <v>309</v>
      </c>
      <c r="C36" s="8">
        <v>129330</v>
      </c>
    </row>
    <row r="37" spans="1:3" x14ac:dyDescent="0.45">
      <c r="A37" t="s">
        <v>310</v>
      </c>
      <c r="B37" t="s">
        <v>269</v>
      </c>
      <c r="C37" s="8">
        <v>129330</v>
      </c>
    </row>
    <row r="38" spans="1:3" x14ac:dyDescent="0.45">
      <c r="A38" t="s">
        <v>311</v>
      </c>
      <c r="B38" t="s">
        <v>273</v>
      </c>
      <c r="C38" s="8">
        <v>126994</v>
      </c>
    </row>
    <row r="39" spans="1:3" x14ac:dyDescent="0.45">
      <c r="A39" t="s">
        <v>312</v>
      </c>
      <c r="B39" t="s">
        <v>277</v>
      </c>
      <c r="C39" s="8">
        <v>125046</v>
      </c>
    </row>
    <row r="40" spans="1:3" x14ac:dyDescent="0.45">
      <c r="A40" t="s">
        <v>313</v>
      </c>
      <c r="B40" t="s">
        <v>279</v>
      </c>
      <c r="C40" s="8">
        <v>136900</v>
      </c>
    </row>
    <row r="41" spans="1:3" x14ac:dyDescent="0.45">
      <c r="A41" t="s">
        <v>314</v>
      </c>
      <c r="B41" t="s">
        <v>273</v>
      </c>
      <c r="C41" s="8">
        <v>130436</v>
      </c>
    </row>
    <row r="42" spans="1:3" x14ac:dyDescent="0.45">
      <c r="A42" t="s">
        <v>315</v>
      </c>
      <c r="B42" t="s">
        <v>309</v>
      </c>
      <c r="C42" s="8">
        <v>129330</v>
      </c>
    </row>
    <row r="43" spans="1:3" x14ac:dyDescent="0.45">
      <c r="A43" t="s">
        <v>316</v>
      </c>
      <c r="B43" t="s">
        <v>269</v>
      </c>
      <c r="C43" s="8">
        <v>129330</v>
      </c>
    </row>
    <row r="44" spans="1:3" x14ac:dyDescent="0.45">
      <c r="A44" t="s">
        <v>317</v>
      </c>
      <c r="B44" t="s">
        <v>269</v>
      </c>
      <c r="C44" s="8">
        <v>123000</v>
      </c>
    </row>
    <row r="45" spans="1:3" x14ac:dyDescent="0.45">
      <c r="A45" t="s">
        <v>318</v>
      </c>
      <c r="B45" t="s">
        <v>309</v>
      </c>
      <c r="C45" s="8">
        <v>134672</v>
      </c>
    </row>
    <row r="46" spans="1:3" x14ac:dyDescent="0.45">
      <c r="A46" t="s">
        <v>319</v>
      </c>
      <c r="B46" t="s">
        <v>320</v>
      </c>
      <c r="C46" s="8">
        <v>144900</v>
      </c>
    </row>
    <row r="47" spans="1:3" x14ac:dyDescent="0.45">
      <c r="A47" t="s">
        <v>321</v>
      </c>
      <c r="B47" t="s">
        <v>269</v>
      </c>
      <c r="C47" s="8">
        <v>123000</v>
      </c>
    </row>
    <row r="48" spans="1:3" x14ac:dyDescent="0.45">
      <c r="A48" t="s">
        <v>322</v>
      </c>
      <c r="B48" t="s">
        <v>275</v>
      </c>
      <c r="C48" s="8">
        <v>137085</v>
      </c>
    </row>
    <row r="49" spans="1:3" x14ac:dyDescent="0.45">
      <c r="A49" t="s">
        <v>323</v>
      </c>
      <c r="B49" t="s">
        <v>273</v>
      </c>
      <c r="C49" s="8">
        <v>128400</v>
      </c>
    </row>
    <row r="50" spans="1:3" x14ac:dyDescent="0.45">
      <c r="A50" t="s">
        <v>324</v>
      </c>
      <c r="B50" t="s">
        <v>283</v>
      </c>
      <c r="C50" s="8">
        <v>144750</v>
      </c>
    </row>
    <row r="51" spans="1:3" x14ac:dyDescent="0.45">
      <c r="A51" t="s">
        <v>325</v>
      </c>
      <c r="B51" t="s">
        <v>309</v>
      </c>
      <c r="C51" s="8">
        <v>129330</v>
      </c>
    </row>
    <row r="52" spans="1:3" x14ac:dyDescent="0.45">
      <c r="A52" t="s">
        <v>326</v>
      </c>
      <c r="B52" t="s">
        <v>279</v>
      </c>
      <c r="C52" s="8">
        <v>127450</v>
      </c>
    </row>
    <row r="53" spans="1:3" x14ac:dyDescent="0.45">
      <c r="A53" t="s">
        <v>327</v>
      </c>
      <c r="B53" t="s">
        <v>328</v>
      </c>
      <c r="C53" s="8">
        <v>132900</v>
      </c>
    </row>
    <row r="54" spans="1:3" x14ac:dyDescent="0.45">
      <c r="A54" t="s">
        <v>329</v>
      </c>
      <c r="B54" t="s">
        <v>269</v>
      </c>
      <c r="C54" s="8">
        <v>134675</v>
      </c>
    </row>
    <row r="55" spans="1:3" x14ac:dyDescent="0.45">
      <c r="A55" t="s">
        <v>330</v>
      </c>
      <c r="B55" t="s">
        <v>269</v>
      </c>
      <c r="C55" s="8">
        <v>134672</v>
      </c>
    </row>
    <row r="56" spans="1:3" x14ac:dyDescent="0.45">
      <c r="A56" t="s">
        <v>331</v>
      </c>
      <c r="B56" t="s">
        <v>269</v>
      </c>
      <c r="C56" s="8">
        <v>129330</v>
      </c>
    </row>
    <row r="57" spans="1:3" x14ac:dyDescent="0.45">
      <c r="A57" t="s">
        <v>332</v>
      </c>
      <c r="B57" t="s">
        <v>273</v>
      </c>
      <c r="C57" s="8">
        <v>112520</v>
      </c>
    </row>
    <row r="58" spans="1:3" x14ac:dyDescent="0.45">
      <c r="A58" t="s">
        <v>333</v>
      </c>
      <c r="B58" t="s">
        <v>283</v>
      </c>
      <c r="C58" s="8">
        <v>129950</v>
      </c>
    </row>
    <row r="59" spans="1:3" x14ac:dyDescent="0.45">
      <c r="A59" t="s">
        <v>334</v>
      </c>
      <c r="B59" t="s">
        <v>273</v>
      </c>
      <c r="C59" s="8">
        <v>128400</v>
      </c>
    </row>
    <row r="60" spans="1:3" x14ac:dyDescent="0.45">
      <c r="A60" t="s">
        <v>335</v>
      </c>
      <c r="B60" t="s">
        <v>336</v>
      </c>
      <c r="C60" s="8">
        <v>126576</v>
      </c>
    </row>
    <row r="61" spans="1:3" x14ac:dyDescent="0.45">
      <c r="A61" t="s">
        <v>337</v>
      </c>
      <c r="B61" t="s">
        <v>275</v>
      </c>
      <c r="C61" s="8">
        <v>128200</v>
      </c>
    </row>
    <row r="62" spans="1:3" x14ac:dyDescent="0.45">
      <c r="A62" t="s">
        <v>338</v>
      </c>
      <c r="B62" t="s">
        <v>273</v>
      </c>
      <c r="C62" s="8">
        <v>132700</v>
      </c>
    </row>
    <row r="63" spans="1:3" x14ac:dyDescent="0.45">
      <c r="A63" t="s">
        <v>339</v>
      </c>
      <c r="B63" t="s">
        <v>283</v>
      </c>
      <c r="C63" s="8">
        <v>121850</v>
      </c>
    </row>
    <row r="64" spans="1:3" x14ac:dyDescent="0.45">
      <c r="A64" t="s">
        <v>340</v>
      </c>
      <c r="B64" t="s">
        <v>275</v>
      </c>
      <c r="C64" s="8">
        <v>137085</v>
      </c>
    </row>
    <row r="65" spans="1:3" x14ac:dyDescent="0.45">
      <c r="A65" t="s">
        <v>341</v>
      </c>
      <c r="B65" t="s">
        <v>273</v>
      </c>
      <c r="C65" s="8">
        <v>126994</v>
      </c>
    </row>
    <row r="66" spans="1:3" x14ac:dyDescent="0.45">
      <c r="A66" t="s">
        <v>342</v>
      </c>
      <c r="B66" t="s">
        <v>301</v>
      </c>
      <c r="C66" s="8">
        <v>118900</v>
      </c>
    </row>
    <row r="67" spans="1:3" x14ac:dyDescent="0.45">
      <c r="A67" t="s">
        <v>343</v>
      </c>
      <c r="B67" t="s">
        <v>273</v>
      </c>
      <c r="C67" s="8">
        <v>130436</v>
      </c>
    </row>
    <row r="68" spans="1:3" x14ac:dyDescent="0.45">
      <c r="A68" t="s">
        <v>344</v>
      </c>
      <c r="B68" t="s">
        <v>273</v>
      </c>
      <c r="C68" s="8">
        <v>126994</v>
      </c>
    </row>
    <row r="69" spans="1:3" x14ac:dyDescent="0.45">
      <c r="A69" t="s">
        <v>345</v>
      </c>
      <c r="B69" t="s">
        <v>273</v>
      </c>
      <c r="C69" s="8">
        <v>120874</v>
      </c>
    </row>
    <row r="70" spans="1:3" x14ac:dyDescent="0.45">
      <c r="A70" t="s">
        <v>346</v>
      </c>
      <c r="B70" t="s">
        <v>273</v>
      </c>
      <c r="C70" s="8">
        <v>126994</v>
      </c>
    </row>
    <row r="71" spans="1:3" x14ac:dyDescent="0.45">
      <c r="A71" t="s">
        <v>347</v>
      </c>
      <c r="B71" t="s">
        <v>348</v>
      </c>
      <c r="C71" s="8">
        <v>135900</v>
      </c>
    </row>
    <row r="72" spans="1:3" x14ac:dyDescent="0.45">
      <c r="A72" t="s">
        <v>349</v>
      </c>
      <c r="B72" t="s">
        <v>275</v>
      </c>
      <c r="C72" s="8">
        <v>140759</v>
      </c>
    </row>
    <row r="73" spans="1:3" x14ac:dyDescent="0.45">
      <c r="A73" t="s">
        <v>350</v>
      </c>
      <c r="B73" t="s">
        <v>351</v>
      </c>
      <c r="C73" s="8">
        <v>105000</v>
      </c>
    </row>
    <row r="74" spans="1:3" x14ac:dyDescent="0.45">
      <c r="A74" t="s">
        <v>352</v>
      </c>
      <c r="B74" t="s">
        <v>277</v>
      </c>
      <c r="C74" s="8">
        <v>128733</v>
      </c>
    </row>
    <row r="75" spans="1:3" x14ac:dyDescent="0.45">
      <c r="A75" t="s">
        <v>353</v>
      </c>
      <c r="B75" t="s">
        <v>277</v>
      </c>
      <c r="C75" s="8">
        <v>129526</v>
      </c>
    </row>
    <row r="76" spans="1:3" x14ac:dyDescent="0.45">
      <c r="A76" t="s">
        <v>354</v>
      </c>
      <c r="B76" t="s">
        <v>277</v>
      </c>
      <c r="C76" s="8">
        <v>120566</v>
      </c>
    </row>
    <row r="77" spans="1:3" x14ac:dyDescent="0.45">
      <c r="A77" t="s">
        <v>355</v>
      </c>
      <c r="B77" t="s">
        <v>356</v>
      </c>
      <c r="C77" s="8">
        <v>137281</v>
      </c>
    </row>
    <row r="78" spans="1:3" x14ac:dyDescent="0.45">
      <c r="A78" t="s">
        <v>357</v>
      </c>
      <c r="B78" t="s">
        <v>277</v>
      </c>
      <c r="C78" s="8">
        <v>129190</v>
      </c>
    </row>
    <row r="79" spans="1:3" x14ac:dyDescent="0.45">
      <c r="A79" t="s">
        <v>358</v>
      </c>
      <c r="B79" t="s">
        <v>283</v>
      </c>
      <c r="C79" s="8">
        <v>133450</v>
      </c>
    </row>
    <row r="80" spans="1:3" x14ac:dyDescent="0.45">
      <c r="A80" t="s">
        <v>359</v>
      </c>
      <c r="B80" t="s">
        <v>275</v>
      </c>
      <c r="C80" s="8">
        <v>132180</v>
      </c>
    </row>
    <row r="81" spans="1:3" x14ac:dyDescent="0.45">
      <c r="A81" t="s">
        <v>360</v>
      </c>
      <c r="B81" t="s">
        <v>277</v>
      </c>
      <c r="C81" s="8">
        <v>126539</v>
      </c>
    </row>
    <row r="82" spans="1:3" x14ac:dyDescent="0.45">
      <c r="A82" t="s">
        <v>361</v>
      </c>
      <c r="B82" t="s">
        <v>279</v>
      </c>
      <c r="C82" s="8">
        <v>123785</v>
      </c>
    </row>
    <row r="83" spans="1:3" x14ac:dyDescent="0.45">
      <c r="A83" t="s">
        <v>362</v>
      </c>
      <c r="B83" t="s">
        <v>273</v>
      </c>
      <c r="C83" s="8">
        <v>136005</v>
      </c>
    </row>
    <row r="84" spans="1:3" x14ac:dyDescent="0.45">
      <c r="A84" t="s">
        <v>363</v>
      </c>
      <c r="B84" t="s">
        <v>277</v>
      </c>
      <c r="C84" s="8">
        <v>128570</v>
      </c>
    </row>
    <row r="85" spans="1:3" x14ac:dyDescent="0.45">
      <c r="A85" t="s">
        <v>364</v>
      </c>
      <c r="B85" t="s">
        <v>273</v>
      </c>
      <c r="C85" s="8">
        <v>133680</v>
      </c>
    </row>
    <row r="86" spans="1:3" x14ac:dyDescent="0.45">
      <c r="A86" t="s">
        <v>365</v>
      </c>
      <c r="B86" t="s">
        <v>336</v>
      </c>
      <c r="C86" s="8">
        <v>126948</v>
      </c>
    </row>
    <row r="87" spans="1:3" x14ac:dyDescent="0.45">
      <c r="A87" t="s">
        <v>366</v>
      </c>
      <c r="B87" t="s">
        <v>328</v>
      </c>
      <c r="C87" s="8">
        <v>128950</v>
      </c>
    </row>
    <row r="88" spans="1:3" x14ac:dyDescent="0.45">
      <c r="A88" t="s">
        <v>367</v>
      </c>
      <c r="B88" t="s">
        <v>277</v>
      </c>
      <c r="C88" s="8">
        <v>129190</v>
      </c>
    </row>
    <row r="89" spans="1:3" x14ac:dyDescent="0.45">
      <c r="A89" t="s">
        <v>368</v>
      </c>
      <c r="B89" t="s">
        <v>277</v>
      </c>
      <c r="C89" s="8">
        <v>129190</v>
      </c>
    </row>
    <row r="90" spans="1:3" x14ac:dyDescent="0.45">
      <c r="A90" t="s">
        <v>369</v>
      </c>
      <c r="B90" t="s">
        <v>277</v>
      </c>
      <c r="C90" s="8">
        <v>129190</v>
      </c>
    </row>
    <row r="91" spans="1:3" x14ac:dyDescent="0.45">
      <c r="A91" t="s">
        <v>370</v>
      </c>
      <c r="B91" t="s">
        <v>273</v>
      </c>
      <c r="C91" s="8">
        <v>124693</v>
      </c>
    </row>
    <row r="92" spans="1:3" x14ac:dyDescent="0.45">
      <c r="A92" t="s">
        <v>371</v>
      </c>
      <c r="B92" t="s">
        <v>277</v>
      </c>
      <c r="C92" s="8">
        <v>123648</v>
      </c>
    </row>
    <row r="93" spans="1:3" x14ac:dyDescent="0.45">
      <c r="A93" t="s">
        <v>372</v>
      </c>
      <c r="B93" t="s">
        <v>277</v>
      </c>
      <c r="C93" s="8">
        <v>123648</v>
      </c>
    </row>
    <row r="94" spans="1:3" x14ac:dyDescent="0.45">
      <c r="A94" t="s">
        <v>373</v>
      </c>
      <c r="B94" t="s">
        <v>277</v>
      </c>
      <c r="C94" s="8">
        <v>126539</v>
      </c>
    </row>
    <row r="95" spans="1:3" x14ac:dyDescent="0.45">
      <c r="A95" t="s">
        <v>374</v>
      </c>
      <c r="B95" t="s">
        <v>375</v>
      </c>
      <c r="C95" s="8">
        <v>111900</v>
      </c>
    </row>
    <row r="96" spans="1:3" x14ac:dyDescent="0.45">
      <c r="A96" t="s">
        <v>376</v>
      </c>
      <c r="B96" t="s">
        <v>277</v>
      </c>
      <c r="C96" s="8">
        <v>123648</v>
      </c>
    </row>
    <row r="97" spans="1:3" x14ac:dyDescent="0.45">
      <c r="A97" t="s">
        <v>377</v>
      </c>
      <c r="B97" t="s">
        <v>277</v>
      </c>
      <c r="C97" s="8">
        <v>126539</v>
      </c>
    </row>
    <row r="98" spans="1:3" x14ac:dyDescent="0.45">
      <c r="A98" t="s">
        <v>378</v>
      </c>
      <c r="B98" t="s">
        <v>277</v>
      </c>
      <c r="C98" s="8">
        <v>123648</v>
      </c>
    </row>
    <row r="99" spans="1:3" x14ac:dyDescent="0.45">
      <c r="A99" t="s">
        <v>379</v>
      </c>
      <c r="B99" t="s">
        <v>328</v>
      </c>
      <c r="C99" s="8">
        <v>142008</v>
      </c>
    </row>
    <row r="100" spans="1:3" x14ac:dyDescent="0.45">
      <c r="A100" t="s">
        <v>380</v>
      </c>
      <c r="B100" t="s">
        <v>277</v>
      </c>
      <c r="C100" s="8">
        <v>129190</v>
      </c>
    </row>
    <row r="101" spans="1:3" x14ac:dyDescent="0.45">
      <c r="A101" t="s">
        <v>381</v>
      </c>
      <c r="B101" t="s">
        <v>277</v>
      </c>
      <c r="C101" s="8">
        <v>129190</v>
      </c>
    </row>
    <row r="102" spans="1:3" x14ac:dyDescent="0.45">
      <c r="A102" t="s">
        <v>382</v>
      </c>
      <c r="B102" t="s">
        <v>277</v>
      </c>
      <c r="C102" s="8">
        <v>123648</v>
      </c>
    </row>
    <row r="103" spans="1:3" x14ac:dyDescent="0.45">
      <c r="A103" t="s">
        <v>383</v>
      </c>
      <c r="B103" t="s">
        <v>277</v>
      </c>
      <c r="C103" s="8">
        <v>123648</v>
      </c>
    </row>
    <row r="104" spans="1:3" x14ac:dyDescent="0.45">
      <c r="A104" t="s">
        <v>384</v>
      </c>
      <c r="B104" t="s">
        <v>277</v>
      </c>
      <c r="C104" s="8">
        <v>131215</v>
      </c>
    </row>
    <row r="105" spans="1:3" x14ac:dyDescent="0.45">
      <c r="A105" t="s">
        <v>385</v>
      </c>
      <c r="B105" t="s">
        <v>277</v>
      </c>
      <c r="C105" s="8">
        <v>140060</v>
      </c>
    </row>
    <row r="106" spans="1:3" x14ac:dyDescent="0.45">
      <c r="A106" t="s">
        <v>386</v>
      </c>
      <c r="B106" t="s">
        <v>277</v>
      </c>
      <c r="C106" s="8">
        <v>123648</v>
      </c>
    </row>
    <row r="107" spans="1:3" x14ac:dyDescent="0.45">
      <c r="A107" t="s">
        <v>387</v>
      </c>
      <c r="B107" t="s">
        <v>277</v>
      </c>
      <c r="C107" s="8">
        <v>123648</v>
      </c>
    </row>
    <row r="108" spans="1:3" x14ac:dyDescent="0.45">
      <c r="A108" t="s">
        <v>374</v>
      </c>
      <c r="B108" t="s">
        <v>388</v>
      </c>
      <c r="C108" s="8">
        <v>111900</v>
      </c>
    </row>
    <row r="109" spans="1:3" x14ac:dyDescent="0.45">
      <c r="A109" t="s">
        <v>389</v>
      </c>
      <c r="B109" t="s">
        <v>277</v>
      </c>
      <c r="C109" s="8">
        <v>123648</v>
      </c>
    </row>
    <row r="110" spans="1:3" x14ac:dyDescent="0.45">
      <c r="A110" t="s">
        <v>390</v>
      </c>
      <c r="B110" t="s">
        <v>336</v>
      </c>
      <c r="C110" s="8">
        <v>139932</v>
      </c>
    </row>
    <row r="111" spans="1:3" x14ac:dyDescent="0.45">
      <c r="A111" t="s">
        <v>391</v>
      </c>
      <c r="B111" t="s">
        <v>283</v>
      </c>
      <c r="C111" s="8">
        <v>128500</v>
      </c>
    </row>
    <row r="112" spans="1:3" x14ac:dyDescent="0.45">
      <c r="A112" t="s">
        <v>392</v>
      </c>
      <c r="B112" t="s">
        <v>273</v>
      </c>
      <c r="C112" s="8">
        <v>133680</v>
      </c>
    </row>
    <row r="113" spans="1:3" x14ac:dyDescent="0.45">
      <c r="A113" t="s">
        <v>393</v>
      </c>
      <c r="B113" t="s">
        <v>269</v>
      </c>
      <c r="C113" s="8">
        <v>133744</v>
      </c>
    </row>
    <row r="114" spans="1:3" x14ac:dyDescent="0.45">
      <c r="A114" t="s">
        <v>394</v>
      </c>
      <c r="B114" t="s">
        <v>277</v>
      </c>
      <c r="C114" s="8">
        <v>132444</v>
      </c>
    </row>
    <row r="115" spans="1:3" x14ac:dyDescent="0.45">
      <c r="A115" t="s">
        <v>395</v>
      </c>
      <c r="B115" t="s">
        <v>336</v>
      </c>
      <c r="C115" s="8">
        <v>143314</v>
      </c>
    </row>
    <row r="116" spans="1:3" x14ac:dyDescent="0.45">
      <c r="A116" t="s">
        <v>396</v>
      </c>
      <c r="B116" t="s">
        <v>275</v>
      </c>
      <c r="C116" s="8">
        <v>132180</v>
      </c>
    </row>
    <row r="117" spans="1:3" x14ac:dyDescent="0.45">
      <c r="A117" t="s">
        <v>397</v>
      </c>
      <c r="B117" t="s">
        <v>320</v>
      </c>
      <c r="C117" s="8">
        <v>144500</v>
      </c>
    </row>
    <row r="118" spans="1:3" x14ac:dyDescent="0.45">
      <c r="A118" t="s">
        <v>398</v>
      </c>
      <c r="B118" t="s">
        <v>277</v>
      </c>
      <c r="C118" s="8">
        <v>129190</v>
      </c>
    </row>
    <row r="119" spans="1:3" x14ac:dyDescent="0.45">
      <c r="A119" t="s">
        <v>399</v>
      </c>
      <c r="B119" t="s">
        <v>320</v>
      </c>
      <c r="C119" s="8">
        <v>144214</v>
      </c>
    </row>
    <row r="120" spans="1:3" x14ac:dyDescent="0.45">
      <c r="A120" t="s">
        <v>400</v>
      </c>
      <c r="B120" t="s">
        <v>277</v>
      </c>
      <c r="C120" s="8">
        <v>143500</v>
      </c>
    </row>
    <row r="121" spans="1:3" x14ac:dyDescent="0.45">
      <c r="A121" t="s">
        <v>401</v>
      </c>
      <c r="B121" t="s">
        <v>277</v>
      </c>
      <c r="C121" s="8">
        <v>133745</v>
      </c>
    </row>
    <row r="122" spans="1:3" x14ac:dyDescent="0.45">
      <c r="A122" t="s">
        <v>402</v>
      </c>
      <c r="B122" t="s">
        <v>277</v>
      </c>
      <c r="C122" s="8">
        <v>133744</v>
      </c>
    </row>
    <row r="123" spans="1:3" x14ac:dyDescent="0.45">
      <c r="A123" t="s">
        <v>403</v>
      </c>
      <c r="B123" t="s">
        <v>277</v>
      </c>
      <c r="C123" s="8">
        <v>133744</v>
      </c>
    </row>
    <row r="124" spans="1:3" x14ac:dyDescent="0.45">
      <c r="A124" t="s">
        <v>404</v>
      </c>
      <c r="B124" t="s">
        <v>277</v>
      </c>
      <c r="C124" s="8">
        <v>133744</v>
      </c>
    </row>
    <row r="125" spans="1:3" x14ac:dyDescent="0.45">
      <c r="A125" t="s">
        <v>405</v>
      </c>
      <c r="B125" t="s">
        <v>406</v>
      </c>
      <c r="C125" s="8">
        <v>152980</v>
      </c>
    </row>
    <row r="126" spans="1:3" x14ac:dyDescent="0.45">
      <c r="A126" t="s">
        <v>407</v>
      </c>
      <c r="B126" t="s">
        <v>277</v>
      </c>
      <c r="C126" s="8">
        <v>128570</v>
      </c>
    </row>
    <row r="127" spans="1:3" x14ac:dyDescent="0.45">
      <c r="A127" t="s">
        <v>408</v>
      </c>
      <c r="B127" t="s">
        <v>277</v>
      </c>
      <c r="C127" s="8">
        <v>123648</v>
      </c>
    </row>
    <row r="128" spans="1:3" x14ac:dyDescent="0.45">
      <c r="A128" t="s">
        <v>409</v>
      </c>
      <c r="B128" t="s">
        <v>277</v>
      </c>
      <c r="C128" s="8">
        <v>130257</v>
      </c>
    </row>
    <row r="129" spans="1:3" x14ac:dyDescent="0.45">
      <c r="A129" t="s">
        <v>410</v>
      </c>
      <c r="B129" t="s">
        <v>411</v>
      </c>
      <c r="C129" s="8">
        <v>130086</v>
      </c>
    </row>
    <row r="130" spans="1:3" x14ac:dyDescent="0.45">
      <c r="A130" t="s">
        <v>412</v>
      </c>
      <c r="B130" t="s">
        <v>277</v>
      </c>
      <c r="C130" s="8">
        <v>128295</v>
      </c>
    </row>
    <row r="131" spans="1:3" x14ac:dyDescent="0.45">
      <c r="A131" t="s">
        <v>413</v>
      </c>
      <c r="B131" t="s">
        <v>277</v>
      </c>
      <c r="C131" s="8">
        <v>128397</v>
      </c>
    </row>
    <row r="132" spans="1:3" x14ac:dyDescent="0.45">
      <c r="A132" t="s">
        <v>414</v>
      </c>
      <c r="B132" t="s">
        <v>356</v>
      </c>
      <c r="C132" s="8">
        <v>130746</v>
      </c>
    </row>
    <row r="133" spans="1:3" x14ac:dyDescent="0.45">
      <c r="A133" t="s">
        <v>415</v>
      </c>
      <c r="B133" t="s">
        <v>283</v>
      </c>
      <c r="C133" s="8">
        <v>132250</v>
      </c>
    </row>
    <row r="134" spans="1:3" x14ac:dyDescent="0.45">
      <c r="A134" t="s">
        <v>416</v>
      </c>
      <c r="B134" t="s">
        <v>277</v>
      </c>
      <c r="C134" s="8">
        <v>128030</v>
      </c>
    </row>
    <row r="135" spans="1:3" x14ac:dyDescent="0.45">
      <c r="A135" t="s">
        <v>417</v>
      </c>
      <c r="B135" t="s">
        <v>273</v>
      </c>
      <c r="C135" s="8">
        <v>133680</v>
      </c>
    </row>
    <row r="136" spans="1:3" x14ac:dyDescent="0.45">
      <c r="A136" t="s">
        <v>418</v>
      </c>
      <c r="B136" t="s">
        <v>419</v>
      </c>
      <c r="C136" s="8">
        <v>134920</v>
      </c>
    </row>
    <row r="137" spans="1:3" x14ac:dyDescent="0.45">
      <c r="A137" t="s">
        <v>420</v>
      </c>
      <c r="B137" t="s">
        <v>283</v>
      </c>
      <c r="C137" s="8">
        <v>132250</v>
      </c>
    </row>
    <row r="138" spans="1:3" x14ac:dyDescent="0.45">
      <c r="A138" t="s">
        <v>374</v>
      </c>
      <c r="B138" t="s">
        <v>388</v>
      </c>
      <c r="C138" s="8">
        <v>111900</v>
      </c>
    </row>
    <row r="139" spans="1:3" x14ac:dyDescent="0.45">
      <c r="A139" t="s">
        <v>421</v>
      </c>
      <c r="B139" t="s">
        <v>273</v>
      </c>
      <c r="C139" s="8">
        <v>130436</v>
      </c>
    </row>
    <row r="140" spans="1:3" x14ac:dyDescent="0.45">
      <c r="A140" t="s">
        <v>422</v>
      </c>
      <c r="B140" t="s">
        <v>279</v>
      </c>
      <c r="C140" s="8">
        <v>135523</v>
      </c>
    </row>
    <row r="141" spans="1:3" x14ac:dyDescent="0.45">
      <c r="A141" t="s">
        <v>423</v>
      </c>
      <c r="B141" t="s">
        <v>279</v>
      </c>
      <c r="C141" s="8">
        <v>123785</v>
      </c>
    </row>
    <row r="142" spans="1:3" x14ac:dyDescent="0.45">
      <c r="A142" t="s">
        <v>424</v>
      </c>
      <c r="B142" t="s">
        <v>283</v>
      </c>
      <c r="C142" s="8">
        <v>136500</v>
      </c>
    </row>
    <row r="143" spans="1:3" x14ac:dyDescent="0.45">
      <c r="A143" t="s">
        <v>425</v>
      </c>
      <c r="B143" t="s">
        <v>269</v>
      </c>
      <c r="C143" s="8">
        <v>129330</v>
      </c>
    </row>
    <row r="144" spans="1:3" x14ac:dyDescent="0.45">
      <c r="A144" t="s">
        <v>426</v>
      </c>
      <c r="B144" t="s">
        <v>283</v>
      </c>
      <c r="C144" s="8">
        <v>133744</v>
      </c>
    </row>
    <row r="145" spans="1:3" x14ac:dyDescent="0.45">
      <c r="A145" t="s">
        <v>427</v>
      </c>
      <c r="B145" t="s">
        <v>277</v>
      </c>
      <c r="C145" s="8">
        <v>132180</v>
      </c>
    </row>
    <row r="146" spans="1:3" x14ac:dyDescent="0.45">
      <c r="A146" t="s">
        <v>428</v>
      </c>
      <c r="B146" t="s">
        <v>273</v>
      </c>
      <c r="C146" s="8">
        <v>136005</v>
      </c>
    </row>
    <row r="147" spans="1:3" x14ac:dyDescent="0.45">
      <c r="A147" t="s">
        <v>429</v>
      </c>
      <c r="B147" t="s">
        <v>328</v>
      </c>
      <c r="C147" s="8">
        <v>127078</v>
      </c>
    </row>
    <row r="148" spans="1:3" x14ac:dyDescent="0.45">
      <c r="A148" t="s">
        <v>430</v>
      </c>
      <c r="B148" t="s">
        <v>275</v>
      </c>
      <c r="C148" s="8">
        <v>124693</v>
      </c>
    </row>
    <row r="149" spans="1:3" x14ac:dyDescent="0.45">
      <c r="A149" t="s">
        <v>431</v>
      </c>
      <c r="B149" t="s">
        <v>356</v>
      </c>
      <c r="C149" s="8">
        <v>117149</v>
      </c>
    </row>
    <row r="150" spans="1:3" x14ac:dyDescent="0.45">
      <c r="A150" t="s">
        <v>432</v>
      </c>
      <c r="B150" t="s">
        <v>277</v>
      </c>
      <c r="C150" s="8">
        <v>128676</v>
      </c>
    </row>
    <row r="151" spans="1:3" x14ac:dyDescent="0.45">
      <c r="A151" t="s">
        <v>433</v>
      </c>
      <c r="B151" t="s">
        <v>336</v>
      </c>
      <c r="C151" s="8">
        <v>136219</v>
      </c>
    </row>
    <row r="152" spans="1:3" x14ac:dyDescent="0.45">
      <c r="A152" t="s">
        <v>434</v>
      </c>
      <c r="B152" t="s">
        <v>277</v>
      </c>
      <c r="C152" s="8">
        <v>128676</v>
      </c>
    </row>
    <row r="153" spans="1:3" x14ac:dyDescent="0.45">
      <c r="A153" t="s">
        <v>435</v>
      </c>
      <c r="B153" t="s">
        <v>279</v>
      </c>
      <c r="C153" s="8">
        <v>123785</v>
      </c>
    </row>
    <row r="154" spans="1:3" x14ac:dyDescent="0.45">
      <c r="A154" t="s">
        <v>436</v>
      </c>
      <c r="B154" t="s">
        <v>277</v>
      </c>
      <c r="C154" s="8">
        <v>131215</v>
      </c>
    </row>
    <row r="155" spans="1:3" x14ac:dyDescent="0.45">
      <c r="A155" t="s">
        <v>437</v>
      </c>
      <c r="B155" t="s">
        <v>279</v>
      </c>
      <c r="C155" s="8">
        <v>135523</v>
      </c>
    </row>
    <row r="156" spans="1:3" x14ac:dyDescent="0.45">
      <c r="A156" t="s">
        <v>438</v>
      </c>
      <c r="B156" t="s">
        <v>277</v>
      </c>
      <c r="C156" s="8">
        <v>175000</v>
      </c>
    </row>
    <row r="157" spans="1:3" x14ac:dyDescent="0.45">
      <c r="A157" t="s">
        <v>439</v>
      </c>
      <c r="B157" t="s">
        <v>277</v>
      </c>
      <c r="C157" s="8">
        <v>148677</v>
      </c>
    </row>
    <row r="158" spans="1:3" x14ac:dyDescent="0.45">
      <c r="A158" t="s">
        <v>440</v>
      </c>
      <c r="B158" t="s">
        <v>441</v>
      </c>
      <c r="C158" s="8">
        <v>137900</v>
      </c>
    </row>
    <row r="159" spans="1:3" x14ac:dyDescent="0.45">
      <c r="A159" t="s">
        <v>442</v>
      </c>
      <c r="B159" t="s">
        <v>277</v>
      </c>
      <c r="C159" s="8">
        <v>126539</v>
      </c>
    </row>
    <row r="160" spans="1:3" x14ac:dyDescent="0.45">
      <c r="A160" t="s">
        <v>443</v>
      </c>
      <c r="B160" t="s">
        <v>277</v>
      </c>
      <c r="C160" s="8">
        <v>131683</v>
      </c>
    </row>
    <row r="161" spans="1:3" x14ac:dyDescent="0.45">
      <c r="A161" t="s">
        <v>444</v>
      </c>
      <c r="B161" t="s">
        <v>277</v>
      </c>
      <c r="C161" s="8">
        <v>128030</v>
      </c>
    </row>
    <row r="162" spans="1:3" x14ac:dyDescent="0.45">
      <c r="A162" t="s">
        <v>445</v>
      </c>
      <c r="B162" t="s">
        <v>275</v>
      </c>
      <c r="C162" s="8">
        <v>132180</v>
      </c>
    </row>
    <row r="163" spans="1:3" x14ac:dyDescent="0.45">
      <c r="A163" t="s">
        <v>446</v>
      </c>
      <c r="B163" t="s">
        <v>273</v>
      </c>
      <c r="C163" s="8">
        <v>132018</v>
      </c>
    </row>
    <row r="164" spans="1:3" x14ac:dyDescent="0.45">
      <c r="A164" t="s">
        <v>447</v>
      </c>
      <c r="B164" t="s">
        <v>356</v>
      </c>
      <c r="C164" s="8">
        <v>130881</v>
      </c>
    </row>
    <row r="165" spans="1:3" x14ac:dyDescent="0.45">
      <c r="A165" t="s">
        <v>448</v>
      </c>
      <c r="B165" t="s">
        <v>277</v>
      </c>
      <c r="C165" s="8">
        <v>129462</v>
      </c>
    </row>
    <row r="166" spans="1:3" x14ac:dyDescent="0.45">
      <c r="A166" t="s">
        <v>449</v>
      </c>
      <c r="B166" t="s">
        <v>348</v>
      </c>
      <c r="C166" s="8">
        <v>156800</v>
      </c>
    </row>
    <row r="167" spans="1:3" x14ac:dyDescent="0.45">
      <c r="A167" t="s">
        <v>450</v>
      </c>
      <c r="B167" t="s">
        <v>320</v>
      </c>
      <c r="C167" s="8">
        <v>144500</v>
      </c>
    </row>
    <row r="168" spans="1:3" x14ac:dyDescent="0.45">
      <c r="A168" t="s">
        <v>451</v>
      </c>
      <c r="B168" t="s">
        <v>277</v>
      </c>
      <c r="C168" s="8">
        <v>132180</v>
      </c>
    </row>
    <row r="169" spans="1:3" x14ac:dyDescent="0.45">
      <c r="A169" t="s">
        <v>452</v>
      </c>
      <c r="B169" t="s">
        <v>279</v>
      </c>
      <c r="C169" s="8">
        <v>129712</v>
      </c>
    </row>
    <row r="170" spans="1:3" x14ac:dyDescent="0.45">
      <c r="A170" t="s">
        <v>453</v>
      </c>
      <c r="B170" t="s">
        <v>279</v>
      </c>
      <c r="C170" s="8">
        <v>136345</v>
      </c>
    </row>
    <row r="171" spans="1:3" x14ac:dyDescent="0.45">
      <c r="A171" t="s">
        <v>454</v>
      </c>
      <c r="B171" t="s">
        <v>277</v>
      </c>
      <c r="C171" s="8">
        <v>120617</v>
      </c>
    </row>
    <row r="172" spans="1:3" x14ac:dyDescent="0.45">
      <c r="A172" t="s">
        <v>455</v>
      </c>
      <c r="B172" t="s">
        <v>301</v>
      </c>
      <c r="C172" s="8">
        <v>127111</v>
      </c>
    </row>
    <row r="173" spans="1:3" x14ac:dyDescent="0.45">
      <c r="A173" t="s">
        <v>456</v>
      </c>
      <c r="B173" t="s">
        <v>336</v>
      </c>
      <c r="C173" s="8">
        <v>137454</v>
      </c>
    </row>
    <row r="174" spans="1:3" x14ac:dyDescent="0.45">
      <c r="A174" t="s">
        <v>457</v>
      </c>
      <c r="B174" t="s">
        <v>277</v>
      </c>
      <c r="C174" s="8">
        <v>128856</v>
      </c>
    </row>
    <row r="175" spans="1:3" x14ac:dyDescent="0.45">
      <c r="A175" t="s">
        <v>458</v>
      </c>
      <c r="B175" t="s">
        <v>273</v>
      </c>
      <c r="C175" s="8">
        <v>132018</v>
      </c>
    </row>
    <row r="176" spans="1:3" x14ac:dyDescent="0.45">
      <c r="A176" t="s">
        <v>374</v>
      </c>
      <c r="B176" t="s">
        <v>459</v>
      </c>
      <c r="C176" s="8">
        <v>111900</v>
      </c>
    </row>
    <row r="177" spans="1:3" x14ac:dyDescent="0.45">
      <c r="A177" t="s">
        <v>460</v>
      </c>
      <c r="B177" t="s">
        <v>261</v>
      </c>
      <c r="C177" s="8">
        <v>130256</v>
      </c>
    </row>
    <row r="178" spans="1:3" x14ac:dyDescent="0.45">
      <c r="A178" t="s">
        <v>461</v>
      </c>
      <c r="B178" t="s">
        <v>419</v>
      </c>
      <c r="C178" s="8">
        <v>131500</v>
      </c>
    </row>
    <row r="179" spans="1:3" x14ac:dyDescent="0.45">
      <c r="A179" t="s">
        <v>462</v>
      </c>
      <c r="B179" t="s">
        <v>336</v>
      </c>
      <c r="C179" s="8">
        <v>133409</v>
      </c>
    </row>
    <row r="180" spans="1:3" x14ac:dyDescent="0.45">
      <c r="A180" t="s">
        <v>463</v>
      </c>
      <c r="B180" t="s">
        <v>336</v>
      </c>
      <c r="C180" s="8">
        <v>138957</v>
      </c>
    </row>
    <row r="181" spans="1:3" x14ac:dyDescent="0.45">
      <c r="A181" t="s">
        <v>464</v>
      </c>
      <c r="B181" t="s">
        <v>277</v>
      </c>
      <c r="C181" s="8">
        <v>128733</v>
      </c>
    </row>
    <row r="182" spans="1:3" x14ac:dyDescent="0.45">
      <c r="A182" t="s">
        <v>465</v>
      </c>
      <c r="B182" t="s">
        <v>277</v>
      </c>
      <c r="C182" s="8">
        <v>129526</v>
      </c>
    </row>
    <row r="183" spans="1:3" x14ac:dyDescent="0.45">
      <c r="A183" t="s">
        <v>466</v>
      </c>
      <c r="B183" t="s">
        <v>419</v>
      </c>
      <c r="C183" s="8">
        <v>131500</v>
      </c>
    </row>
    <row r="184" spans="1:3" x14ac:dyDescent="0.45">
      <c r="A184" t="s">
        <v>467</v>
      </c>
      <c r="B184" t="s">
        <v>468</v>
      </c>
      <c r="C184" s="8">
        <v>129462</v>
      </c>
    </row>
    <row r="185" spans="1:3" x14ac:dyDescent="0.45">
      <c r="A185" t="s">
        <v>469</v>
      </c>
      <c r="B185" t="s">
        <v>336</v>
      </c>
      <c r="C185" s="8">
        <v>133801</v>
      </c>
    </row>
    <row r="186" spans="1:3" x14ac:dyDescent="0.45">
      <c r="A186" t="s">
        <v>470</v>
      </c>
      <c r="B186" t="s">
        <v>279</v>
      </c>
      <c r="C186" s="8">
        <v>135523</v>
      </c>
    </row>
    <row r="187" spans="1:3" x14ac:dyDescent="0.45">
      <c r="A187" t="s">
        <v>471</v>
      </c>
      <c r="B187" t="s">
        <v>277</v>
      </c>
      <c r="C187" s="8">
        <v>132180</v>
      </c>
    </row>
    <row r="188" spans="1:3" x14ac:dyDescent="0.45">
      <c r="A188" t="s">
        <v>472</v>
      </c>
      <c r="B188" t="s">
        <v>277</v>
      </c>
      <c r="C188" s="8">
        <v>128676</v>
      </c>
    </row>
    <row r="189" spans="1:3" x14ac:dyDescent="0.45">
      <c r="A189" t="s">
        <v>473</v>
      </c>
      <c r="B189" t="s">
        <v>283</v>
      </c>
      <c r="C189" s="8">
        <v>132250</v>
      </c>
    </row>
    <row r="190" spans="1:3" x14ac:dyDescent="0.45">
      <c r="A190" t="s">
        <v>474</v>
      </c>
      <c r="B190" t="s">
        <v>277</v>
      </c>
      <c r="C190" s="8">
        <v>132180</v>
      </c>
    </row>
    <row r="191" spans="1:3" x14ac:dyDescent="0.45">
      <c r="A191" t="s">
        <v>475</v>
      </c>
      <c r="B191" t="s">
        <v>277</v>
      </c>
      <c r="C191" s="8">
        <v>185000</v>
      </c>
    </row>
    <row r="192" spans="1:3" x14ac:dyDescent="0.45">
      <c r="A192" t="s">
        <v>476</v>
      </c>
      <c r="B192" t="s">
        <v>277</v>
      </c>
      <c r="C192" s="8">
        <v>120617</v>
      </c>
    </row>
    <row r="193" spans="1:3" x14ac:dyDescent="0.45">
      <c r="A193" t="s">
        <v>477</v>
      </c>
      <c r="B193" t="s">
        <v>273</v>
      </c>
      <c r="C193" s="8">
        <v>132018</v>
      </c>
    </row>
    <row r="194" spans="1:3" x14ac:dyDescent="0.45">
      <c r="A194" t="s">
        <v>478</v>
      </c>
      <c r="B194" t="s">
        <v>419</v>
      </c>
      <c r="C194" s="8">
        <v>289000</v>
      </c>
    </row>
    <row r="195" spans="1:3" x14ac:dyDescent="0.45">
      <c r="A195" t="s">
        <v>479</v>
      </c>
      <c r="B195" t="s">
        <v>283</v>
      </c>
      <c r="C195" s="8">
        <v>135500</v>
      </c>
    </row>
    <row r="196" spans="1:3" x14ac:dyDescent="0.45">
      <c r="A196" t="s">
        <v>480</v>
      </c>
      <c r="B196" t="s">
        <v>336</v>
      </c>
      <c r="C196" s="8">
        <v>149592</v>
      </c>
    </row>
    <row r="197" spans="1:3" x14ac:dyDescent="0.45">
      <c r="A197" t="s">
        <v>481</v>
      </c>
      <c r="B197" t="s">
        <v>277</v>
      </c>
      <c r="C197" s="8">
        <v>128856</v>
      </c>
    </row>
    <row r="198" spans="1:3" x14ac:dyDescent="0.45">
      <c r="A198" t="s">
        <v>482</v>
      </c>
      <c r="B198" t="s">
        <v>277</v>
      </c>
      <c r="C198" s="8">
        <v>129462</v>
      </c>
    </row>
    <row r="199" spans="1:3" x14ac:dyDescent="0.45">
      <c r="A199" t="s">
        <v>483</v>
      </c>
      <c r="B199" t="s">
        <v>283</v>
      </c>
      <c r="C199" s="8">
        <v>131450</v>
      </c>
    </row>
    <row r="200" spans="1:3" x14ac:dyDescent="0.45">
      <c r="A200" t="s">
        <v>484</v>
      </c>
      <c r="B200" t="s">
        <v>277</v>
      </c>
      <c r="C200" s="8">
        <v>138775</v>
      </c>
    </row>
    <row r="201" spans="1:3" x14ac:dyDescent="0.45">
      <c r="A201" t="s">
        <v>485</v>
      </c>
      <c r="B201" t="s">
        <v>277</v>
      </c>
      <c r="C201" s="8">
        <v>138775</v>
      </c>
    </row>
    <row r="202" spans="1:3" x14ac:dyDescent="0.45">
      <c r="A202" t="s">
        <v>486</v>
      </c>
      <c r="B202" t="s">
        <v>277</v>
      </c>
      <c r="C202" s="8">
        <v>131369</v>
      </c>
    </row>
    <row r="203" spans="1:3" x14ac:dyDescent="0.45">
      <c r="A203" t="s">
        <v>487</v>
      </c>
      <c r="B203" t="s">
        <v>273</v>
      </c>
      <c r="C203" s="8">
        <v>133680</v>
      </c>
    </row>
    <row r="204" spans="1:3" x14ac:dyDescent="0.45">
      <c r="A204" t="s">
        <v>488</v>
      </c>
      <c r="B204" t="s">
        <v>277</v>
      </c>
      <c r="C204" s="8">
        <v>126539</v>
      </c>
    </row>
    <row r="205" spans="1:3" x14ac:dyDescent="0.45">
      <c r="A205" t="s">
        <v>489</v>
      </c>
      <c r="B205" t="s">
        <v>273</v>
      </c>
      <c r="C205" s="8">
        <v>124693</v>
      </c>
    </row>
    <row r="206" spans="1:3" x14ac:dyDescent="0.45">
      <c r="A206" t="s">
        <v>490</v>
      </c>
      <c r="B206" t="s">
        <v>277</v>
      </c>
      <c r="C206" s="8">
        <v>126539</v>
      </c>
    </row>
    <row r="207" spans="1:3" x14ac:dyDescent="0.45">
      <c r="A207" t="s">
        <v>491</v>
      </c>
      <c r="B207" t="s">
        <v>277</v>
      </c>
      <c r="C207" s="8">
        <v>126539</v>
      </c>
    </row>
    <row r="208" spans="1:3" x14ac:dyDescent="0.45">
      <c r="A208" t="s">
        <v>492</v>
      </c>
      <c r="B208" t="s">
        <v>277</v>
      </c>
      <c r="C208" s="8">
        <v>126539</v>
      </c>
    </row>
    <row r="209" spans="1:3" x14ac:dyDescent="0.45">
      <c r="A209" t="s">
        <v>493</v>
      </c>
      <c r="B209" t="s">
        <v>277</v>
      </c>
      <c r="C209" s="8">
        <v>126539</v>
      </c>
    </row>
    <row r="210" spans="1:3" x14ac:dyDescent="0.45">
      <c r="A210" t="s">
        <v>494</v>
      </c>
      <c r="B210" t="s">
        <v>287</v>
      </c>
      <c r="C210" s="8">
        <v>132900</v>
      </c>
    </row>
    <row r="211" spans="1:3" x14ac:dyDescent="0.45">
      <c r="A211" t="s">
        <v>495</v>
      </c>
      <c r="B211" t="s">
        <v>277</v>
      </c>
      <c r="C211" s="8">
        <v>130257</v>
      </c>
    </row>
    <row r="212" spans="1:3" x14ac:dyDescent="0.45">
      <c r="A212" t="s">
        <v>496</v>
      </c>
      <c r="B212" t="s">
        <v>277</v>
      </c>
      <c r="C212" s="8">
        <v>132551</v>
      </c>
    </row>
    <row r="213" spans="1:3" x14ac:dyDescent="0.45">
      <c r="A213" t="s">
        <v>497</v>
      </c>
      <c r="B213" t="s">
        <v>277</v>
      </c>
      <c r="C213" s="8">
        <v>130257</v>
      </c>
    </row>
    <row r="214" spans="1:3" x14ac:dyDescent="0.45">
      <c r="A214" t="s">
        <v>498</v>
      </c>
      <c r="B214" t="s">
        <v>279</v>
      </c>
      <c r="C214" s="8">
        <v>147838</v>
      </c>
    </row>
    <row r="215" spans="1:3" x14ac:dyDescent="0.45">
      <c r="A215" t="s">
        <v>499</v>
      </c>
      <c r="B215" t="s">
        <v>277</v>
      </c>
      <c r="C215" s="8">
        <v>129462</v>
      </c>
    </row>
    <row r="216" spans="1:3" x14ac:dyDescent="0.45">
      <c r="A216" t="s">
        <v>500</v>
      </c>
      <c r="B216" t="s">
        <v>277</v>
      </c>
      <c r="C216" s="8">
        <v>127513</v>
      </c>
    </row>
    <row r="217" spans="1:3" x14ac:dyDescent="0.45">
      <c r="A217" t="s">
        <v>501</v>
      </c>
      <c r="B217" t="s">
        <v>277</v>
      </c>
      <c r="C217" s="8">
        <v>131215</v>
      </c>
    </row>
    <row r="218" spans="1:3" x14ac:dyDescent="0.45">
      <c r="A218" t="s">
        <v>502</v>
      </c>
      <c r="B218" t="s">
        <v>328</v>
      </c>
      <c r="C218" s="8">
        <v>151734</v>
      </c>
    </row>
    <row r="219" spans="1:3" x14ac:dyDescent="0.45">
      <c r="A219" t="s">
        <v>503</v>
      </c>
      <c r="B219" t="s">
        <v>283</v>
      </c>
      <c r="C219" s="8">
        <v>132500</v>
      </c>
    </row>
    <row r="220" spans="1:3" x14ac:dyDescent="0.45">
      <c r="A220" t="s">
        <v>504</v>
      </c>
      <c r="B220" t="s">
        <v>320</v>
      </c>
      <c r="C220" s="8">
        <v>174105</v>
      </c>
    </row>
    <row r="221" spans="1:3" x14ac:dyDescent="0.45">
      <c r="A221" t="s">
        <v>505</v>
      </c>
      <c r="B221" t="s">
        <v>336</v>
      </c>
      <c r="C221" s="8">
        <v>140253</v>
      </c>
    </row>
    <row r="222" spans="1:3" x14ac:dyDescent="0.45">
      <c r="A222" t="s">
        <v>506</v>
      </c>
      <c r="B222" t="s">
        <v>283</v>
      </c>
      <c r="C222" s="8">
        <v>132250</v>
      </c>
    </row>
    <row r="223" spans="1:3" x14ac:dyDescent="0.45">
      <c r="A223" t="s">
        <v>507</v>
      </c>
      <c r="B223" t="s">
        <v>277</v>
      </c>
      <c r="C223" s="8">
        <v>132180</v>
      </c>
    </row>
    <row r="224" spans="1:3" x14ac:dyDescent="0.45">
      <c r="A224" t="s">
        <v>508</v>
      </c>
      <c r="B224" t="s">
        <v>277</v>
      </c>
      <c r="C224" s="8">
        <v>120566</v>
      </c>
    </row>
    <row r="225" spans="1:3" x14ac:dyDescent="0.45">
      <c r="A225" t="s">
        <v>509</v>
      </c>
      <c r="B225" t="s">
        <v>277</v>
      </c>
      <c r="C225" s="8">
        <v>120566</v>
      </c>
    </row>
    <row r="226" spans="1:3" x14ac:dyDescent="0.45">
      <c r="A226" t="s">
        <v>510</v>
      </c>
      <c r="B226" t="s">
        <v>279</v>
      </c>
      <c r="C226" s="8">
        <v>207200</v>
      </c>
    </row>
    <row r="227" spans="1:3" x14ac:dyDescent="0.45">
      <c r="A227" t="s">
        <v>511</v>
      </c>
      <c r="B227" t="s">
        <v>277</v>
      </c>
      <c r="C227" s="8">
        <v>132444</v>
      </c>
    </row>
    <row r="228" spans="1:3" x14ac:dyDescent="0.45">
      <c r="A228" t="s">
        <v>512</v>
      </c>
      <c r="B228" t="s">
        <v>277</v>
      </c>
      <c r="C228" s="8">
        <v>120566</v>
      </c>
    </row>
    <row r="229" spans="1:3" x14ac:dyDescent="0.45">
      <c r="A229" t="s">
        <v>513</v>
      </c>
      <c r="B229" t="s">
        <v>336</v>
      </c>
      <c r="C229" s="8">
        <v>124526</v>
      </c>
    </row>
    <row r="230" spans="1:3" x14ac:dyDescent="0.45">
      <c r="A230" t="s">
        <v>514</v>
      </c>
      <c r="B230" t="s">
        <v>277</v>
      </c>
      <c r="C230" s="8">
        <v>120566</v>
      </c>
    </row>
    <row r="231" spans="1:3" x14ac:dyDescent="0.45">
      <c r="A231" t="s">
        <v>374</v>
      </c>
      <c r="B231" t="s">
        <v>388</v>
      </c>
      <c r="C231" s="8">
        <v>111900</v>
      </c>
    </row>
    <row r="232" spans="1:3" x14ac:dyDescent="0.45">
      <c r="A232" t="s">
        <v>515</v>
      </c>
      <c r="B232" t="s">
        <v>277</v>
      </c>
      <c r="C232" s="8">
        <v>120566</v>
      </c>
    </row>
    <row r="233" spans="1:3" x14ac:dyDescent="0.45">
      <c r="A233" t="s">
        <v>516</v>
      </c>
      <c r="B233" t="s">
        <v>277</v>
      </c>
      <c r="C233" s="8">
        <v>120566</v>
      </c>
    </row>
    <row r="234" spans="1:3" x14ac:dyDescent="0.45">
      <c r="A234" t="s">
        <v>517</v>
      </c>
      <c r="B234" t="s">
        <v>277</v>
      </c>
      <c r="C234" s="8">
        <v>129462</v>
      </c>
    </row>
    <row r="235" spans="1:3" x14ac:dyDescent="0.45">
      <c r="A235" t="s">
        <v>518</v>
      </c>
      <c r="B235" t="s">
        <v>277</v>
      </c>
      <c r="C235" s="8">
        <v>128030</v>
      </c>
    </row>
    <row r="236" spans="1:3" x14ac:dyDescent="0.45">
      <c r="A236" t="s">
        <v>519</v>
      </c>
      <c r="B236" t="s">
        <v>277</v>
      </c>
      <c r="C236" s="8">
        <v>129190</v>
      </c>
    </row>
    <row r="237" spans="1:3" x14ac:dyDescent="0.45">
      <c r="A237" t="s">
        <v>374</v>
      </c>
      <c r="B237" t="s">
        <v>388</v>
      </c>
      <c r="C237" s="8">
        <v>111900</v>
      </c>
    </row>
    <row r="238" spans="1:3" x14ac:dyDescent="0.45">
      <c r="A238" t="s">
        <v>520</v>
      </c>
      <c r="B238" t="s">
        <v>273</v>
      </c>
      <c r="C238" s="8">
        <v>133680</v>
      </c>
    </row>
    <row r="239" spans="1:3" x14ac:dyDescent="0.45">
      <c r="A239" t="s">
        <v>521</v>
      </c>
      <c r="B239" t="s">
        <v>277</v>
      </c>
      <c r="C239" s="8">
        <v>130257</v>
      </c>
    </row>
    <row r="240" spans="1:3" x14ac:dyDescent="0.45">
      <c r="A240" t="s">
        <v>522</v>
      </c>
      <c r="B240" t="s">
        <v>277</v>
      </c>
      <c r="C240" s="8">
        <v>132180</v>
      </c>
    </row>
    <row r="241" spans="1:3" x14ac:dyDescent="0.45">
      <c r="A241" t="s">
        <v>523</v>
      </c>
      <c r="B241" t="s">
        <v>273</v>
      </c>
      <c r="C241" s="8">
        <v>133680</v>
      </c>
    </row>
    <row r="242" spans="1:3" x14ac:dyDescent="0.45">
      <c r="A242" t="s">
        <v>524</v>
      </c>
      <c r="B242" t="s">
        <v>277</v>
      </c>
      <c r="C242" s="8">
        <v>179120</v>
      </c>
    </row>
    <row r="243" spans="1:3" x14ac:dyDescent="0.45">
      <c r="A243" t="s">
        <v>525</v>
      </c>
      <c r="B243" t="s">
        <v>277</v>
      </c>
      <c r="C243" s="8">
        <v>179120</v>
      </c>
    </row>
    <row r="244" spans="1:3" x14ac:dyDescent="0.45">
      <c r="A244" t="s">
        <v>526</v>
      </c>
      <c r="B244" t="s">
        <v>277</v>
      </c>
      <c r="C244" s="8">
        <v>127740</v>
      </c>
    </row>
    <row r="245" spans="1:3" x14ac:dyDescent="0.45">
      <c r="A245" t="s">
        <v>527</v>
      </c>
      <c r="B245" t="s">
        <v>277</v>
      </c>
      <c r="C245" s="8">
        <v>120566</v>
      </c>
    </row>
    <row r="246" spans="1:3" x14ac:dyDescent="0.45">
      <c r="A246" t="s">
        <v>528</v>
      </c>
      <c r="B246" t="s">
        <v>277</v>
      </c>
      <c r="C246" s="8">
        <v>129190</v>
      </c>
    </row>
    <row r="247" spans="1:3" x14ac:dyDescent="0.4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531</v>
      </c>
      <c r="B1" t="s">
        <v>532</v>
      </c>
      <c r="C1" s="9">
        <v>142405</v>
      </c>
    </row>
    <row r="2" spans="1:3" x14ac:dyDescent="0.45">
      <c r="A2" t="s">
        <v>533</v>
      </c>
      <c r="B2" t="s">
        <v>534</v>
      </c>
      <c r="C2" s="9">
        <v>129900</v>
      </c>
    </row>
    <row r="3" spans="1:3" x14ac:dyDescent="0.45">
      <c r="A3" t="s">
        <v>535</v>
      </c>
      <c r="B3" t="s">
        <v>536</v>
      </c>
      <c r="C3" s="9">
        <v>125950</v>
      </c>
    </row>
    <row r="4" spans="1:3" x14ac:dyDescent="0.45">
      <c r="A4" t="s">
        <v>537</v>
      </c>
      <c r="B4" t="s">
        <v>532</v>
      </c>
      <c r="C4" s="9">
        <v>142988</v>
      </c>
    </row>
    <row r="5" spans="1:3" ht="15" customHeight="1" x14ac:dyDescent="0.45">
      <c r="A5" t="s">
        <v>538</v>
      </c>
      <c r="B5" t="s">
        <v>532</v>
      </c>
      <c r="C5" s="9">
        <v>136835</v>
      </c>
    </row>
    <row r="6" spans="1:3" x14ac:dyDescent="0.45">
      <c r="A6" t="s">
        <v>539</v>
      </c>
      <c r="B6" t="s">
        <v>261</v>
      </c>
      <c r="C6" s="9">
        <v>145650</v>
      </c>
    </row>
    <row r="7" spans="1:3" x14ac:dyDescent="0.45">
      <c r="A7" t="s">
        <v>540</v>
      </c>
      <c r="B7" t="s">
        <v>541</v>
      </c>
      <c r="C7" s="9">
        <v>146000</v>
      </c>
    </row>
    <row r="8" spans="1:3" x14ac:dyDescent="0.45">
      <c r="A8" t="s">
        <v>542</v>
      </c>
      <c r="B8" t="s">
        <v>530</v>
      </c>
      <c r="C8" s="9">
        <v>148600</v>
      </c>
    </row>
    <row r="9" spans="1:3" x14ac:dyDescent="0.45">
      <c r="A9" t="s">
        <v>543</v>
      </c>
      <c r="B9" t="s">
        <v>544</v>
      </c>
      <c r="C9" s="9">
        <v>136900</v>
      </c>
    </row>
    <row r="10" spans="1:3" x14ac:dyDescent="0.45">
      <c r="A10" t="s">
        <v>545</v>
      </c>
      <c r="B10" t="s">
        <v>546</v>
      </c>
      <c r="C10" s="9">
        <v>144500</v>
      </c>
    </row>
    <row r="11" spans="1:3" x14ac:dyDescent="0.45">
      <c r="A11" t="s">
        <v>547</v>
      </c>
      <c r="B11" t="s">
        <v>277</v>
      </c>
      <c r="C11" s="9">
        <v>135090</v>
      </c>
    </row>
    <row r="12" spans="1:3" x14ac:dyDescent="0.45">
      <c r="A12" t="s">
        <v>548</v>
      </c>
      <c r="B12" t="s">
        <v>468</v>
      </c>
      <c r="C12" s="9">
        <v>143860</v>
      </c>
    </row>
    <row r="13" spans="1:3" x14ac:dyDescent="0.45">
      <c r="A13" t="s">
        <v>549</v>
      </c>
      <c r="B13" t="s">
        <v>304</v>
      </c>
      <c r="C13" s="9">
        <v>138500</v>
      </c>
    </row>
    <row r="14" spans="1:3" x14ac:dyDescent="0.45">
      <c r="A14" t="s">
        <v>550</v>
      </c>
      <c r="B14" t="s">
        <v>283</v>
      </c>
      <c r="C14" s="9">
        <v>148275</v>
      </c>
    </row>
    <row r="15" spans="1:3" x14ac:dyDescent="0.45">
      <c r="A15" t="s">
        <v>551</v>
      </c>
      <c r="B15" t="s">
        <v>541</v>
      </c>
      <c r="C15" s="9">
        <v>136500</v>
      </c>
    </row>
    <row r="16" spans="1:3" x14ac:dyDescent="0.45">
      <c r="A16" t="s">
        <v>552</v>
      </c>
      <c r="B16" t="s">
        <v>356</v>
      </c>
      <c r="C16" s="9">
        <v>140608</v>
      </c>
    </row>
    <row r="17" spans="1:3" x14ac:dyDescent="0.45">
      <c r="A17" t="s">
        <v>553</v>
      </c>
      <c r="B17" t="s">
        <v>279</v>
      </c>
      <c r="C17" s="9">
        <v>165536</v>
      </c>
    </row>
    <row r="18" spans="1:3" x14ac:dyDescent="0.45">
      <c r="A18" t="s">
        <v>554</v>
      </c>
      <c r="B18" t="s">
        <v>530</v>
      </c>
      <c r="C18" s="9">
        <v>151764</v>
      </c>
    </row>
    <row r="19" spans="1:3" x14ac:dyDescent="0.45">
      <c r="A19" t="s">
        <v>555</v>
      </c>
      <c r="B19" t="s">
        <v>296</v>
      </c>
      <c r="C19" s="9">
        <v>138500</v>
      </c>
    </row>
    <row r="20" spans="1:3" x14ac:dyDescent="0.45">
      <c r="A20" t="s">
        <v>556</v>
      </c>
      <c r="B20" t="s">
        <v>279</v>
      </c>
      <c r="C20" s="9">
        <v>165718</v>
      </c>
    </row>
    <row r="21" spans="1:3" x14ac:dyDescent="0.45">
      <c r="A21" t="s">
        <v>557</v>
      </c>
      <c r="B21" t="s">
        <v>304</v>
      </c>
      <c r="C21" s="9">
        <v>139500</v>
      </c>
    </row>
    <row r="22" spans="1:3" x14ac:dyDescent="0.45">
      <c r="A22" t="s">
        <v>558</v>
      </c>
      <c r="B22" t="s">
        <v>283</v>
      </c>
      <c r="C22" s="9">
        <v>139500</v>
      </c>
    </row>
    <row r="23" spans="1:3" x14ac:dyDescent="0.45">
      <c r="A23" t="s">
        <v>559</v>
      </c>
      <c r="B23" t="s">
        <v>283</v>
      </c>
      <c r="C23" s="9">
        <v>151000</v>
      </c>
    </row>
    <row r="24" spans="1:3" x14ac:dyDescent="0.45">
      <c r="A24" t="s">
        <v>560</v>
      </c>
      <c r="B24" t="s">
        <v>283</v>
      </c>
      <c r="C24" s="9">
        <v>144000</v>
      </c>
    </row>
    <row r="25" spans="1:3" x14ac:dyDescent="0.45">
      <c r="A25" t="s">
        <v>561</v>
      </c>
      <c r="B25" t="s">
        <v>541</v>
      </c>
      <c r="C25" s="9">
        <v>141750</v>
      </c>
    </row>
    <row r="26" spans="1:3" x14ac:dyDescent="0.45">
      <c r="A26" t="s">
        <v>562</v>
      </c>
      <c r="B26" t="s">
        <v>283</v>
      </c>
      <c r="C26" s="9">
        <v>145934</v>
      </c>
    </row>
    <row r="27" spans="1:3" x14ac:dyDescent="0.45">
      <c r="A27" t="s">
        <v>563</v>
      </c>
      <c r="B27" t="s">
        <v>283</v>
      </c>
      <c r="C27" s="9">
        <v>141150</v>
      </c>
    </row>
    <row r="28" spans="1:3" x14ac:dyDescent="0.45">
      <c r="A28" t="s">
        <v>564</v>
      </c>
      <c r="B28" t="s">
        <v>259</v>
      </c>
      <c r="C28" s="9">
        <v>144500</v>
      </c>
    </row>
    <row r="29" spans="1:3" x14ac:dyDescent="0.45">
      <c r="A29" t="s">
        <v>565</v>
      </c>
      <c r="B29" t="s">
        <v>304</v>
      </c>
      <c r="C29" s="9">
        <v>136500</v>
      </c>
    </row>
    <row r="30" spans="1:3" x14ac:dyDescent="0.45">
      <c r="A30" t="s">
        <v>566</v>
      </c>
      <c r="B30" t="s">
        <v>304</v>
      </c>
      <c r="C30" s="9">
        <v>138500</v>
      </c>
    </row>
    <row r="31" spans="1:3" x14ac:dyDescent="0.45">
      <c r="A31" t="s">
        <v>567</v>
      </c>
      <c r="B31" t="s">
        <v>541</v>
      </c>
      <c r="C31" s="9">
        <v>140500</v>
      </c>
    </row>
    <row r="32" spans="1:3" x14ac:dyDescent="0.45">
      <c r="A32" t="s">
        <v>568</v>
      </c>
      <c r="B32" t="s">
        <v>273</v>
      </c>
      <c r="C32" s="9">
        <v>144775</v>
      </c>
    </row>
    <row r="33" spans="1:3" x14ac:dyDescent="0.45">
      <c r="A33" t="s">
        <v>569</v>
      </c>
      <c r="B33" t="s">
        <v>328</v>
      </c>
      <c r="C33" s="9">
        <v>147555</v>
      </c>
    </row>
    <row r="34" spans="1:3" x14ac:dyDescent="0.45">
      <c r="A34" t="s">
        <v>570</v>
      </c>
      <c r="B34" t="s">
        <v>541</v>
      </c>
      <c r="C34" s="9">
        <v>132000</v>
      </c>
    </row>
    <row r="35" spans="1:3" x14ac:dyDescent="0.45">
      <c r="A35" t="s">
        <v>571</v>
      </c>
      <c r="B35" t="s">
        <v>307</v>
      </c>
      <c r="C35" s="9">
        <v>131211</v>
      </c>
    </row>
    <row r="36" spans="1:3" x14ac:dyDescent="0.45">
      <c r="A36" t="s">
        <v>572</v>
      </c>
      <c r="B36" t="s">
        <v>541</v>
      </c>
      <c r="C36" s="9">
        <v>147500</v>
      </c>
    </row>
    <row r="37" spans="1:3" x14ac:dyDescent="0.45">
      <c r="A37" t="s">
        <v>573</v>
      </c>
      <c r="B37" t="s">
        <v>283</v>
      </c>
      <c r="C37" s="9">
        <v>141600</v>
      </c>
    </row>
    <row r="38" spans="1:3" x14ac:dyDescent="0.45">
      <c r="A38" t="s">
        <v>574</v>
      </c>
      <c r="B38" t="s">
        <v>261</v>
      </c>
      <c r="C38" s="9">
        <v>144000</v>
      </c>
    </row>
    <row r="39" spans="1:3" x14ac:dyDescent="0.45">
      <c r="A39" t="s">
        <v>575</v>
      </c>
      <c r="B39" t="s">
        <v>348</v>
      </c>
      <c r="C39" s="9">
        <v>155900</v>
      </c>
    </row>
    <row r="40" spans="1:3" x14ac:dyDescent="0.45">
      <c r="A40" t="s">
        <v>576</v>
      </c>
      <c r="B40" t="s">
        <v>283</v>
      </c>
      <c r="C40" s="9">
        <v>137500</v>
      </c>
    </row>
    <row r="41" spans="1:3" x14ac:dyDescent="0.45">
      <c r="A41" t="s">
        <v>577</v>
      </c>
      <c r="B41" t="s">
        <v>411</v>
      </c>
      <c r="C41" s="9">
        <v>136483</v>
      </c>
    </row>
    <row r="42" spans="1:3" x14ac:dyDescent="0.45">
      <c r="A42" t="s">
        <v>578</v>
      </c>
      <c r="B42" t="s">
        <v>388</v>
      </c>
      <c r="C42" s="9">
        <v>131900</v>
      </c>
    </row>
    <row r="43" spans="1:3" x14ac:dyDescent="0.45">
      <c r="A43" t="s">
        <v>579</v>
      </c>
      <c r="B43" t="s">
        <v>388</v>
      </c>
      <c r="C43" s="9">
        <v>131900</v>
      </c>
    </row>
    <row r="44" spans="1:3" x14ac:dyDescent="0.45">
      <c r="A44" t="s">
        <v>580</v>
      </c>
      <c r="B44" t="s">
        <v>283</v>
      </c>
      <c r="C44" s="9">
        <v>127995</v>
      </c>
    </row>
    <row r="45" spans="1:3" x14ac:dyDescent="0.45">
      <c r="A45" t="s">
        <v>581</v>
      </c>
      <c r="B45" t="s">
        <v>277</v>
      </c>
      <c r="C45" s="9">
        <v>145385</v>
      </c>
    </row>
    <row r="46" spans="1:3" x14ac:dyDescent="0.45">
      <c r="A46" t="s">
        <v>582</v>
      </c>
      <c r="B46" t="s">
        <v>273</v>
      </c>
      <c r="C46" s="9">
        <v>145180</v>
      </c>
    </row>
    <row r="47" spans="1:3" x14ac:dyDescent="0.45">
      <c r="A47" t="s">
        <v>583</v>
      </c>
      <c r="B47" t="s">
        <v>273</v>
      </c>
      <c r="C47" s="9">
        <v>140460</v>
      </c>
    </row>
    <row r="48" spans="1:3" x14ac:dyDescent="0.45">
      <c r="A48" t="s">
        <v>584</v>
      </c>
      <c r="B48" t="s">
        <v>530</v>
      </c>
      <c r="C48" s="9">
        <v>146000</v>
      </c>
    </row>
    <row r="49" spans="1:3" x14ac:dyDescent="0.45">
      <c r="A49" t="s">
        <v>585</v>
      </c>
      <c r="B49" t="s">
        <v>411</v>
      </c>
      <c r="C49" s="9">
        <v>137468</v>
      </c>
    </row>
    <row r="50" spans="1:3" x14ac:dyDescent="0.45">
      <c r="A50" t="s">
        <v>586</v>
      </c>
      <c r="B50" t="s">
        <v>336</v>
      </c>
      <c r="C50" s="9">
        <v>148351</v>
      </c>
    </row>
    <row r="51" spans="1:3" x14ac:dyDescent="0.45">
      <c r="A51" t="s">
        <v>587</v>
      </c>
      <c r="B51" t="s">
        <v>336</v>
      </c>
      <c r="C51" s="9">
        <v>153543</v>
      </c>
    </row>
    <row r="52" spans="1:3" x14ac:dyDescent="0.45">
      <c r="A52" t="s">
        <v>588</v>
      </c>
      <c r="B52" t="s">
        <v>336</v>
      </c>
      <c r="C52" s="9">
        <v>147429</v>
      </c>
    </row>
    <row r="53" spans="1:3" x14ac:dyDescent="0.45">
      <c r="A53" t="s">
        <v>589</v>
      </c>
      <c r="B53" t="s">
        <v>530</v>
      </c>
      <c r="C53" s="9">
        <v>146000</v>
      </c>
    </row>
    <row r="54" spans="1:3" x14ac:dyDescent="0.45">
      <c r="A54" t="s">
        <v>590</v>
      </c>
      <c r="B54" t="s">
        <v>375</v>
      </c>
      <c r="C54" s="9">
        <v>131900</v>
      </c>
    </row>
    <row r="55" spans="1:3" x14ac:dyDescent="0.45">
      <c r="A55" t="s">
        <v>591</v>
      </c>
      <c r="B55" t="s">
        <v>541</v>
      </c>
      <c r="C55" s="9">
        <v>144800</v>
      </c>
    </row>
    <row r="56" spans="1:3" x14ac:dyDescent="0.45">
      <c r="A56" t="s">
        <v>592</v>
      </c>
      <c r="B56" t="s">
        <v>273</v>
      </c>
      <c r="C56" s="9">
        <v>141245</v>
      </c>
    </row>
    <row r="57" spans="1:3" x14ac:dyDescent="0.45">
      <c r="A57" t="s">
        <v>593</v>
      </c>
      <c r="B57" t="s">
        <v>530</v>
      </c>
      <c r="C57" s="9">
        <v>146000</v>
      </c>
    </row>
    <row r="58" spans="1:3" x14ac:dyDescent="0.45">
      <c r="A58" t="s">
        <v>590</v>
      </c>
      <c r="B58" t="s">
        <v>388</v>
      </c>
      <c r="C58" s="9">
        <v>131900</v>
      </c>
    </row>
    <row r="59" spans="1:3" x14ac:dyDescent="0.45">
      <c r="A59" t="s">
        <v>594</v>
      </c>
      <c r="B59" t="s">
        <v>287</v>
      </c>
      <c r="C59" s="9">
        <v>146800</v>
      </c>
    </row>
    <row r="60" spans="1:3" x14ac:dyDescent="0.45">
      <c r="A60" t="s">
        <v>595</v>
      </c>
      <c r="B60" t="s">
        <v>336</v>
      </c>
      <c r="C60" s="9">
        <v>141898</v>
      </c>
    </row>
    <row r="61" spans="1:3" x14ac:dyDescent="0.45">
      <c r="A61" t="s">
        <v>596</v>
      </c>
      <c r="B61" t="s">
        <v>283</v>
      </c>
      <c r="C61" s="9">
        <v>147780</v>
      </c>
    </row>
    <row r="62" spans="1:3" x14ac:dyDescent="0.45">
      <c r="A62" t="s">
        <v>597</v>
      </c>
      <c r="B62" t="s">
        <v>388</v>
      </c>
      <c r="C62" s="9">
        <v>129900</v>
      </c>
    </row>
    <row r="63" spans="1:3" x14ac:dyDescent="0.45">
      <c r="A63" t="s">
        <v>598</v>
      </c>
      <c r="B63" t="s">
        <v>411</v>
      </c>
      <c r="C63" s="9">
        <v>145375</v>
      </c>
    </row>
    <row r="64" spans="1:3" x14ac:dyDescent="0.45">
      <c r="A64" t="s">
        <v>599</v>
      </c>
      <c r="B64" t="s">
        <v>277</v>
      </c>
      <c r="C64" s="9">
        <v>159000</v>
      </c>
    </row>
    <row r="65" spans="1:3" x14ac:dyDescent="0.45">
      <c r="A65" t="s">
        <v>600</v>
      </c>
      <c r="B65" t="s">
        <v>375</v>
      </c>
      <c r="C65" s="9">
        <v>129900</v>
      </c>
    </row>
    <row r="66" spans="1:3" x14ac:dyDescent="0.45">
      <c r="A66" t="s">
        <v>601</v>
      </c>
      <c r="B66" t="s">
        <v>336</v>
      </c>
      <c r="C66" s="9">
        <v>149391</v>
      </c>
    </row>
    <row r="67" spans="1:3" x14ac:dyDescent="0.45">
      <c r="A67" t="s">
        <v>602</v>
      </c>
      <c r="B67" t="s">
        <v>388</v>
      </c>
      <c r="C67" s="9">
        <v>129900</v>
      </c>
    </row>
    <row r="68" spans="1:3" x14ac:dyDescent="0.45">
      <c r="A68" t="s">
        <v>603</v>
      </c>
      <c r="B68" t="s">
        <v>283</v>
      </c>
      <c r="C68" s="9">
        <v>146500</v>
      </c>
    </row>
    <row r="69" spans="1:3" x14ac:dyDescent="0.45">
      <c r="A69" t="s">
        <v>578</v>
      </c>
      <c r="B69" t="s">
        <v>388</v>
      </c>
      <c r="C69" s="9">
        <v>131900</v>
      </c>
    </row>
    <row r="70" spans="1:3" x14ac:dyDescent="0.45">
      <c r="A70" t="s">
        <v>579</v>
      </c>
      <c r="B70" t="s">
        <v>388</v>
      </c>
      <c r="C70" s="9">
        <v>131900</v>
      </c>
    </row>
    <row r="71" spans="1:3" x14ac:dyDescent="0.45">
      <c r="A71" t="s">
        <v>604</v>
      </c>
      <c r="B71" t="s">
        <v>388</v>
      </c>
      <c r="C71" s="9">
        <v>136900</v>
      </c>
    </row>
    <row r="72" spans="1:3" x14ac:dyDescent="0.45">
      <c r="A72" t="s">
        <v>605</v>
      </c>
      <c r="B72" t="s">
        <v>530</v>
      </c>
      <c r="C72" s="9">
        <v>149285</v>
      </c>
    </row>
    <row r="73" spans="1:3" x14ac:dyDescent="0.45">
      <c r="A73" t="s">
        <v>606</v>
      </c>
      <c r="B73" t="s">
        <v>277</v>
      </c>
      <c r="C73" s="9">
        <v>146655</v>
      </c>
    </row>
    <row r="74" spans="1:3" x14ac:dyDescent="0.45">
      <c r="A74" t="s">
        <v>607</v>
      </c>
      <c r="B74" t="s">
        <v>277</v>
      </c>
      <c r="C74" s="9">
        <v>146655</v>
      </c>
    </row>
    <row r="75" spans="1:3" x14ac:dyDescent="0.45">
      <c r="A75" t="s">
        <v>590</v>
      </c>
      <c r="B75" t="s">
        <v>459</v>
      </c>
      <c r="C75" s="9">
        <v>131900</v>
      </c>
    </row>
    <row r="76" spans="1:3" x14ac:dyDescent="0.45">
      <c r="A76" t="s">
        <v>608</v>
      </c>
      <c r="B76" t="s">
        <v>283</v>
      </c>
      <c r="C76" s="9">
        <v>145180</v>
      </c>
    </row>
    <row r="77" spans="1:3" x14ac:dyDescent="0.45">
      <c r="A77" t="s">
        <v>609</v>
      </c>
      <c r="B77" t="s">
        <v>336</v>
      </c>
      <c r="C77" s="9">
        <v>153814</v>
      </c>
    </row>
    <row r="78" spans="1:3" x14ac:dyDescent="0.45">
      <c r="A78" t="s">
        <v>610</v>
      </c>
      <c r="B78" t="s">
        <v>336</v>
      </c>
      <c r="C78" s="9">
        <v>148613</v>
      </c>
    </row>
    <row r="79" spans="1:3" x14ac:dyDescent="0.45">
      <c r="A79" t="s">
        <v>611</v>
      </c>
      <c r="B79" t="s">
        <v>388</v>
      </c>
      <c r="C79" s="9">
        <v>131900</v>
      </c>
    </row>
    <row r="80" spans="1:3" x14ac:dyDescent="0.45">
      <c r="A80" t="s">
        <v>612</v>
      </c>
      <c r="B80" t="s">
        <v>283</v>
      </c>
      <c r="C80" s="9">
        <v>134900</v>
      </c>
    </row>
    <row r="81" spans="1:3" x14ac:dyDescent="0.45">
      <c r="A81" t="s">
        <v>613</v>
      </c>
      <c r="B81" t="s">
        <v>283</v>
      </c>
      <c r="C81" s="9">
        <v>146000</v>
      </c>
    </row>
    <row r="82" spans="1:3" x14ac:dyDescent="0.45">
      <c r="A82" t="s">
        <v>614</v>
      </c>
      <c r="B82" t="s">
        <v>336</v>
      </c>
      <c r="C82" s="9">
        <v>151674</v>
      </c>
    </row>
    <row r="83" spans="1:3" x14ac:dyDescent="0.45">
      <c r="A83" t="s">
        <v>615</v>
      </c>
      <c r="B83" t="s">
        <v>277</v>
      </c>
      <c r="C83" s="9">
        <v>146655</v>
      </c>
    </row>
    <row r="84" spans="1:3" x14ac:dyDescent="0.45">
      <c r="A84" t="s">
        <v>616</v>
      </c>
      <c r="B84" t="s">
        <v>283</v>
      </c>
      <c r="C84" s="9">
        <v>146500</v>
      </c>
    </row>
    <row r="85" spans="1:3" x14ac:dyDescent="0.45">
      <c r="A85" t="s">
        <v>617</v>
      </c>
      <c r="B85" t="s">
        <v>277</v>
      </c>
      <c r="C85" s="9">
        <v>146655</v>
      </c>
    </row>
    <row r="86" spans="1:3" x14ac:dyDescent="0.45">
      <c r="A86" t="s">
        <v>618</v>
      </c>
      <c r="B86" t="s">
        <v>283</v>
      </c>
      <c r="C86" s="9">
        <v>146655</v>
      </c>
    </row>
    <row r="87" spans="1:3" x14ac:dyDescent="0.45">
      <c r="A87" t="s">
        <v>590</v>
      </c>
      <c r="B87" t="s">
        <v>388</v>
      </c>
      <c r="C87" s="9">
        <v>131900</v>
      </c>
    </row>
    <row r="88" spans="1:3" x14ac:dyDescent="0.45">
      <c r="A88" t="s">
        <v>619</v>
      </c>
      <c r="B88" t="s">
        <v>277</v>
      </c>
      <c r="C88" s="9">
        <v>146655</v>
      </c>
    </row>
    <row r="89" spans="1:3" x14ac:dyDescent="0.45">
      <c r="A89" t="s">
        <v>620</v>
      </c>
      <c r="B89" t="s">
        <v>277</v>
      </c>
      <c r="C89" s="9">
        <v>138407</v>
      </c>
    </row>
    <row r="90" spans="1:3" x14ac:dyDescent="0.45">
      <c r="A90" t="s">
        <v>597</v>
      </c>
      <c r="B90" t="s">
        <v>388</v>
      </c>
      <c r="C90" s="9">
        <v>129900</v>
      </c>
    </row>
    <row r="91" spans="1:3" x14ac:dyDescent="0.45">
      <c r="A91" t="s">
        <v>621</v>
      </c>
      <c r="B91" t="s">
        <v>277</v>
      </c>
      <c r="C91" s="9">
        <v>138407</v>
      </c>
    </row>
    <row r="92" spans="1:3" x14ac:dyDescent="0.45">
      <c r="A92" t="s">
        <v>622</v>
      </c>
      <c r="B92" t="s">
        <v>279</v>
      </c>
      <c r="C92" s="9">
        <v>166322</v>
      </c>
    </row>
    <row r="93" spans="1:3" x14ac:dyDescent="0.45">
      <c r="A93" t="s">
        <v>623</v>
      </c>
      <c r="B93" t="s">
        <v>411</v>
      </c>
      <c r="C93" s="9">
        <v>132993</v>
      </c>
    </row>
    <row r="94" spans="1:3" x14ac:dyDescent="0.45">
      <c r="A94" t="s">
        <v>624</v>
      </c>
      <c r="B94" t="s">
        <v>411</v>
      </c>
      <c r="C94" s="9">
        <v>150929</v>
      </c>
    </row>
    <row r="95" spans="1:3" x14ac:dyDescent="0.45">
      <c r="A95" t="s">
        <v>625</v>
      </c>
      <c r="B95" t="s">
        <v>277</v>
      </c>
      <c r="C95" s="9">
        <v>143860</v>
      </c>
    </row>
    <row r="96" spans="1:3" x14ac:dyDescent="0.45">
      <c r="A96" t="s">
        <v>602</v>
      </c>
      <c r="B96" t="s">
        <v>388</v>
      </c>
      <c r="C96" s="9">
        <v>129900</v>
      </c>
    </row>
    <row r="97" spans="1:3" x14ac:dyDescent="0.45">
      <c r="A97" t="s">
        <v>626</v>
      </c>
      <c r="B97" t="s">
        <v>530</v>
      </c>
      <c r="C97" s="9">
        <v>150699</v>
      </c>
    </row>
    <row r="98" spans="1:3" x14ac:dyDescent="0.45">
      <c r="A98" t="s">
        <v>627</v>
      </c>
      <c r="B98" t="s">
        <v>336</v>
      </c>
      <c r="C98" s="9">
        <v>136908</v>
      </c>
    </row>
    <row r="99" spans="1:3" x14ac:dyDescent="0.45">
      <c r="A99" t="s">
        <v>611</v>
      </c>
      <c r="B99" t="s">
        <v>459</v>
      </c>
      <c r="C99" s="9">
        <v>131900</v>
      </c>
    </row>
    <row r="100" spans="1:3" x14ac:dyDescent="0.45">
      <c r="A100" t="s">
        <v>628</v>
      </c>
      <c r="B100" t="s">
        <v>304</v>
      </c>
      <c r="C100" s="9">
        <v>150500</v>
      </c>
    </row>
    <row r="101" spans="1:3" x14ac:dyDescent="0.45">
      <c r="A101" t="s">
        <v>629</v>
      </c>
      <c r="B101" t="s">
        <v>411</v>
      </c>
      <c r="C101" s="9">
        <v>147311</v>
      </c>
    </row>
    <row r="102" spans="1:3" x14ac:dyDescent="0.45">
      <c r="A102" t="s">
        <v>630</v>
      </c>
      <c r="B102" t="s">
        <v>283</v>
      </c>
      <c r="C102" s="9">
        <v>151500</v>
      </c>
    </row>
    <row r="103" spans="1:3" x14ac:dyDescent="0.45">
      <c r="A103" t="s">
        <v>631</v>
      </c>
      <c r="B103" t="s">
        <v>277</v>
      </c>
      <c r="C103" s="9">
        <v>135090</v>
      </c>
    </row>
    <row r="104" spans="1:3" x14ac:dyDescent="0.45">
      <c r="A104" t="s">
        <v>632</v>
      </c>
      <c r="B104" t="s">
        <v>277</v>
      </c>
      <c r="C104" s="9">
        <v>135090</v>
      </c>
    </row>
    <row r="105" spans="1:3" x14ac:dyDescent="0.45">
      <c r="A105" t="s">
        <v>602</v>
      </c>
      <c r="B105" t="s">
        <v>388</v>
      </c>
      <c r="C105" s="9">
        <v>129900</v>
      </c>
    </row>
    <row r="106" spans="1:3" x14ac:dyDescent="0.45">
      <c r="A106" t="s">
        <v>633</v>
      </c>
      <c r="B106" t="s">
        <v>304</v>
      </c>
      <c r="C106" s="9">
        <v>156500</v>
      </c>
    </row>
    <row r="107" spans="1:3" x14ac:dyDescent="0.45">
      <c r="A107" t="s">
        <v>634</v>
      </c>
      <c r="B107" t="s">
        <v>304</v>
      </c>
      <c r="C107" s="9">
        <v>146750</v>
      </c>
    </row>
    <row r="108" spans="1:3" x14ac:dyDescent="0.45">
      <c r="A108" t="s">
        <v>635</v>
      </c>
      <c r="B108" t="s">
        <v>287</v>
      </c>
      <c r="C108" s="9">
        <v>137900</v>
      </c>
    </row>
    <row r="109" spans="1:3" x14ac:dyDescent="0.45">
      <c r="A109" t="s">
        <v>636</v>
      </c>
      <c r="B109" t="s">
        <v>304</v>
      </c>
      <c r="C109" s="9">
        <v>150750</v>
      </c>
    </row>
    <row r="110" spans="1:3" x14ac:dyDescent="0.45">
      <c r="A110" t="s">
        <v>637</v>
      </c>
      <c r="B110" t="s">
        <v>304</v>
      </c>
      <c r="C110" s="9">
        <v>150750</v>
      </c>
    </row>
    <row r="111" spans="1:3" x14ac:dyDescent="0.45">
      <c r="A111" t="s">
        <v>638</v>
      </c>
      <c r="B111" t="s">
        <v>304</v>
      </c>
      <c r="C111" s="9">
        <v>150000</v>
      </c>
    </row>
    <row r="112" spans="1:3" x14ac:dyDescent="0.45">
      <c r="A112" t="s">
        <v>639</v>
      </c>
      <c r="B112" t="s">
        <v>336</v>
      </c>
      <c r="C112" s="9">
        <v>143529</v>
      </c>
    </row>
    <row r="113" spans="1:3" x14ac:dyDescent="0.45">
      <c r="A113" t="s">
        <v>597</v>
      </c>
      <c r="B113" t="s">
        <v>375</v>
      </c>
      <c r="C113" s="9">
        <v>129900</v>
      </c>
    </row>
    <row r="114" spans="1:3" x14ac:dyDescent="0.45">
      <c r="A114" t="s">
        <v>600</v>
      </c>
      <c r="B114" t="s">
        <v>388</v>
      </c>
      <c r="C114" s="9">
        <v>129900</v>
      </c>
    </row>
    <row r="115" spans="1:3" x14ac:dyDescent="0.45">
      <c r="A115" t="s">
        <v>640</v>
      </c>
      <c r="B115" t="s">
        <v>541</v>
      </c>
      <c r="C115" s="9">
        <v>145200</v>
      </c>
    </row>
    <row r="116" spans="1:3" x14ac:dyDescent="0.45">
      <c r="A116" t="s">
        <v>641</v>
      </c>
      <c r="B116" t="s">
        <v>530</v>
      </c>
      <c r="C116" s="9">
        <v>150699</v>
      </c>
    </row>
    <row r="117" spans="1:3" x14ac:dyDescent="0.45">
      <c r="A117" t="s">
        <v>604</v>
      </c>
      <c r="B117" t="s">
        <v>388</v>
      </c>
      <c r="C117" s="9">
        <v>136900</v>
      </c>
    </row>
    <row r="118" spans="1:3" x14ac:dyDescent="0.45">
      <c r="A118" t="s">
        <v>642</v>
      </c>
      <c r="B118" t="s">
        <v>277</v>
      </c>
      <c r="C118" s="9">
        <v>135090</v>
      </c>
    </row>
    <row r="119" spans="1:3" x14ac:dyDescent="0.45">
      <c r="A119" t="s">
        <v>643</v>
      </c>
      <c r="B119" t="s">
        <v>277</v>
      </c>
      <c r="C119" s="9">
        <v>135090</v>
      </c>
    </row>
    <row r="120" spans="1:3" x14ac:dyDescent="0.45">
      <c r="A120" t="s">
        <v>600</v>
      </c>
      <c r="B120" t="s">
        <v>388</v>
      </c>
      <c r="C120" s="9">
        <v>129900</v>
      </c>
    </row>
    <row r="121" spans="1:3" x14ac:dyDescent="0.45">
      <c r="A121" t="s">
        <v>644</v>
      </c>
      <c r="B121" t="s">
        <v>468</v>
      </c>
      <c r="C121" s="9">
        <v>148900</v>
      </c>
    </row>
    <row r="122" spans="1:3" x14ac:dyDescent="0.45">
      <c r="A122" t="s">
        <v>578</v>
      </c>
      <c r="B122" t="s">
        <v>388</v>
      </c>
      <c r="C122" s="9">
        <v>131900</v>
      </c>
    </row>
    <row r="123" spans="1:3" x14ac:dyDescent="0.45">
      <c r="A123" t="s">
        <v>579</v>
      </c>
      <c r="B123" t="s">
        <v>388</v>
      </c>
      <c r="C123" s="9">
        <v>131900</v>
      </c>
    </row>
    <row r="124" spans="1:3" x14ac:dyDescent="0.45">
      <c r="A124" t="s">
        <v>645</v>
      </c>
      <c r="B124" t="s">
        <v>530</v>
      </c>
      <c r="C124" s="9">
        <v>143500</v>
      </c>
    </row>
    <row r="125" spans="1:3" x14ac:dyDescent="0.45">
      <c r="A125" t="s">
        <v>646</v>
      </c>
      <c r="B125" t="s">
        <v>336</v>
      </c>
      <c r="C125" s="9">
        <v>147600</v>
      </c>
    </row>
    <row r="126" spans="1:3" x14ac:dyDescent="0.45">
      <c r="A126" t="s">
        <v>590</v>
      </c>
      <c r="B126" t="s">
        <v>388</v>
      </c>
      <c r="C126" s="9">
        <v>131900</v>
      </c>
    </row>
    <row r="127" spans="1:3" x14ac:dyDescent="0.45">
      <c r="A127" t="s">
        <v>647</v>
      </c>
      <c r="B127" t="s">
        <v>304</v>
      </c>
      <c r="C127" s="9">
        <v>139000</v>
      </c>
    </row>
    <row r="128" spans="1:3" x14ac:dyDescent="0.45">
      <c r="A128" t="s">
        <v>648</v>
      </c>
      <c r="B128" t="s">
        <v>277</v>
      </c>
      <c r="C128" s="9">
        <v>138407</v>
      </c>
    </row>
    <row r="129" spans="1:3" x14ac:dyDescent="0.45">
      <c r="A129" t="s">
        <v>649</v>
      </c>
      <c r="B129" t="s">
        <v>277</v>
      </c>
      <c r="C129" s="9">
        <v>138407</v>
      </c>
    </row>
    <row r="130" spans="1:3" x14ac:dyDescent="0.45">
      <c r="A130" t="s">
        <v>650</v>
      </c>
      <c r="B130" t="s">
        <v>277</v>
      </c>
      <c r="C130" s="9">
        <v>135090</v>
      </c>
    </row>
    <row r="131" spans="1:3" x14ac:dyDescent="0.45">
      <c r="A131" t="s">
        <v>651</v>
      </c>
      <c r="B131" t="s">
        <v>277</v>
      </c>
      <c r="C131" s="9">
        <v>146972</v>
      </c>
    </row>
    <row r="132" spans="1:3" x14ac:dyDescent="0.45">
      <c r="A132" t="s">
        <v>652</v>
      </c>
      <c r="B132" t="s">
        <v>277</v>
      </c>
      <c r="C132" s="9">
        <v>146972</v>
      </c>
    </row>
    <row r="133" spans="1:3" x14ac:dyDescent="0.45">
      <c r="A133" t="s">
        <v>653</v>
      </c>
      <c r="B133" t="s">
        <v>468</v>
      </c>
      <c r="C133" s="9">
        <v>146000</v>
      </c>
    </row>
    <row r="134" spans="1:3" x14ac:dyDescent="0.45">
      <c r="A134" t="s">
        <v>654</v>
      </c>
      <c r="B134" t="s">
        <v>530</v>
      </c>
      <c r="C134" s="9">
        <v>150475</v>
      </c>
    </row>
    <row r="135" spans="1:3" x14ac:dyDescent="0.45">
      <c r="A135" t="s">
        <v>655</v>
      </c>
      <c r="B135" t="s">
        <v>411</v>
      </c>
      <c r="C135" s="9">
        <v>136581</v>
      </c>
    </row>
    <row r="136" spans="1:3" x14ac:dyDescent="0.45">
      <c r="A136" t="s">
        <v>602</v>
      </c>
      <c r="B136" t="s">
        <v>459</v>
      </c>
      <c r="C136" s="9">
        <v>129900</v>
      </c>
    </row>
    <row r="137" spans="1:3" x14ac:dyDescent="0.45">
      <c r="A137" t="s">
        <v>597</v>
      </c>
      <c r="B137" t="s">
        <v>388</v>
      </c>
      <c r="C137" s="9">
        <v>129900</v>
      </c>
    </row>
    <row r="138" spans="1:3" x14ac:dyDescent="0.45">
      <c r="A138" t="s">
        <v>604</v>
      </c>
      <c r="B138" t="s">
        <v>459</v>
      </c>
      <c r="C138" s="9">
        <v>136900</v>
      </c>
    </row>
    <row r="139" spans="1:3" x14ac:dyDescent="0.45">
      <c r="A139" t="s">
        <v>656</v>
      </c>
      <c r="B139" t="s">
        <v>304</v>
      </c>
      <c r="C139" s="9">
        <v>134500</v>
      </c>
    </row>
    <row r="140" spans="1:3" x14ac:dyDescent="0.45">
      <c r="A140" t="s">
        <v>657</v>
      </c>
      <c r="B140" t="s">
        <v>336</v>
      </c>
      <c r="C140" s="9">
        <v>156236</v>
      </c>
    </row>
    <row r="141" spans="1:3" x14ac:dyDescent="0.45">
      <c r="A141" t="s">
        <v>658</v>
      </c>
      <c r="B141" t="s">
        <v>530</v>
      </c>
      <c r="C141" s="9">
        <v>151299</v>
      </c>
    </row>
    <row r="142" spans="1:3" x14ac:dyDescent="0.45">
      <c r="A142" t="s">
        <v>659</v>
      </c>
      <c r="B142" t="s">
        <v>388</v>
      </c>
      <c r="C142" s="9">
        <v>129900</v>
      </c>
    </row>
    <row r="143" spans="1:3" x14ac:dyDescent="0.45">
      <c r="A143" t="s">
        <v>660</v>
      </c>
      <c r="B143" t="s">
        <v>277</v>
      </c>
      <c r="C143" s="9">
        <v>143100</v>
      </c>
    </row>
    <row r="144" spans="1:3" x14ac:dyDescent="0.45">
      <c r="A144" t="s">
        <v>661</v>
      </c>
      <c r="B144" t="s">
        <v>336</v>
      </c>
      <c r="C144" s="9">
        <v>142880</v>
      </c>
    </row>
    <row r="145" spans="1:3" x14ac:dyDescent="0.45">
      <c r="A145" t="s">
        <v>611</v>
      </c>
      <c r="B145" t="s">
        <v>388</v>
      </c>
      <c r="C145" s="9">
        <v>131900</v>
      </c>
    </row>
    <row r="146" spans="1:3" x14ac:dyDescent="0.45">
      <c r="A146" t="s">
        <v>600</v>
      </c>
      <c r="B146" t="s">
        <v>459</v>
      </c>
      <c r="C146" s="9">
        <v>129900</v>
      </c>
    </row>
    <row r="147" spans="1:3" x14ac:dyDescent="0.45">
      <c r="A147" t="s">
        <v>600</v>
      </c>
      <c r="B147" t="s">
        <v>388</v>
      </c>
      <c r="C147" s="9">
        <v>129900</v>
      </c>
    </row>
    <row r="148" spans="1:3" x14ac:dyDescent="0.45">
      <c r="A148" t="s">
        <v>578</v>
      </c>
      <c r="B148" t="s">
        <v>388</v>
      </c>
      <c r="C148" s="9">
        <v>131900</v>
      </c>
    </row>
    <row r="149" spans="1:3" x14ac:dyDescent="0.45">
      <c r="A149" t="s">
        <v>611</v>
      </c>
      <c r="B149" t="s">
        <v>388</v>
      </c>
      <c r="C149" s="9">
        <v>131900</v>
      </c>
    </row>
    <row r="150" spans="1:3" x14ac:dyDescent="0.45">
      <c r="A150" t="s">
        <v>662</v>
      </c>
      <c r="B150" t="s">
        <v>279</v>
      </c>
      <c r="C150" s="9">
        <v>141690</v>
      </c>
    </row>
    <row r="151" spans="1:3" x14ac:dyDescent="0.45">
      <c r="A151" t="s">
        <v>659</v>
      </c>
      <c r="B151" t="s">
        <v>375</v>
      </c>
      <c r="C151" s="9">
        <v>129900</v>
      </c>
    </row>
    <row r="152" spans="1:3" x14ac:dyDescent="0.45">
      <c r="A152" t="s">
        <v>604</v>
      </c>
      <c r="B152" t="s">
        <v>388</v>
      </c>
      <c r="C152" s="9">
        <v>136900</v>
      </c>
    </row>
    <row r="153" spans="1:3" x14ac:dyDescent="0.45">
      <c r="A153" t="s">
        <v>663</v>
      </c>
      <c r="B153" t="s">
        <v>304</v>
      </c>
      <c r="C153" s="9">
        <v>139900</v>
      </c>
    </row>
    <row r="154" spans="1:3" x14ac:dyDescent="0.45">
      <c r="A154" t="s">
        <v>664</v>
      </c>
      <c r="B154" t="s">
        <v>468</v>
      </c>
      <c r="C154" s="9">
        <v>144800</v>
      </c>
    </row>
    <row r="155" spans="1:3" x14ac:dyDescent="0.45">
      <c r="A155" t="s">
        <v>665</v>
      </c>
      <c r="B155" t="s">
        <v>277</v>
      </c>
      <c r="C155" s="9">
        <v>136196</v>
      </c>
    </row>
    <row r="156" spans="1:3" x14ac:dyDescent="0.45">
      <c r="A156" t="s">
        <v>666</v>
      </c>
      <c r="B156" t="s">
        <v>269</v>
      </c>
      <c r="C156" s="9">
        <v>144850</v>
      </c>
    </row>
    <row r="157" spans="1:3" x14ac:dyDescent="0.45">
      <c r="A157" t="s">
        <v>667</v>
      </c>
      <c r="B157" t="s">
        <v>277</v>
      </c>
      <c r="C157" s="9">
        <v>135136</v>
      </c>
    </row>
    <row r="158" spans="1:3" x14ac:dyDescent="0.45">
      <c r="A158" t="s">
        <v>668</v>
      </c>
      <c r="B158" t="s">
        <v>277</v>
      </c>
      <c r="C158" s="9">
        <v>135136</v>
      </c>
    </row>
    <row r="159" spans="1:3" x14ac:dyDescent="0.45">
      <c r="A159" t="s">
        <v>669</v>
      </c>
      <c r="B159" t="s">
        <v>277</v>
      </c>
      <c r="C159" s="9">
        <v>135136</v>
      </c>
    </row>
    <row r="160" spans="1:3" x14ac:dyDescent="0.45">
      <c r="A160" t="s">
        <v>670</v>
      </c>
      <c r="B160" t="s">
        <v>277</v>
      </c>
      <c r="C160" s="9">
        <v>135136</v>
      </c>
    </row>
    <row r="161" spans="1:3" x14ac:dyDescent="0.45">
      <c r="A161" t="s">
        <v>671</v>
      </c>
      <c r="B161" t="s">
        <v>530</v>
      </c>
      <c r="C161" s="9">
        <v>146000</v>
      </c>
    </row>
    <row r="162" spans="1:3" x14ac:dyDescent="0.45">
      <c r="A162" t="s">
        <v>602</v>
      </c>
      <c r="B162" t="s">
        <v>375</v>
      </c>
      <c r="C162" s="9">
        <v>129900</v>
      </c>
    </row>
    <row r="163" spans="1:3" x14ac:dyDescent="0.45">
      <c r="A163" t="s">
        <v>602</v>
      </c>
      <c r="B163" t="s">
        <v>388</v>
      </c>
      <c r="C163" s="9">
        <v>129900</v>
      </c>
    </row>
    <row r="164" spans="1:3" x14ac:dyDescent="0.45">
      <c r="A164" t="s">
        <v>672</v>
      </c>
      <c r="B164" t="s">
        <v>269</v>
      </c>
      <c r="C164" s="9">
        <v>146750</v>
      </c>
    </row>
    <row r="165" spans="1:3" x14ac:dyDescent="0.45">
      <c r="A165" t="s">
        <v>673</v>
      </c>
      <c r="B165" t="s">
        <v>283</v>
      </c>
      <c r="C165" s="9">
        <v>132300</v>
      </c>
    </row>
    <row r="166" spans="1:3" x14ac:dyDescent="0.45">
      <c r="A166" t="s">
        <v>674</v>
      </c>
      <c r="B166" t="s">
        <v>273</v>
      </c>
      <c r="C166" s="9">
        <v>141034</v>
      </c>
    </row>
    <row r="167" spans="1:3" x14ac:dyDescent="0.45">
      <c r="A167" t="s">
        <v>675</v>
      </c>
      <c r="B167" t="s">
        <v>287</v>
      </c>
      <c r="C167" s="9">
        <v>145900</v>
      </c>
    </row>
    <row r="168" spans="1:3" x14ac:dyDescent="0.45">
      <c r="A168" t="s">
        <v>676</v>
      </c>
      <c r="B168" t="s">
        <v>336</v>
      </c>
      <c r="C168" s="9">
        <v>148191</v>
      </c>
    </row>
    <row r="169" spans="1:3" x14ac:dyDescent="0.45">
      <c r="A169" t="s">
        <v>604</v>
      </c>
      <c r="B169" t="s">
        <v>388</v>
      </c>
      <c r="C169" s="9">
        <v>136900</v>
      </c>
    </row>
    <row r="170" spans="1:3" x14ac:dyDescent="0.45">
      <c r="A170" t="s">
        <v>677</v>
      </c>
      <c r="B170" t="s">
        <v>530</v>
      </c>
      <c r="C170" s="9">
        <v>150499</v>
      </c>
    </row>
    <row r="171" spans="1:3" x14ac:dyDescent="0.45">
      <c r="A171" t="s">
        <v>578</v>
      </c>
      <c r="B171" t="s">
        <v>375</v>
      </c>
      <c r="C171" s="9">
        <v>131900</v>
      </c>
    </row>
    <row r="172" spans="1:3" x14ac:dyDescent="0.45">
      <c r="A172" t="s">
        <v>611</v>
      </c>
      <c r="B172" t="s">
        <v>375</v>
      </c>
      <c r="C172" s="9">
        <v>131900</v>
      </c>
    </row>
    <row r="173" spans="1:3" x14ac:dyDescent="0.45">
      <c r="A173" t="s">
        <v>678</v>
      </c>
      <c r="B173" t="s">
        <v>411</v>
      </c>
      <c r="C173" s="9">
        <v>152753</v>
      </c>
    </row>
    <row r="174" spans="1:3" x14ac:dyDescent="0.45">
      <c r="A174" t="s">
        <v>590</v>
      </c>
      <c r="B174" t="s">
        <v>388</v>
      </c>
      <c r="C174" s="9">
        <v>131900</v>
      </c>
    </row>
    <row r="175" spans="1:3" x14ac:dyDescent="0.45">
      <c r="A175" t="s">
        <v>600</v>
      </c>
      <c r="B175" t="s">
        <v>388</v>
      </c>
      <c r="C175" s="9">
        <v>129900</v>
      </c>
    </row>
    <row r="176" spans="1:3" x14ac:dyDescent="0.45">
      <c r="A176" t="s">
        <v>679</v>
      </c>
      <c r="B176" t="s">
        <v>336</v>
      </c>
      <c r="C176" s="9">
        <v>142880</v>
      </c>
    </row>
    <row r="177" spans="1:3" x14ac:dyDescent="0.45">
      <c r="A177" t="s">
        <v>680</v>
      </c>
      <c r="B177" t="s">
        <v>277</v>
      </c>
      <c r="C177" s="9">
        <v>142977</v>
      </c>
    </row>
    <row r="178" spans="1:3" x14ac:dyDescent="0.45">
      <c r="A178" t="s">
        <v>681</v>
      </c>
      <c r="B178" t="s">
        <v>279</v>
      </c>
      <c r="C178" s="9">
        <v>156500</v>
      </c>
    </row>
    <row r="179" spans="1:3" x14ac:dyDescent="0.45">
      <c r="A179" t="s">
        <v>682</v>
      </c>
      <c r="B179" t="s">
        <v>304</v>
      </c>
      <c r="C179" s="9">
        <v>150500</v>
      </c>
    </row>
    <row r="180" spans="1:3" x14ac:dyDescent="0.45">
      <c r="A180" t="s">
        <v>683</v>
      </c>
      <c r="B180" t="s">
        <v>304</v>
      </c>
      <c r="C180" s="9">
        <v>150500</v>
      </c>
    </row>
    <row r="181" spans="1:3" x14ac:dyDescent="0.45">
      <c r="A181" t="s">
        <v>684</v>
      </c>
      <c r="B181" t="s">
        <v>279</v>
      </c>
      <c r="C181" s="9">
        <v>166322</v>
      </c>
    </row>
    <row r="182" spans="1:3" x14ac:dyDescent="0.45">
      <c r="A182" t="s">
        <v>685</v>
      </c>
      <c r="B182" t="s">
        <v>304</v>
      </c>
      <c r="C182" s="9">
        <v>150500</v>
      </c>
    </row>
    <row r="183" spans="1:3" x14ac:dyDescent="0.45">
      <c r="A183" t="s">
        <v>686</v>
      </c>
      <c r="B183" t="s">
        <v>530</v>
      </c>
      <c r="C183" s="9">
        <v>146000</v>
      </c>
    </row>
    <row r="184" spans="1:3" x14ac:dyDescent="0.45">
      <c r="A184" t="s">
        <v>687</v>
      </c>
      <c r="B184" t="s">
        <v>530</v>
      </c>
      <c r="C184" s="9">
        <v>146000</v>
      </c>
    </row>
    <row r="185" spans="1:3" x14ac:dyDescent="0.45">
      <c r="A185" t="s">
        <v>688</v>
      </c>
      <c r="B185" t="s">
        <v>530</v>
      </c>
      <c r="C185" s="9">
        <v>146000</v>
      </c>
    </row>
    <row r="186" spans="1:3" x14ac:dyDescent="0.45">
      <c r="A186" t="s">
        <v>689</v>
      </c>
      <c r="B186" t="s">
        <v>530</v>
      </c>
      <c r="C186" s="9">
        <v>149262</v>
      </c>
    </row>
    <row r="187" spans="1:3" x14ac:dyDescent="0.45">
      <c r="A187" t="s">
        <v>690</v>
      </c>
      <c r="B187" t="s">
        <v>468</v>
      </c>
      <c r="C187" s="9">
        <v>149262</v>
      </c>
    </row>
    <row r="188" spans="1:3" x14ac:dyDescent="0.45">
      <c r="A188" t="s">
        <v>691</v>
      </c>
      <c r="B188" t="s">
        <v>283</v>
      </c>
      <c r="C188" s="9">
        <v>146500</v>
      </c>
    </row>
    <row r="189" spans="1:3" x14ac:dyDescent="0.45">
      <c r="A189" t="s">
        <v>692</v>
      </c>
      <c r="B189" t="s">
        <v>541</v>
      </c>
      <c r="C189" s="9">
        <v>140990</v>
      </c>
    </row>
    <row r="190" spans="1:3" x14ac:dyDescent="0.45">
      <c r="A190" t="s">
        <v>597</v>
      </c>
      <c r="B190" t="s">
        <v>459</v>
      </c>
      <c r="C190" s="9">
        <v>129900</v>
      </c>
    </row>
    <row r="191" spans="1:3" x14ac:dyDescent="0.45">
      <c r="A191" t="s">
        <v>693</v>
      </c>
      <c r="B191" t="s">
        <v>541</v>
      </c>
      <c r="C191" s="9">
        <v>146850</v>
      </c>
    </row>
    <row r="192" spans="1:3" x14ac:dyDescent="0.45">
      <c r="A192" t="s">
        <v>694</v>
      </c>
      <c r="B192" t="s">
        <v>336</v>
      </c>
      <c r="C192" s="9">
        <v>142667</v>
      </c>
    </row>
    <row r="193" spans="1:3" x14ac:dyDescent="0.45">
      <c r="A193" t="s">
        <v>695</v>
      </c>
      <c r="B193" t="s">
        <v>277</v>
      </c>
      <c r="C193" s="9">
        <v>146655</v>
      </c>
    </row>
    <row r="194" spans="1:3" x14ac:dyDescent="0.45">
      <c r="A194" t="s">
        <v>696</v>
      </c>
      <c r="B194" t="s">
        <v>277</v>
      </c>
      <c r="C194" s="9">
        <v>146972</v>
      </c>
    </row>
    <row r="195" spans="1:3" x14ac:dyDescent="0.45">
      <c r="A195" t="s">
        <v>697</v>
      </c>
      <c r="B195" t="s">
        <v>277</v>
      </c>
      <c r="C195" s="9">
        <v>146972</v>
      </c>
    </row>
    <row r="196" spans="1:3" x14ac:dyDescent="0.45">
      <c r="A196" t="s">
        <v>698</v>
      </c>
      <c r="B196" t="s">
        <v>277</v>
      </c>
      <c r="C196" s="9">
        <v>146972</v>
      </c>
    </row>
    <row r="197" spans="1:3" x14ac:dyDescent="0.45">
      <c r="A197" t="s">
        <v>699</v>
      </c>
      <c r="B197" t="s">
        <v>277</v>
      </c>
      <c r="C197" s="9">
        <v>142888</v>
      </c>
    </row>
    <row r="198" spans="1:3" x14ac:dyDescent="0.45">
      <c r="A198" t="s">
        <v>700</v>
      </c>
      <c r="B198" t="s">
        <v>336</v>
      </c>
      <c r="C198" s="9">
        <v>154160</v>
      </c>
    </row>
    <row r="199" spans="1:3" x14ac:dyDescent="0.45">
      <c r="A199" t="s">
        <v>701</v>
      </c>
      <c r="B199" t="s">
        <v>530</v>
      </c>
      <c r="C199" s="9">
        <v>148945</v>
      </c>
    </row>
    <row r="200" spans="1:3" x14ac:dyDescent="0.45">
      <c r="A200" t="s">
        <v>702</v>
      </c>
      <c r="B200" t="s">
        <v>530</v>
      </c>
      <c r="C200" s="9">
        <v>149262</v>
      </c>
    </row>
    <row r="201" spans="1:3" x14ac:dyDescent="0.45">
      <c r="A201" t="s">
        <v>597</v>
      </c>
      <c r="B201" t="s">
        <v>388</v>
      </c>
      <c r="C201" s="9">
        <v>129900</v>
      </c>
    </row>
    <row r="202" spans="1:3" x14ac:dyDescent="0.45">
      <c r="A202" t="s">
        <v>590</v>
      </c>
      <c r="B202" t="s">
        <v>388</v>
      </c>
      <c r="C202" s="9">
        <v>131900</v>
      </c>
    </row>
    <row r="203" spans="1:3" x14ac:dyDescent="0.45">
      <c r="A203" t="s">
        <v>703</v>
      </c>
      <c r="B203" t="s">
        <v>273</v>
      </c>
      <c r="C203" s="9">
        <v>148658</v>
      </c>
    </row>
    <row r="204" spans="1:3" x14ac:dyDescent="0.45">
      <c r="A204" t="s">
        <v>704</v>
      </c>
      <c r="B204" t="s">
        <v>304</v>
      </c>
      <c r="C204" s="9">
        <v>139900</v>
      </c>
    </row>
    <row r="205" spans="1:3" x14ac:dyDescent="0.45">
      <c r="A205" t="s">
        <v>705</v>
      </c>
      <c r="B205" t="s">
        <v>277</v>
      </c>
      <c r="C205" s="9">
        <v>142977</v>
      </c>
    </row>
    <row r="206" spans="1:3" x14ac:dyDescent="0.45">
      <c r="A206" t="s">
        <v>706</v>
      </c>
      <c r="B206" t="s">
        <v>411</v>
      </c>
      <c r="C206" s="9">
        <v>145375</v>
      </c>
    </row>
    <row r="207" spans="1:3" x14ac:dyDescent="0.45">
      <c r="A207" t="s">
        <v>611</v>
      </c>
      <c r="B207" t="s">
        <v>388</v>
      </c>
      <c r="C207" s="9">
        <v>131900</v>
      </c>
    </row>
    <row r="208" spans="1:3" x14ac:dyDescent="0.45">
      <c r="A208" t="s">
        <v>707</v>
      </c>
      <c r="B208" t="s">
        <v>277</v>
      </c>
      <c r="C208" s="9">
        <v>143415</v>
      </c>
    </row>
    <row r="209" spans="1:3" x14ac:dyDescent="0.45">
      <c r="A209" t="s">
        <v>708</v>
      </c>
      <c r="B209" t="s">
        <v>277</v>
      </c>
      <c r="C209" s="9">
        <v>143625</v>
      </c>
    </row>
    <row r="210" spans="1:3" x14ac:dyDescent="0.45">
      <c r="A210" t="s">
        <v>709</v>
      </c>
      <c r="B210" t="s">
        <v>530</v>
      </c>
      <c r="C210" s="9">
        <v>150475</v>
      </c>
    </row>
    <row r="211" spans="1:3" x14ac:dyDescent="0.45">
      <c r="A211" t="s">
        <v>604</v>
      </c>
      <c r="B211" t="s">
        <v>375</v>
      </c>
      <c r="C211" s="9">
        <v>136900</v>
      </c>
    </row>
    <row r="212" spans="1:3" x14ac:dyDescent="0.45">
      <c r="A212" t="s">
        <v>710</v>
      </c>
      <c r="B212" t="s">
        <v>277</v>
      </c>
      <c r="C212" s="9">
        <v>144910</v>
      </c>
    </row>
    <row r="213" spans="1:3" x14ac:dyDescent="0.45">
      <c r="A213" t="s">
        <v>711</v>
      </c>
      <c r="B213" t="s">
        <v>277</v>
      </c>
      <c r="C213" s="9">
        <v>153260</v>
      </c>
    </row>
    <row r="214" spans="1:3" x14ac:dyDescent="0.4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713</v>
      </c>
    </row>
    <row r="2" spans="1:3" x14ac:dyDescent="0.45">
      <c r="A2" t="s">
        <v>714</v>
      </c>
    </row>
    <row r="4" spans="1:3" x14ac:dyDescent="0.45">
      <c r="A4" s="2" t="s">
        <v>715</v>
      </c>
      <c r="B4" s="10" t="s">
        <v>716</v>
      </c>
      <c r="C4" s="10" t="s">
        <v>717</v>
      </c>
    </row>
    <row r="5" spans="1:3" x14ac:dyDescent="0.45">
      <c r="A5" t="s">
        <v>718</v>
      </c>
      <c r="B5" s="9">
        <v>84000000</v>
      </c>
      <c r="C5" s="9">
        <v>41000000</v>
      </c>
    </row>
    <row r="6" spans="1:3" x14ac:dyDescent="0.45">
      <c r="A6" t="s">
        <v>719</v>
      </c>
      <c r="B6" s="9">
        <v>90000000</v>
      </c>
      <c r="C6" s="9">
        <v>45000000</v>
      </c>
    </row>
    <row r="7" spans="1:3" x14ac:dyDescent="0.45">
      <c r="A7" t="s">
        <v>720</v>
      </c>
      <c r="B7" s="9">
        <v>298000000</v>
      </c>
      <c r="C7" s="9">
        <v>149000000</v>
      </c>
    </row>
    <row r="8" spans="1:3" x14ac:dyDescent="0.45">
      <c r="A8" t="s">
        <v>721</v>
      </c>
      <c r="B8" s="9">
        <v>81000000</v>
      </c>
      <c r="C8" s="9">
        <v>30000000</v>
      </c>
    </row>
    <row r="9" spans="1:3" x14ac:dyDescent="0.45">
      <c r="A9" t="s">
        <v>722</v>
      </c>
      <c r="B9" s="9">
        <v>88000000</v>
      </c>
      <c r="C9" s="9">
        <v>40000000</v>
      </c>
    </row>
    <row r="10" spans="1:3" x14ac:dyDescent="0.45">
      <c r="A10" t="s">
        <v>723</v>
      </c>
      <c r="B10" s="9">
        <v>209000000</v>
      </c>
      <c r="C10" s="9">
        <v>84000000</v>
      </c>
    </row>
    <row r="12" spans="1:3" x14ac:dyDescent="0.45">
      <c r="A12" t="s">
        <v>724</v>
      </c>
    </row>
    <row r="13" spans="1:3" x14ac:dyDescent="0.45">
      <c r="A13" t="s">
        <v>725</v>
      </c>
    </row>
    <row r="14" spans="1:3" x14ac:dyDescent="0.45">
      <c r="A14" t="s">
        <v>726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792</v>
      </c>
      <c r="E1" s="2" t="s">
        <v>794</v>
      </c>
    </row>
    <row r="2" spans="1:5" x14ac:dyDescent="0.45">
      <c r="A2" t="s">
        <v>799</v>
      </c>
      <c r="E2" t="s">
        <v>795</v>
      </c>
    </row>
    <row r="3" spans="1:5" x14ac:dyDescent="0.45">
      <c r="A3" t="s">
        <v>833</v>
      </c>
      <c r="E3" t="s">
        <v>796</v>
      </c>
    </row>
    <row r="4" spans="1:5" x14ac:dyDescent="0.45">
      <c r="A4" t="s">
        <v>834</v>
      </c>
      <c r="E4" t="s">
        <v>797</v>
      </c>
    </row>
    <row r="5" spans="1:5" x14ac:dyDescent="0.45">
      <c r="E5" t="s">
        <v>798</v>
      </c>
    </row>
    <row r="6" spans="1:5" x14ac:dyDescent="0.45">
      <c r="A6" t="s">
        <v>800</v>
      </c>
    </row>
    <row r="7" spans="1:5" x14ac:dyDescent="0.45">
      <c r="A7" t="s">
        <v>801</v>
      </c>
    </row>
    <row r="8" spans="1:5" x14ac:dyDescent="0.45">
      <c r="A8" t="s">
        <v>802</v>
      </c>
    </row>
    <row r="9" spans="1:5" x14ac:dyDescent="0.45">
      <c r="A9" t="s">
        <v>804</v>
      </c>
    </row>
    <row r="10" spans="1:5" x14ac:dyDescent="0.45">
      <c r="A10" t="s">
        <v>805</v>
      </c>
    </row>
    <row r="11" spans="1:5" x14ac:dyDescent="0.45">
      <c r="A11" t="s">
        <v>806</v>
      </c>
    </row>
    <row r="13" spans="1:5" x14ac:dyDescent="0.45">
      <c r="A13" t="s">
        <v>807</v>
      </c>
      <c r="E13" s="2" t="s">
        <v>826</v>
      </c>
    </row>
    <row r="14" spans="1:5" x14ac:dyDescent="0.45">
      <c r="A14" t="s">
        <v>808</v>
      </c>
      <c r="E14" t="s">
        <v>803</v>
      </c>
    </row>
    <row r="15" spans="1:5" x14ac:dyDescent="0.45">
      <c r="A15" t="s">
        <v>809</v>
      </c>
    </row>
    <row r="16" spans="1:5" x14ac:dyDescent="0.45">
      <c r="E16" s="2" t="s">
        <v>827</v>
      </c>
    </row>
    <row r="17" spans="1:5" x14ac:dyDescent="0.45">
      <c r="A17" t="s">
        <v>815</v>
      </c>
      <c r="E17" t="s">
        <v>828</v>
      </c>
    </row>
    <row r="18" spans="1:5" x14ac:dyDescent="0.45">
      <c r="A18" t="s">
        <v>810</v>
      </c>
    </row>
    <row r="19" spans="1:5" x14ac:dyDescent="0.45">
      <c r="A19" t="s">
        <v>816</v>
      </c>
      <c r="E19" s="2" t="s">
        <v>829</v>
      </c>
    </row>
    <row r="20" spans="1:5" x14ac:dyDescent="0.45">
      <c r="A20" t="s">
        <v>818</v>
      </c>
      <c r="E20" t="s">
        <v>830</v>
      </c>
    </row>
    <row r="21" spans="1:5" x14ac:dyDescent="0.45">
      <c r="A21" t="s">
        <v>837</v>
      </c>
    </row>
    <row r="22" spans="1:5" x14ac:dyDescent="0.45">
      <c r="A22" t="s">
        <v>819</v>
      </c>
    </row>
    <row r="23" spans="1:5" x14ac:dyDescent="0.45">
      <c r="A23" t="s">
        <v>820</v>
      </c>
    </row>
    <row r="25" spans="1:5" ht="28.5" x14ac:dyDescent="0.45">
      <c r="B25" s="16" t="s">
        <v>811</v>
      </c>
      <c r="C25" s="3" t="s">
        <v>813</v>
      </c>
      <c r="D25" s="3" t="s">
        <v>729</v>
      </c>
      <c r="E25" s="3" t="s">
        <v>823</v>
      </c>
    </row>
    <row r="26" spans="1:5" x14ac:dyDescent="0.45">
      <c r="B26" t="s">
        <v>812</v>
      </c>
      <c r="C26">
        <v>500</v>
      </c>
      <c r="D26">
        <v>5900000</v>
      </c>
      <c r="E26">
        <v>1984</v>
      </c>
    </row>
    <row r="27" spans="1:5" x14ac:dyDescent="0.45">
      <c r="B27" t="s">
        <v>814</v>
      </c>
      <c r="C27">
        <v>500</v>
      </c>
      <c r="D27">
        <v>7050000</v>
      </c>
      <c r="E27">
        <v>1984</v>
      </c>
    </row>
    <row r="28" spans="1:5" x14ac:dyDescent="0.45">
      <c r="B28" t="s">
        <v>817</v>
      </c>
      <c r="C28">
        <v>500</v>
      </c>
      <c r="D28">
        <v>7050000</v>
      </c>
      <c r="E28">
        <v>1983</v>
      </c>
    </row>
    <row r="29" spans="1:5" x14ac:dyDescent="0.45">
      <c r="B29" t="s">
        <v>824</v>
      </c>
      <c r="C29">
        <v>1030</v>
      </c>
      <c r="D29">
        <v>6000000</v>
      </c>
      <c r="E29">
        <v>1999</v>
      </c>
    </row>
    <row r="30" spans="1:5" x14ac:dyDescent="0.45">
      <c r="B30" t="s">
        <v>821</v>
      </c>
      <c r="C30">
        <v>1800</v>
      </c>
      <c r="D30">
        <v>6000000</v>
      </c>
      <c r="E30">
        <v>2009</v>
      </c>
    </row>
    <row r="31" spans="1:5" x14ac:dyDescent="0.45">
      <c r="B31" t="s">
        <v>822</v>
      </c>
      <c r="C31">
        <v>2800</v>
      </c>
      <c r="D31">
        <v>22000000</v>
      </c>
      <c r="E31">
        <v>2014</v>
      </c>
    </row>
    <row r="33" spans="1:5" x14ac:dyDescent="0.45">
      <c r="A33" t="s">
        <v>825</v>
      </c>
    </row>
    <row r="34" spans="1:5" x14ac:dyDescent="0.45">
      <c r="A34" t="s">
        <v>838</v>
      </c>
    </row>
    <row r="35" spans="1:5" x14ac:dyDescent="0.45">
      <c r="A35" s="13">
        <v>10000000</v>
      </c>
    </row>
    <row r="37" spans="1:5" x14ac:dyDescent="0.45">
      <c r="A37" t="s">
        <v>836</v>
      </c>
    </row>
    <row r="42" spans="1:5" x14ac:dyDescent="0.45">
      <c r="A42" s="2" t="s">
        <v>839</v>
      </c>
      <c r="B42" s="19"/>
      <c r="E42" s="2" t="s">
        <v>841</v>
      </c>
    </row>
    <row r="43" spans="1:5" x14ac:dyDescent="0.45">
      <c r="A43" t="s">
        <v>840</v>
      </c>
      <c r="E43" t="s">
        <v>842</v>
      </c>
    </row>
    <row r="44" spans="1:5" x14ac:dyDescent="0.45">
      <c r="A44" t="s">
        <v>843</v>
      </c>
    </row>
    <row r="45" spans="1:5" x14ac:dyDescent="0.45">
      <c r="E45" s="2" t="s">
        <v>846</v>
      </c>
    </row>
    <row r="46" spans="1:5" x14ac:dyDescent="0.45">
      <c r="A46" t="s">
        <v>844</v>
      </c>
      <c r="E46" t="s">
        <v>847</v>
      </c>
    </row>
    <row r="47" spans="1:5" x14ac:dyDescent="0.45">
      <c r="A47" t="s">
        <v>845</v>
      </c>
      <c r="E47" t="s">
        <v>848</v>
      </c>
    </row>
    <row r="48" spans="1:5" x14ac:dyDescent="0.45">
      <c r="A48" t="s">
        <v>850</v>
      </c>
      <c r="E48" t="s">
        <v>849</v>
      </c>
    </row>
    <row r="49" spans="1:1" x14ac:dyDescent="0.45">
      <c r="A49" s="13">
        <v>30000</v>
      </c>
    </row>
    <row r="51" spans="1:1" x14ac:dyDescent="0.45">
      <c r="A51" t="s">
        <v>836</v>
      </c>
    </row>
    <row r="53" spans="1:1" x14ac:dyDescent="0.45">
      <c r="A53" t="s">
        <v>1105</v>
      </c>
    </row>
    <row r="54" spans="1:1" x14ac:dyDescent="0.45">
      <c r="A54" t="s">
        <v>1106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727</v>
      </c>
    </row>
    <row r="2" spans="1:3" x14ac:dyDescent="0.45">
      <c r="A2" s="2" t="s">
        <v>728</v>
      </c>
      <c r="B2" s="2" t="s">
        <v>715</v>
      </c>
      <c r="C2" s="2" t="s">
        <v>729</v>
      </c>
    </row>
    <row r="3" spans="1:3" x14ac:dyDescent="0.45">
      <c r="A3" t="s">
        <v>730</v>
      </c>
      <c r="B3" t="s">
        <v>731</v>
      </c>
      <c r="C3">
        <v>8700</v>
      </c>
    </row>
    <row r="4" spans="1:3" x14ac:dyDescent="0.45">
      <c r="A4" t="s">
        <v>732</v>
      </c>
      <c r="B4" t="s">
        <v>733</v>
      </c>
      <c r="C4">
        <v>4600</v>
      </c>
    </row>
    <row r="5" spans="1:3" x14ac:dyDescent="0.45">
      <c r="A5" t="s">
        <v>734</v>
      </c>
      <c r="B5" t="s">
        <v>735</v>
      </c>
      <c r="C5">
        <v>10500</v>
      </c>
    </row>
    <row r="6" spans="1:3" x14ac:dyDescent="0.45">
      <c r="A6" t="s">
        <v>736</v>
      </c>
      <c r="B6" t="s">
        <v>737</v>
      </c>
      <c r="C6">
        <v>6500</v>
      </c>
    </row>
    <row r="7" spans="1:3" x14ac:dyDescent="0.45">
      <c r="A7" t="s">
        <v>738</v>
      </c>
      <c r="B7" t="s">
        <v>739</v>
      </c>
      <c r="C7">
        <v>3000</v>
      </c>
    </row>
    <row r="8" spans="1:3" x14ac:dyDescent="0.45">
      <c r="A8" t="s">
        <v>740</v>
      </c>
      <c r="B8" t="s">
        <v>741</v>
      </c>
      <c r="C8">
        <v>10000</v>
      </c>
    </row>
    <row r="9" spans="1:3" x14ac:dyDescent="0.45">
      <c r="A9" t="s">
        <v>742</v>
      </c>
      <c r="B9" t="s">
        <v>743</v>
      </c>
      <c r="C9">
        <v>13000</v>
      </c>
    </row>
    <row r="10" spans="1:3" x14ac:dyDescent="0.45">
      <c r="A10" t="s">
        <v>744</v>
      </c>
      <c r="B10" t="s">
        <v>745</v>
      </c>
      <c r="C10">
        <v>9000</v>
      </c>
    </row>
    <row r="11" spans="1:3" x14ac:dyDescent="0.45">
      <c r="A11" t="s">
        <v>746</v>
      </c>
      <c r="B11" t="s">
        <v>747</v>
      </c>
      <c r="C11">
        <v>19000</v>
      </c>
    </row>
    <row r="12" spans="1:3" x14ac:dyDescent="0.4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45">
      <c r="A7" t="s">
        <v>1087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45">
      <c r="A8" t="s">
        <v>1088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F4" sqref="F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11">
        <f t="shared" ref="B2:C2" si="0">TREND($F2:$J2,$F$1:$J$1,B$1)</f>
        <v>74015.102684400277</v>
      </c>
      <c r="C2" s="11">
        <f t="shared" si="0"/>
        <v>73301.542244600132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53'!$1:$1,0))*10^3*cpi_2018to2012</f>
        <v>72667.190690000003</v>
      </c>
      <c r="F2" s="4">
        <f>INDEX('AEO 53'!$227:$227,MATCH('BNVP-LDVs-frgt'!F$1,'AEO 53'!$1:$1,0))*10^3*cpi_2018to2012</f>
        <v>71418.955514000001</v>
      </c>
      <c r="G2" s="4">
        <f>INDEX('AEO 53'!$227:$227,MATCH('BNVP-LDVs-frgt'!G$1,'AEO 53'!$1:$1,0))*10^3*cpi_2018to2012</f>
        <v>70199.268214000011</v>
      </c>
      <c r="H2" s="4">
        <f>INDEX('AEO 53'!$227:$227,MATCH('BNVP-LDVs-frgt'!H$1,'AEO 53'!$1:$1,0))*10^3*cpi_2018to2012</f>
        <v>69598.730911999999</v>
      </c>
      <c r="I2" s="4">
        <f>INDEX('AEO 53'!$227:$227,MATCH('BNVP-LDVs-frgt'!I$1,'AEO 53'!$1:$1,0))*10^3*cpi_2018to2012</f>
        <v>69001.916332000008</v>
      </c>
      <c r="J2" s="4">
        <f>INDEX('AEO 53'!$227:$227,MATCH('BNVP-LDVs-frgt'!J$1,'AEO 53'!$1:$1,0))*10^3*cpi_2018to2012</f>
        <v>68449.829256000012</v>
      </c>
      <c r="K2" s="4">
        <f>INDEX('AEO 53'!$227:$227,MATCH('BNVP-LDVs-frgt'!K$1,'AEO 53'!$1:$1,0))*10^3*cpi_2018to2012</f>
        <v>67946.017831999998</v>
      </c>
      <c r="L2" s="4">
        <f>INDEX('AEO 53'!$227:$227,MATCH('BNVP-LDVs-frgt'!L$1,'AEO 53'!$1:$1,0))*10^3*cpi_2018to2012</f>
        <v>67490.949114000003</v>
      </c>
      <c r="M2" s="4">
        <f>INDEX('AEO 53'!$227:$227,MATCH('BNVP-LDVs-frgt'!M$1,'AEO 53'!$1:$1,0))*10^3*cpi_2018to2012</f>
        <v>67083.179895999987</v>
      </c>
      <c r="N2" s="4">
        <f>INDEX('AEO 53'!$227:$227,MATCH('BNVP-LDVs-frgt'!N$1,'AEO 53'!$1:$1,0))*10^3*cpi_2018to2012</f>
        <v>66719.448111999998</v>
      </c>
      <c r="O2" s="4">
        <f>INDEX('AEO 53'!$227:$227,MATCH('BNVP-LDVs-frgt'!O$1,'AEO 53'!$1:$1,0))*10^3*cpi_2018to2012</f>
        <v>66396.341799999995</v>
      </c>
      <c r="P2" s="4">
        <f>INDEX('AEO 53'!$227:$227,MATCH('BNVP-LDVs-frgt'!P$1,'AEO 53'!$1:$1,0))*10^3*cpi_2018to2012</f>
        <v>66110.674755999993</v>
      </c>
      <c r="Q2" s="4">
        <f>INDEX('AEO 53'!$227:$227,MATCH('BNVP-LDVs-frgt'!Q$1,'AEO 53'!$1:$1,0))*10^3*cpi_2018to2012</f>
        <v>65797.965193999989</v>
      </c>
      <c r="R2" s="4">
        <f>INDEX('AEO 53'!$227:$227,MATCH('BNVP-LDVs-frgt'!R$1,'AEO 53'!$1:$1,0))*10^3*cpi_2018to2012</f>
        <v>65505.520839999997</v>
      </c>
      <c r="S2" s="4">
        <f>INDEX('AEO 53'!$227:$227,MATCH('BNVP-LDVs-frgt'!S$1,'AEO 53'!$1:$1,0))*10^3*cpi_2018to2012</f>
        <v>65243.897479999992</v>
      </c>
      <c r="T2" s="4">
        <f>INDEX('AEO 53'!$227:$227,MATCH('BNVP-LDVs-frgt'!T$1,'AEO 53'!$1:$1,0))*10^3*cpi_2018to2012</f>
        <v>65012.098853999996</v>
      </c>
      <c r="U2" s="4">
        <f>INDEX('AEO 53'!$227:$227,MATCH('BNVP-LDVs-frgt'!U$1,'AEO 53'!$1:$1,0))*10^3*cpi_2018to2012</f>
        <v>64809.455913999991</v>
      </c>
      <c r="V2" s="4">
        <f>INDEX('AEO 53'!$227:$227,MATCH('BNVP-LDVs-frgt'!V$1,'AEO 53'!$1:$1,0))*10^3*cpi_2018to2012</f>
        <v>64635.30601</v>
      </c>
      <c r="W2" s="4">
        <f>INDEX('AEO 53'!$227:$227,MATCH('BNVP-LDVs-frgt'!W$1,'AEO 53'!$1:$1,0))*10^3*cpi_2018to2012</f>
        <v>64488.797293999989</v>
      </c>
      <c r="X2" s="4">
        <f>INDEX('AEO 53'!$227:$227,MATCH('BNVP-LDVs-frgt'!X$1,'AEO 53'!$1:$1,0))*10^3*cpi_2018to2012</f>
        <v>64471.733828000011</v>
      </c>
      <c r="Y2" s="4">
        <f>INDEX('AEO 53'!$227:$227,MATCH('BNVP-LDVs-frgt'!Y$1,'AEO 53'!$1:$1,0))*10^3*cpi_2018to2012</f>
        <v>64455.730602000003</v>
      </c>
      <c r="Z2" s="4">
        <f>INDEX('AEO 53'!$227:$227,MATCH('BNVP-LDVs-frgt'!Z$1,'AEO 53'!$1:$1,0))*10^3*cpi_2018to2012</f>
        <v>64440.667882000009</v>
      </c>
      <c r="AA2" s="4">
        <f>INDEX('AEO 53'!$227:$227,MATCH('BNVP-LDVs-frgt'!AA$1,'AEO 53'!$1:$1,0))*10^3*cpi_2018to2012</f>
        <v>64426.428675999996</v>
      </c>
      <c r="AB2" s="4">
        <f>INDEX('AEO 53'!$227:$227,MATCH('BNVP-LDVs-frgt'!AB$1,'AEO 53'!$1:$1,0))*10^3*cpi_2018to2012</f>
        <v>64412.900562000003</v>
      </c>
      <c r="AC2" s="4">
        <f>INDEX('AEO 53'!$227:$227,MATCH('BNVP-LDVs-frgt'!AC$1,'AEO 53'!$1:$1,0))*10^3*cpi_2018to2012</f>
        <v>64400.069829999993</v>
      </c>
      <c r="AD2" s="4">
        <f>INDEX('AEO 53'!$227:$227,MATCH('BNVP-LDVs-frgt'!AD$1,'AEO 53'!$1:$1,0))*10^3*cpi_2018to2012</f>
        <v>64387.880725999996</v>
      </c>
      <c r="AE2" s="4">
        <f>INDEX('AEO 53'!$227:$227,MATCH('BNVP-LDVs-frgt'!AE$1,'AEO 53'!$1:$1,0))*10^3*cpi_2018to2012</f>
        <v>64376.241850000013</v>
      </c>
      <c r="AF2" s="4">
        <f>INDEX('AEO 53'!$227:$227,MATCH('BNVP-LDVs-frgt'!AF$1,'AEO 53'!$1:$1,0))*10^3*cpi_2018to2012</f>
        <v>64365.063630000004</v>
      </c>
      <c r="AG2" s="4">
        <f>INDEX('AEO 53'!$227:$227,MATCH('BNVP-LDVs-frgt'!AG$1,'AEO 53'!$1:$1,0))*10^3*cpi_2018to2012</f>
        <v>64348.690233999994</v>
      </c>
      <c r="AH2" s="4"/>
      <c r="AI2" s="4"/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4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4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45">
      <c r="A6" t="s">
        <v>4</v>
      </c>
      <c r="B6" s="11">
        <f t="shared" ref="B6:C6" si="1">TREND($F6:$H6,$F$1:$H$1,B$1)</f>
        <v>0</v>
      </c>
      <c r="C6" s="11">
        <f t="shared" si="1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45">
      <c r="A7" s="5" t="s">
        <v>1087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45">
      <c r="A8" s="5" t="s">
        <v>1088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About!$B$84*cpi_2018to2012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45">
      <c r="A7" s="5" t="s">
        <v>1087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45">
      <c r="A8" s="5" t="s">
        <v>1088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B5*('BNVP-LDVs-psgr'!B2/'BNVP-LDVs-psgr'!B5)</f>
        <v>164590.23376574926</v>
      </c>
      <c r="C2" s="4">
        <f>C5*('BNVP-LDVs-psgr'!C2/'BNVP-LDVs-psgr'!C5)</f>
        <v>137019.41757367254</v>
      </c>
      <c r="D2" s="4">
        <f>D5*('BNVP-LDVs-psgr'!C2/'BNVP-LDVs-psgr'!C5)</f>
        <v>137019.41757367254</v>
      </c>
      <c r="E2" s="4">
        <f>E5*('BNVP-LDVs-psgr'!E2/'BNVP-LDVs-psgr'!E5)</f>
        <v>138226.48415796645</v>
      </c>
      <c r="F2" s="4">
        <f>F5*('BNVP-LDVs-psgr'!F2/'BNVP-LDVs-psgr'!F5)</f>
        <v>136758.84959444433</v>
      </c>
      <c r="G2" s="4">
        <f>G5*('BNVP-LDVs-psgr'!G2/'BNVP-LDVs-psgr'!G5)</f>
        <v>134792.07604083803</v>
      </c>
      <c r="H2" s="4">
        <f>H5*('BNVP-LDVs-psgr'!H2/'BNVP-LDVs-psgr'!H5)</f>
        <v>134591.87928698989</v>
      </c>
      <c r="I2" s="4">
        <f>I5*('BNVP-LDVs-psgr'!I2/'BNVP-LDVs-psgr'!I5)</f>
        <v>133315.70943625359</v>
      </c>
      <c r="J2" s="4">
        <f>J5*('BNVP-LDVs-psgr'!J2/'BNVP-LDVs-psgr'!J5)</f>
        <v>132424.56751559381</v>
      </c>
      <c r="K2" s="4">
        <f>K5*('BNVP-LDVs-psgr'!K2/'BNVP-LDVs-psgr'!K5)</f>
        <v>131474.22639992132</v>
      </c>
      <c r="L2" s="4">
        <f>L5*('BNVP-LDVs-psgr'!L2/'BNVP-LDVs-psgr'!L5)</f>
        <v>130798.95776159577</v>
      </c>
      <c r="M2" s="4">
        <f>M5*('BNVP-LDVs-psgr'!M2/'BNVP-LDVs-psgr'!M5)</f>
        <v>130401.60364572574</v>
      </c>
      <c r="N2" s="4">
        <f>N5*('BNVP-LDVs-psgr'!N2/'BNVP-LDVs-psgr'!N5)</f>
        <v>129493.85816521583</v>
      </c>
      <c r="O2" s="4">
        <f>O5*('BNVP-LDVs-psgr'!O2/'BNVP-LDVs-psgr'!O5)</f>
        <v>128973.61289362349</v>
      </c>
      <c r="P2" s="4">
        <f>P5*('BNVP-LDVs-psgr'!P2/'BNVP-LDVs-psgr'!P5)</f>
        <v>128583.65805333923</v>
      </c>
      <c r="Q2" s="4">
        <f>Q5*('BNVP-LDVs-psgr'!Q2/'BNVP-LDVs-psgr'!Q5)</f>
        <v>128088.53694024251</v>
      </c>
      <c r="R2" s="4">
        <f>R5*('BNVP-LDVs-psgr'!R2/'BNVP-LDVs-psgr'!R5)</f>
        <v>127509.18283021297</v>
      </c>
      <c r="S2" s="4">
        <f>S5*('BNVP-LDVs-psgr'!S2/'BNVP-LDVs-psgr'!S5)</f>
        <v>127044.16236135765</v>
      </c>
      <c r="T2" s="4">
        <f>T5*('BNVP-LDVs-psgr'!T2/'BNVP-LDVs-psgr'!T5)</f>
        <v>126494.32086827191</v>
      </c>
      <c r="U2" s="4">
        <f>U5*('BNVP-LDVs-psgr'!U2/'BNVP-LDVs-psgr'!U5)</f>
        <v>126199.888277932</v>
      </c>
      <c r="V2" s="4">
        <f>V5*('BNVP-LDVs-psgr'!V2/'BNVP-LDVs-psgr'!V5)</f>
        <v>125873.14822367558</v>
      </c>
      <c r="W2" s="4">
        <f>W5*('BNVP-LDVs-psgr'!W2/'BNVP-LDVs-psgr'!W5)</f>
        <v>125480.46742492342</v>
      </c>
      <c r="X2" s="4">
        <f>X5*('BNVP-LDVs-psgr'!X2/'BNVP-LDVs-psgr'!X5)</f>
        <v>125471.32462375387</v>
      </c>
      <c r="Y2" s="4">
        <f>Y5*('BNVP-LDVs-psgr'!Y2/'BNVP-LDVs-psgr'!Y5)</f>
        <v>125516.62972086675</v>
      </c>
      <c r="Z2" s="4">
        <f>Z5*('BNVP-LDVs-psgr'!Z2/'BNVP-LDVs-psgr'!Z5)</f>
        <v>125409.28327135523</v>
      </c>
      <c r="AA2" s="4">
        <f>AA5*('BNVP-LDVs-psgr'!AA2/'BNVP-LDVs-psgr'!AA5)</f>
        <v>125385.78307401344</v>
      </c>
      <c r="AB2" s="4">
        <f>AB5*('BNVP-LDVs-psgr'!AB2/'BNVP-LDVs-psgr'!AB5)</f>
        <v>125406.03843687692</v>
      </c>
      <c r="AC2" s="4">
        <f>AC5*('BNVP-LDVs-psgr'!AC2/'BNVP-LDVs-psgr'!AC5)</f>
        <v>125317.80245671362</v>
      </c>
      <c r="AD2" s="4">
        <f>AD5*('BNVP-LDVs-psgr'!AD2/'BNVP-LDVs-psgr'!AD5)</f>
        <v>125523.35390978241</v>
      </c>
      <c r="AE2" s="4">
        <f>AE5*('BNVP-LDVs-psgr'!AE2/'BNVP-LDVs-psgr'!AE5)</f>
        <v>125513.04292451477</v>
      </c>
      <c r="AF2" s="4">
        <f>AF5*('BNVP-LDVs-psgr'!AF2/'BNVP-LDVs-psgr'!AF5)</f>
        <v>125543.11540929913</v>
      </c>
      <c r="AG2" s="4">
        <f>AG5*('BNVP-LDVs-psgr'!AG2/'BNVP-LDVs-psgr'!AG5)</f>
        <v>125583.3274552193</v>
      </c>
      <c r="AH2" s="4"/>
      <c r="AI2" s="4"/>
      <c r="AJ2" s="4"/>
    </row>
    <row r="3" spans="1:36" x14ac:dyDescent="0.45">
      <c r="A3" t="s">
        <v>1</v>
      </c>
      <c r="B3" s="4">
        <f>B5*('BNVP-LDVs-frgt'!B3/'BNVP-LDVs-frgt'!B5)</f>
        <v>123301.34268359629</v>
      </c>
      <c r="C3" s="4">
        <f>C5*('BNVP-LDVs-frgt'!C3/'BNVP-LDVs-frgt'!C5)</f>
        <v>124516.08378343943</v>
      </c>
      <c r="D3" s="4">
        <f>D5*('BNVP-LDVs-frgt'!C3/'BNVP-LDVs-frgt'!C5)</f>
        <v>124516.08378343943</v>
      </c>
      <c r="E3" s="4">
        <f>E5*('BNVP-LDVs-frgt'!E3/'BNVP-LDVs-frgt'!E5)</f>
        <v>127064.53776121589</v>
      </c>
      <c r="F3" s="4">
        <f>F5*('BNVP-LDVs-frgt'!F3/'BNVP-LDVs-frgt'!F5)</f>
        <v>128204.4939265494</v>
      </c>
      <c r="G3" s="4">
        <f>G5*('BNVP-LDVs-frgt'!G3/'BNVP-LDVs-frgt'!G5)</f>
        <v>129305.29163750944</v>
      </c>
      <c r="H3" s="4">
        <f>H5*('BNVP-LDVs-frgt'!H3/'BNVP-LDVs-frgt'!H5)</f>
        <v>129699.07706291253</v>
      </c>
      <c r="I3" s="4">
        <f>I5*('BNVP-LDVs-frgt'!I3/'BNVP-LDVs-frgt'!I5)</f>
        <v>129851.61711242324</v>
      </c>
      <c r="J3" s="4">
        <f>J5*('BNVP-LDVs-frgt'!J3/'BNVP-LDVs-frgt'!J5)</f>
        <v>130003.73346153944</v>
      </c>
      <c r="K3" s="4">
        <f>K5*('BNVP-LDVs-frgt'!K3/'BNVP-LDVs-frgt'!K5)</f>
        <v>130154.7660787011</v>
      </c>
      <c r="L3" s="4">
        <f>L5*('BNVP-LDVs-frgt'!L3/'BNVP-LDVs-frgt'!L5)</f>
        <v>130304.55737134138</v>
      </c>
      <c r="M3" s="4">
        <f>M5*('BNVP-LDVs-frgt'!M3/'BNVP-LDVs-frgt'!M5)</f>
        <v>130455.4440604656</v>
      </c>
      <c r="N3" s="4">
        <f>N5*('BNVP-LDVs-frgt'!N3/'BNVP-LDVs-frgt'!N5)</f>
        <v>130604.5069944111</v>
      </c>
      <c r="O3" s="4">
        <f>O5*('BNVP-LDVs-frgt'!O3/'BNVP-LDVs-frgt'!O5)</f>
        <v>130754.85467488662</v>
      </c>
      <c r="P3" s="4">
        <f>P5*('BNVP-LDVs-frgt'!P3/'BNVP-LDVs-frgt'!P5)</f>
        <v>130903.90861281617</v>
      </c>
      <c r="Q3" s="4">
        <f>Q5*('BNVP-LDVs-frgt'!Q3/'BNVP-LDVs-frgt'!Q5)</f>
        <v>130933.75269217649</v>
      </c>
      <c r="R3" s="4">
        <f>R5*('BNVP-LDVs-frgt'!R3/'BNVP-LDVs-frgt'!R5)</f>
        <v>130939.3519236491</v>
      </c>
      <c r="S3" s="4">
        <f>S5*('BNVP-LDVs-frgt'!S3/'BNVP-LDVs-frgt'!S5)</f>
        <v>130948.00283002504</v>
      </c>
      <c r="T3" s="4">
        <f>T5*('BNVP-LDVs-frgt'!T3/'BNVP-LDVs-frgt'!T5)</f>
        <v>130955.14691366126</v>
      </c>
      <c r="U3" s="4">
        <f>U5*('BNVP-LDVs-frgt'!U3/'BNVP-LDVs-frgt'!U5)</f>
        <v>130964.0184818514</v>
      </c>
      <c r="V3" s="4">
        <f>V5*('BNVP-LDVs-frgt'!V3/'BNVP-LDVs-frgt'!V5)</f>
        <v>130972.74933739772</v>
      </c>
      <c r="W3" s="4">
        <f>W5*('BNVP-LDVs-frgt'!W3/'BNVP-LDVs-frgt'!W5)</f>
        <v>130981.90818728626</v>
      </c>
      <c r="X3" s="4">
        <f>X5*('BNVP-LDVs-frgt'!X3/'BNVP-LDVs-frgt'!X5)</f>
        <v>130991.70749310309</v>
      </c>
      <c r="Y3" s="4">
        <f>Y5*('BNVP-LDVs-frgt'!Y3/'BNVP-LDVs-frgt'!Y5)</f>
        <v>131001.94375343193</v>
      </c>
      <c r="Z3" s="4">
        <f>Z5*('BNVP-LDVs-frgt'!Z3/'BNVP-LDVs-frgt'!Z5)</f>
        <v>131012.65635044445</v>
      </c>
      <c r="AA3" s="4">
        <f>AA5*('BNVP-LDVs-frgt'!AA3/'BNVP-LDVs-frgt'!AA5)</f>
        <v>131023.66973795975</v>
      </c>
      <c r="AB3" s="4">
        <f>AB5*('BNVP-LDVs-frgt'!AB3/'BNVP-LDVs-frgt'!AB5)</f>
        <v>131034.37210434758</v>
      </c>
      <c r="AC3" s="4">
        <f>AC5*('BNVP-LDVs-frgt'!AC3/'BNVP-LDVs-frgt'!AC5)</f>
        <v>131046.16497792615</v>
      </c>
      <c r="AD3" s="4">
        <f>AD5*('BNVP-LDVs-frgt'!AD3/'BNVP-LDVs-frgt'!AD5)</f>
        <v>131058.23465163843</v>
      </c>
      <c r="AE3" s="4">
        <f>AE5*('BNVP-LDVs-frgt'!AE3/'BNVP-LDVs-frgt'!AE5)</f>
        <v>131070.30067220583</v>
      </c>
      <c r="AF3" s="4">
        <f>AF5*('BNVP-LDVs-frgt'!AF3/'BNVP-LDVs-frgt'!AF5)</f>
        <v>131083.11123127898</v>
      </c>
      <c r="AG3" s="4">
        <f>AG5*('BNVP-LDVs-frgt'!AG3/'BNVP-LDVs-frgt'!AG5)</f>
        <v>131084.65745935665</v>
      </c>
      <c r="AH3" s="4"/>
      <c r="AI3" s="4"/>
      <c r="AJ3" s="4"/>
    </row>
    <row r="4" spans="1:36" x14ac:dyDescent="0.45">
      <c r="A4" t="s">
        <v>2</v>
      </c>
      <c r="B4" s="4">
        <f>B5</f>
        <v>130000</v>
      </c>
      <c r="C4" s="4">
        <f t="shared" ref="C4:AG4" si="0">C5</f>
        <v>130818.06614452868</v>
      </c>
      <c r="D4" s="4">
        <f t="shared" si="0"/>
        <v>130818.06614452868</v>
      </c>
      <c r="E4" s="4">
        <f t="shared" si="0"/>
        <v>131712.65810700174</v>
      </c>
      <c r="F4" s="4">
        <f t="shared" si="0"/>
        <v>132057.3291639438</v>
      </c>
      <c r="G4" s="4">
        <f t="shared" si="0"/>
        <v>132721.444193134</v>
      </c>
      <c r="H4" s="4">
        <f t="shared" si="0"/>
        <v>133616.91859228828</v>
      </c>
      <c r="I4" s="4">
        <f t="shared" si="0"/>
        <v>133788.7115926281</v>
      </c>
      <c r="J4" s="4">
        <f t="shared" si="0"/>
        <v>133960.3322716417</v>
      </c>
      <c r="K4" s="4">
        <f t="shared" si="0"/>
        <v>134133.67048299412</v>
      </c>
      <c r="L4" s="4">
        <f t="shared" si="0"/>
        <v>134306.01263920846</v>
      </c>
      <c r="M4" s="4">
        <f t="shared" si="0"/>
        <v>134474.35353210213</v>
      </c>
      <c r="N4" s="4">
        <f t="shared" si="0"/>
        <v>134646.89830789779</v>
      </c>
      <c r="O4" s="4">
        <f t="shared" si="0"/>
        <v>134819.39952995171</v>
      </c>
      <c r="P4" s="4">
        <f t="shared" si="0"/>
        <v>134990.06581392811</v>
      </c>
      <c r="Q4" s="4">
        <f t="shared" si="0"/>
        <v>135038.01658998441</v>
      </c>
      <c r="R4" s="4">
        <f t="shared" si="0"/>
        <v>135063.42925149124</v>
      </c>
      <c r="S4" s="4">
        <f t="shared" si="0"/>
        <v>135088.43667383539</v>
      </c>
      <c r="T4" s="4">
        <f t="shared" si="0"/>
        <v>135115.9740004846</v>
      </c>
      <c r="U4" s="4">
        <f t="shared" si="0"/>
        <v>135141.99452073534</v>
      </c>
      <c r="V4" s="4">
        <f t="shared" si="0"/>
        <v>135167.98474273091</v>
      </c>
      <c r="W4" s="4">
        <f t="shared" si="0"/>
        <v>135197.23960171893</v>
      </c>
      <c r="X4" s="4">
        <f t="shared" si="0"/>
        <v>135225.49840556888</v>
      </c>
      <c r="Y4" s="4">
        <f t="shared" si="0"/>
        <v>135252.16844466442</v>
      </c>
      <c r="Z4" s="4">
        <f t="shared" si="0"/>
        <v>135281.23772683961</v>
      </c>
      <c r="AA4" s="4">
        <f t="shared" si="0"/>
        <v>135310.39222285739</v>
      </c>
      <c r="AB4" s="4">
        <f t="shared" si="0"/>
        <v>135338.83849716105</v>
      </c>
      <c r="AC4" s="4">
        <f t="shared" si="0"/>
        <v>135398.38971765785</v>
      </c>
      <c r="AD4" s="4">
        <f t="shared" si="0"/>
        <v>135502.46990501991</v>
      </c>
      <c r="AE4" s="4">
        <f t="shared" si="0"/>
        <v>135606.98184251791</v>
      </c>
      <c r="AF4" s="4">
        <f t="shared" si="0"/>
        <v>135711.53733375762</v>
      </c>
      <c r="AG4" s="4">
        <f t="shared" si="0"/>
        <v>135804.43367768754</v>
      </c>
      <c r="AH4" s="4"/>
      <c r="AI4" s="4"/>
      <c r="AJ4" s="4"/>
    </row>
    <row r="5" spans="1:36" x14ac:dyDescent="0.45">
      <c r="A5" t="s">
        <v>3</v>
      </c>
      <c r="B5" s="12">
        <f>'E3_MDV &amp; HDV Decarbonization'!Z22</f>
        <v>130000</v>
      </c>
      <c r="C5">
        <f>$B5*('BNVP-LDVs-frgt'!C$5/'BNVP-LDVs-frgt'!$B$5)</f>
        <v>130818.06614452868</v>
      </c>
      <c r="D5">
        <f>$B5*('BNVP-LDVs-frgt'!C$5/'BNVP-LDVs-frgt'!$B$5)</f>
        <v>130818.06614452868</v>
      </c>
      <c r="E5">
        <f>$B5*('BNVP-LDVs-frgt'!E$5/'BNVP-LDVs-frgt'!$B$5)</f>
        <v>131712.65810700174</v>
      </c>
      <c r="F5">
        <f>$B5*('BNVP-LDVs-frgt'!F$5/'BNVP-LDVs-frgt'!$B$5)</f>
        <v>132057.3291639438</v>
      </c>
      <c r="G5">
        <f>$B5*('BNVP-LDVs-frgt'!G$5/'BNVP-LDVs-frgt'!$B$5)</f>
        <v>132721.444193134</v>
      </c>
      <c r="H5">
        <f>$B5*('BNVP-LDVs-frgt'!H$5/'BNVP-LDVs-frgt'!$B$5)</f>
        <v>133616.91859228828</v>
      </c>
      <c r="I5">
        <f>$B5*('BNVP-LDVs-frgt'!I$5/'BNVP-LDVs-frgt'!$B$5)</f>
        <v>133788.7115926281</v>
      </c>
      <c r="J5">
        <f>$B5*('BNVP-LDVs-frgt'!J$5/'BNVP-LDVs-frgt'!$B$5)</f>
        <v>133960.3322716417</v>
      </c>
      <c r="K5">
        <f>$B5*('BNVP-LDVs-frgt'!K$5/'BNVP-LDVs-frgt'!$B$5)</f>
        <v>134133.67048299412</v>
      </c>
      <c r="L5">
        <f>$B5*('BNVP-LDVs-frgt'!L$5/'BNVP-LDVs-frgt'!$B$5)</f>
        <v>134306.01263920846</v>
      </c>
      <c r="M5">
        <f>$B5*('BNVP-LDVs-frgt'!M$5/'BNVP-LDVs-frgt'!$B$5)</f>
        <v>134474.35353210213</v>
      </c>
      <c r="N5">
        <f>$B5*('BNVP-LDVs-frgt'!N$5/'BNVP-LDVs-frgt'!$B$5)</f>
        <v>134646.89830789779</v>
      </c>
      <c r="O5">
        <f>$B5*('BNVP-LDVs-frgt'!O$5/'BNVP-LDVs-frgt'!$B$5)</f>
        <v>134819.39952995171</v>
      </c>
      <c r="P5">
        <f>$B5*('BNVP-LDVs-frgt'!P$5/'BNVP-LDVs-frgt'!$B$5)</f>
        <v>134990.06581392811</v>
      </c>
      <c r="Q5">
        <f>$B5*('BNVP-LDVs-frgt'!Q$5/'BNVP-LDVs-frgt'!$B$5)</f>
        <v>135038.01658998441</v>
      </c>
      <c r="R5">
        <f>$B5*('BNVP-LDVs-frgt'!R$5/'BNVP-LDVs-frgt'!$B$5)</f>
        <v>135063.42925149124</v>
      </c>
      <c r="S5">
        <f>$B5*('BNVP-LDVs-frgt'!S$5/'BNVP-LDVs-frgt'!$B$5)</f>
        <v>135088.43667383539</v>
      </c>
      <c r="T5">
        <f>$B5*('BNVP-LDVs-frgt'!T$5/'BNVP-LDVs-frgt'!$B$5)</f>
        <v>135115.9740004846</v>
      </c>
      <c r="U5">
        <f>$B5*('BNVP-LDVs-frgt'!U$5/'BNVP-LDVs-frgt'!$B$5)</f>
        <v>135141.99452073534</v>
      </c>
      <c r="V5">
        <f>$B5*('BNVP-LDVs-frgt'!V$5/'BNVP-LDVs-frgt'!$B$5)</f>
        <v>135167.98474273091</v>
      </c>
      <c r="W5">
        <f>$B5*('BNVP-LDVs-frgt'!W$5/'BNVP-LDVs-frgt'!$B$5)</f>
        <v>135197.23960171893</v>
      </c>
      <c r="X5">
        <f>$B5*('BNVP-LDVs-frgt'!X$5/'BNVP-LDVs-frgt'!$B$5)</f>
        <v>135225.49840556888</v>
      </c>
      <c r="Y5">
        <f>$B5*('BNVP-LDVs-frgt'!Y$5/'BNVP-LDVs-frgt'!$B$5)</f>
        <v>135252.16844466442</v>
      </c>
      <c r="Z5">
        <f>$B5*('BNVP-LDVs-frgt'!Z$5/'BNVP-LDVs-frgt'!$B$5)</f>
        <v>135281.23772683961</v>
      </c>
      <c r="AA5">
        <f>$B5*('BNVP-LDVs-frgt'!AA$5/'BNVP-LDVs-frgt'!$B$5)</f>
        <v>135310.39222285739</v>
      </c>
      <c r="AB5">
        <f>$B5*('BNVP-LDVs-frgt'!AB$5/'BNVP-LDVs-frgt'!$B$5)</f>
        <v>135338.83849716105</v>
      </c>
      <c r="AC5">
        <f>$B5*('BNVP-LDVs-frgt'!AC$5/'BNVP-LDVs-frgt'!$B$5)</f>
        <v>135398.38971765785</v>
      </c>
      <c r="AD5">
        <f>$B5*('BNVP-LDVs-frgt'!AD$5/'BNVP-LDVs-frgt'!$B$5)</f>
        <v>135502.46990501991</v>
      </c>
      <c r="AE5">
        <f>$B5*('BNVP-LDVs-frgt'!AE$5/'BNVP-LDVs-frgt'!$B$5)</f>
        <v>135606.98184251791</v>
      </c>
      <c r="AF5">
        <f>$B5*('BNVP-LDVs-frgt'!AF$5/'BNVP-LDVs-frgt'!$B$5)</f>
        <v>135711.53733375762</v>
      </c>
      <c r="AG5">
        <f>$B5*('BNVP-LDVs-frgt'!AG$5/'BNVP-LDVs-frgt'!$B$5)</f>
        <v>135804.43367768754</v>
      </c>
    </row>
    <row r="6" spans="1:36" x14ac:dyDescent="0.45">
      <c r="A6" t="s">
        <v>4</v>
      </c>
      <c r="B6" s="4">
        <f>B5*('BNVP-LDVs-psgr'!B6/'BNVP-LDVs-psgr'!B5)</f>
        <v>122682.57071987505</v>
      </c>
      <c r="C6" s="4">
        <f>C5*('BNVP-LDVs-psgr'!C6/'BNVP-LDVs-psgr'!C5)</f>
        <v>101794.24313669118</v>
      </c>
      <c r="D6" s="4">
        <f>D5*('BNVP-LDVs-psgr'!C6/'BNVP-LDVs-psgr'!C5)</f>
        <v>101794.24313669118</v>
      </c>
      <c r="E6" s="4">
        <f>E5*('BNVP-LDVs-psgr'!E6/'BNVP-LDVs-psgr'!E5)</f>
        <v>103015.06099757667</v>
      </c>
      <c r="F6" s="4">
        <f>F5*('BNVP-LDVs-psgr'!F6/'BNVP-LDVs-psgr'!F5)</f>
        <v>102774.05613026155</v>
      </c>
      <c r="G6" s="4">
        <f>G5*('BNVP-LDVs-psgr'!G6/'BNVP-LDVs-psgr'!G5)</f>
        <v>102138.7841664107</v>
      </c>
      <c r="H6" s="4">
        <f>H5*('BNVP-LDVs-psgr'!H6/'BNVP-LDVs-psgr'!H5)</f>
        <v>104684.77272251838</v>
      </c>
      <c r="I6" s="4">
        <f>I5*('BNVP-LDVs-psgr'!I6/'BNVP-LDVs-psgr'!I5)</f>
        <v>104298.81998111143</v>
      </c>
      <c r="J6" s="4">
        <f>J5*('BNVP-LDVs-psgr'!J6/'BNVP-LDVs-psgr'!J5)</f>
        <v>104142.02639124104</v>
      </c>
      <c r="K6" s="4">
        <f>K5*('BNVP-LDVs-psgr'!K6/'BNVP-LDVs-psgr'!K5)</f>
        <v>103952.32354936778</v>
      </c>
      <c r="L6" s="4">
        <f>L5*('BNVP-LDVs-psgr'!L6/'BNVP-LDVs-psgr'!L5)</f>
        <v>103964.75382357767</v>
      </c>
      <c r="M6" s="4">
        <f>M5*('BNVP-LDVs-psgr'!M6/'BNVP-LDVs-psgr'!M5)</f>
        <v>104168.55026001981</v>
      </c>
      <c r="N6" s="4">
        <f>N5*('BNVP-LDVs-psgr'!N6/'BNVP-LDVs-psgr'!N5)</f>
        <v>104012.1778422457</v>
      </c>
      <c r="O6" s="4">
        <f>O5*('BNVP-LDVs-psgr'!O6/'BNVP-LDVs-psgr'!O5)</f>
        <v>104135.2670442594</v>
      </c>
      <c r="P6" s="4">
        <f>P5*('BNVP-LDVs-psgr'!P6/'BNVP-LDVs-psgr'!P5)</f>
        <v>104343.63182342028</v>
      </c>
      <c r="Q6" s="4">
        <f>Q5*('BNVP-LDVs-psgr'!Q6/'BNVP-LDVs-psgr'!Q5)</f>
        <v>104434.95069154564</v>
      </c>
      <c r="R6" s="4">
        <f>R5*('BNVP-LDVs-psgr'!R6/'BNVP-LDVs-psgr'!R5)</f>
        <v>104436.47711729431</v>
      </c>
      <c r="S6" s="4">
        <f>S5*('BNVP-LDVs-psgr'!S6/'BNVP-LDVs-psgr'!S5)</f>
        <v>104495.23403538787</v>
      </c>
      <c r="T6" s="4">
        <f>T5*('BNVP-LDVs-psgr'!T6/'BNVP-LDVs-psgr'!T5)</f>
        <v>104456.84920507728</v>
      </c>
      <c r="U6" s="4">
        <f>U5*('BNVP-LDVs-psgr'!U6/'BNVP-LDVs-psgr'!U5)</f>
        <v>104574.21937259012</v>
      </c>
      <c r="V6" s="4">
        <f>V5*('BNVP-LDVs-psgr'!V6/'BNVP-LDVs-psgr'!V5)</f>
        <v>104625.07293970982</v>
      </c>
      <c r="W6" s="4">
        <f>W5*('BNVP-LDVs-psgr'!W6/'BNVP-LDVs-psgr'!W5)</f>
        <v>104588.56727075968</v>
      </c>
      <c r="X6" s="4">
        <f>X5*('BNVP-LDVs-psgr'!X6/'BNVP-LDVs-psgr'!X5)</f>
        <v>104724.67190812892</v>
      </c>
      <c r="Y6" s="4">
        <f>Y5*('BNVP-LDVs-psgr'!Y6/'BNVP-LDVs-psgr'!Y5)</f>
        <v>104879.04136934578</v>
      </c>
      <c r="Z6" s="4">
        <f>Z5*('BNVP-LDVs-psgr'!Z6/'BNVP-LDVs-psgr'!Z5)</f>
        <v>104903.02320490379</v>
      </c>
      <c r="AA6" s="4">
        <f>AA5*('BNVP-LDVs-psgr'!AA6/'BNVP-LDVs-psgr'!AA5)</f>
        <v>104979.44795834011</v>
      </c>
      <c r="AB6" s="4">
        <f>AB5*('BNVP-LDVs-psgr'!AB6/'BNVP-LDVs-psgr'!AB5)</f>
        <v>105076.5305757499</v>
      </c>
      <c r="AC6" s="4">
        <f>AC5*('BNVP-LDVs-psgr'!AC6/'BNVP-LDVs-psgr'!AC5)</f>
        <v>105086.76346834326</v>
      </c>
      <c r="AD6" s="4">
        <f>AD5*('BNVP-LDVs-psgr'!AD6/'BNVP-LDVs-psgr'!AD5)</f>
        <v>105314.24074419876</v>
      </c>
      <c r="AE6" s="4">
        <f>AE5*('BNVP-LDVs-psgr'!AE6/'BNVP-LDVs-psgr'!AE5)</f>
        <v>105367.84341094382</v>
      </c>
      <c r="AF6" s="4">
        <f>AF5*('BNVP-LDVs-psgr'!AF6/'BNVP-LDVs-psgr'!AF5)</f>
        <v>105447.77686676313</v>
      </c>
      <c r="AG6" s="4">
        <f>AG5*('BNVP-LDVs-psgr'!AG6/'BNVP-LDVs-psgr'!AG5)</f>
        <v>105531.27190353908</v>
      </c>
      <c r="AH6" s="4"/>
      <c r="AI6" s="4"/>
      <c r="AJ6" s="4"/>
    </row>
    <row r="7" spans="1:36" s="5" customFormat="1" x14ac:dyDescent="0.45">
      <c r="A7" s="5" t="s">
        <v>1087</v>
      </c>
      <c r="B7" s="4">
        <f>B$5*('BNVP-LDVs-frgt'!B7/'BNVP-LDVs-frgt'!B$5)</f>
        <v>148186.77360939048</v>
      </c>
      <c r="C7" s="4">
        <f>C$5*('BNVP-LDVs-frgt'!C7/'BNVP-LDVs-frgt'!C$5)</f>
        <v>148908.14009290189</v>
      </c>
      <c r="D7" s="4">
        <f>D$5*('BNVP-LDVs-frgt'!D7/'BNVP-LDVs-frgt'!D$5)</f>
        <v>148786.79394597761</v>
      </c>
      <c r="E7" s="4">
        <f>E$5*('BNVP-LDVs-frgt'!E7/'BNVP-LDVs-frgt'!E$5)</f>
        <v>149851.74121836229</v>
      </c>
      <c r="F7" s="4">
        <f>F$5*('BNVP-LDVs-frgt'!F7/'BNVP-LDVs-frgt'!F$5)</f>
        <v>150219.1968886359</v>
      </c>
      <c r="G7" s="4">
        <f>G$5*('BNVP-LDVs-frgt'!G7/'BNVP-LDVs-frgt'!G$5)</f>
        <v>151115.27625890772</v>
      </c>
      <c r="H7" s="4">
        <f>H$5*('BNVP-LDVs-frgt'!H7/'BNVP-LDVs-frgt'!H$5)</f>
        <v>152049.68325375469</v>
      </c>
      <c r="I7" s="4">
        <f>I$5*('BNVP-LDVs-frgt'!I7/'BNVP-LDVs-frgt'!I$5)</f>
        <v>152198.07878451177</v>
      </c>
      <c r="J7" s="4">
        <f>J$5*('BNVP-LDVs-frgt'!J7/'BNVP-LDVs-frgt'!J$5)</f>
        <v>152346.47538998764</v>
      </c>
      <c r="K7" s="4">
        <f>K$5*('BNVP-LDVs-frgt'!K7/'BNVP-LDVs-frgt'!K$5)</f>
        <v>152497.02393641605</v>
      </c>
      <c r="L7" s="4">
        <f>L$5*('BNVP-LDVs-frgt'!L7/'BNVP-LDVs-frgt'!L$5)</f>
        <v>152646.24871709663</v>
      </c>
      <c r="M7" s="4">
        <f>M$5*('BNVP-LDVs-frgt'!M7/'BNVP-LDVs-frgt'!M$5)</f>
        <v>152792.39660366869</v>
      </c>
      <c r="N7" s="4">
        <f>N$5*('BNVP-LDVs-frgt'!N7/'BNVP-LDVs-frgt'!N$5)</f>
        <v>152942.99497923342</v>
      </c>
      <c r="O7" s="4">
        <f>O$5*('BNVP-LDVs-frgt'!O7/'BNVP-LDVs-frgt'!O$5)</f>
        <v>153095.26100388163</v>
      </c>
      <c r="P7" s="4">
        <f>P$5*('BNVP-LDVs-frgt'!P7/'BNVP-LDVs-frgt'!P$5)</f>
        <v>153243.54854837665</v>
      </c>
      <c r="Q7" s="4">
        <f>Q$5*('BNVP-LDVs-frgt'!Q7/'BNVP-LDVs-frgt'!Q$5)</f>
        <v>153287.82618916858</v>
      </c>
      <c r="R7" s="4">
        <f>R$5*('BNVP-LDVs-frgt'!R7/'BNVP-LDVs-frgt'!R$5)</f>
        <v>153311.88230314149</v>
      </c>
      <c r="S7" s="4">
        <f>S$5*('BNVP-LDVs-frgt'!S7/'BNVP-LDVs-frgt'!S$5)</f>
        <v>153336.13024404092</v>
      </c>
      <c r="T7" s="4">
        <f>T$5*('BNVP-LDVs-frgt'!T7/'BNVP-LDVs-frgt'!T$5)</f>
        <v>153361.95215905577</v>
      </c>
      <c r="U7" s="4">
        <f>U$5*('BNVP-LDVs-frgt'!U7/'BNVP-LDVs-frgt'!U$5)</f>
        <v>153387.30589566086</v>
      </c>
      <c r="V7" s="4">
        <f>V$5*('BNVP-LDVs-frgt'!V7/'BNVP-LDVs-frgt'!V$5)</f>
        <v>153413.03849804847</v>
      </c>
      <c r="W7" s="4">
        <f>W$5*('BNVP-LDVs-frgt'!W7/'BNVP-LDVs-frgt'!W$5)</f>
        <v>153442.37922661434</v>
      </c>
      <c r="X7" s="4">
        <f>X$5*('BNVP-LDVs-frgt'!X7/'BNVP-LDVs-frgt'!X$5)</f>
        <v>153470.47128956008</v>
      </c>
      <c r="Y7" s="4">
        <f>Y$5*('BNVP-LDVs-frgt'!Y7/'BNVP-LDVs-frgt'!Y$5)</f>
        <v>153496.85169005426</v>
      </c>
      <c r="Z7" s="4">
        <f>Z$5*('BNVP-LDVs-frgt'!Z7/'BNVP-LDVs-frgt'!Z$5)</f>
        <v>153526.16001500181</v>
      </c>
      <c r="AA7" s="4">
        <f>AA$5*('BNVP-LDVs-frgt'!AA7/'BNVP-LDVs-frgt'!AA$5)</f>
        <v>153555.77465901329</v>
      </c>
      <c r="AB7" s="4">
        <f>AB$5*('BNVP-LDVs-frgt'!AB7/'BNVP-LDVs-frgt'!AB$5)</f>
        <v>153584.79101672303</v>
      </c>
      <c r="AC7" s="4">
        <f>AC$5*('BNVP-LDVs-frgt'!AC7/'BNVP-LDVs-frgt'!AC$5)</f>
        <v>153617.58269402379</v>
      </c>
      <c r="AD7" s="4">
        <f>AD$5*('BNVP-LDVs-frgt'!AD7/'BNVP-LDVs-frgt'!AD$5)</f>
        <v>153645.93775399885</v>
      </c>
      <c r="AE7" s="4">
        <f>AE$5*('BNVP-LDVs-frgt'!AE7/'BNVP-LDVs-frgt'!AE$5)</f>
        <v>153676.34870916404</v>
      </c>
      <c r="AF7" s="4">
        <f>AF$5*('BNVP-LDVs-frgt'!AF7/'BNVP-LDVs-frgt'!AF$5)</f>
        <v>153707.45375158152</v>
      </c>
      <c r="AG7" s="4">
        <f>AG$5*('BNVP-LDVs-frgt'!AG7/'BNVP-LDVs-frgt'!AG$5)</f>
        <v>153729.04596223345</v>
      </c>
      <c r="AH7" s="4"/>
      <c r="AI7" s="4"/>
      <c r="AJ7" s="27"/>
    </row>
    <row r="8" spans="1:36" s="5" customFormat="1" x14ac:dyDescent="0.45">
      <c r="A8" s="5" t="s">
        <v>1088</v>
      </c>
      <c r="B8" s="4">
        <f>B$5*('BNVP-LDVs-frgt'!B8/'BNVP-LDVs-frgt'!B$5)</f>
        <v>164454.9967439039</v>
      </c>
      <c r="C8" s="4">
        <f>C$5*('BNVP-LDVs-frgt'!C8/'BNVP-LDVs-frgt'!C$5)</f>
        <v>162358.3076487986</v>
      </c>
      <c r="D8" s="4">
        <f>D$5*('BNVP-LDVs-frgt'!D8/'BNVP-LDVs-frgt'!D$5)</f>
        <v>159557.57662341214</v>
      </c>
      <c r="E8" s="4">
        <f>E$5*('BNVP-LDVs-frgt'!E8/'BNVP-LDVs-frgt'!E$5)</f>
        <v>158737.71671593297</v>
      </c>
      <c r="F8" s="4">
        <f>F$5*('BNVP-LDVs-frgt'!F8/'BNVP-LDVs-frgt'!F$5)</f>
        <v>156143.95573275295</v>
      </c>
      <c r="G8" s="4">
        <f>G$5*('BNVP-LDVs-frgt'!G8/'BNVP-LDVs-frgt'!G$5)</f>
        <v>153550.91542438677</v>
      </c>
      <c r="H8" s="4">
        <f>H$5*('BNVP-LDVs-frgt'!H8/'BNVP-LDVs-frgt'!H$5)</f>
        <v>151055.27470162392</v>
      </c>
      <c r="I8" s="4">
        <f>I$5*('BNVP-LDVs-frgt'!I8/'BNVP-LDVs-frgt'!I$5)</f>
        <v>148941.13968098906</v>
      </c>
      <c r="J8" s="4">
        <f>J$5*('BNVP-LDVs-frgt'!J8/'BNVP-LDVs-frgt'!J$5)</f>
        <v>147221.61042234953</v>
      </c>
      <c r="K8" s="4">
        <f>K$5*('BNVP-LDVs-frgt'!K8/'BNVP-LDVs-frgt'!K$5)</f>
        <v>144979.87974739034</v>
      </c>
      <c r="L8" s="4">
        <f>L$5*('BNVP-LDVs-frgt'!L8/'BNVP-LDVs-frgt'!L$5)</f>
        <v>142857.82385685746</v>
      </c>
      <c r="M8" s="4">
        <f>M$5*('BNVP-LDVs-frgt'!M8/'BNVP-LDVs-frgt'!M$5)</f>
        <v>140836.8476834172</v>
      </c>
      <c r="N8" s="4">
        <f>N$5*('BNVP-LDVs-frgt'!N8/'BNVP-LDVs-frgt'!N$5)</f>
        <v>138895.73885256995</v>
      </c>
      <c r="O8" s="4">
        <f>O$5*('BNVP-LDVs-frgt'!O8/'BNVP-LDVs-frgt'!O$5)</f>
        <v>137065.22719813531</v>
      </c>
      <c r="P8" s="4">
        <f>P$5*('BNVP-LDVs-frgt'!P8/'BNVP-LDVs-frgt'!P$5)</f>
        <v>135327.31946424107</v>
      </c>
      <c r="Q8" s="4">
        <f>Q$5*('BNVP-LDVs-frgt'!Q8/'BNVP-LDVs-frgt'!Q$5)</f>
        <v>133545.02855159098</v>
      </c>
      <c r="R8" s="4">
        <f>R$5*('BNVP-LDVs-frgt'!R8/'BNVP-LDVs-frgt'!R$5)</f>
        <v>131814.64668864058</v>
      </c>
      <c r="S8" s="4">
        <f>S$5*('BNVP-LDVs-frgt'!S8/'BNVP-LDVs-frgt'!S$5)</f>
        <v>130168.039673454</v>
      </c>
      <c r="T8" s="4">
        <f>T$5*('BNVP-LDVs-frgt'!T8/'BNVP-LDVs-frgt'!T$5)</f>
        <v>128589.62372891893</v>
      </c>
      <c r="U8" s="4">
        <f>U$5*('BNVP-LDVs-frgt'!U8/'BNVP-LDVs-frgt'!U$5)</f>
        <v>127095.69747614428</v>
      </c>
      <c r="V8" s="4">
        <f>V$5*('BNVP-LDVs-frgt'!V8/'BNVP-LDVs-frgt'!V$5)</f>
        <v>125666.42066924855</v>
      </c>
      <c r="W8" s="4">
        <f>W$5*('BNVP-LDVs-frgt'!W8/'BNVP-LDVs-frgt'!W$5)</f>
        <v>124295.47406012686</v>
      </c>
      <c r="X8" s="4">
        <f>X$5*('BNVP-LDVs-frgt'!X8/'BNVP-LDVs-frgt'!X$5)</f>
        <v>123001.26484145796</v>
      </c>
      <c r="Y8" s="4">
        <f>Y$5*('BNVP-LDVs-frgt'!Y8/'BNVP-LDVs-frgt'!Y$5)</f>
        <v>121768.96082888707</v>
      </c>
      <c r="Z8" s="4">
        <f>Z$5*('BNVP-LDVs-frgt'!Z8/'BNVP-LDVs-frgt'!Z$5)</f>
        <v>120582.96530941979</v>
      </c>
      <c r="AA8" s="4">
        <f>AA$5*('BNVP-LDVs-frgt'!AA8/'BNVP-LDVs-frgt'!AA$5)</f>
        <v>119455.27241800941</v>
      </c>
      <c r="AB8" s="4">
        <f>AB$5*('BNVP-LDVs-frgt'!AB8/'BNVP-LDVs-frgt'!AB$5)</f>
        <v>118382.54691842604</v>
      </c>
      <c r="AC8" s="4">
        <f>AC$5*('BNVP-LDVs-frgt'!AC8/'BNVP-LDVs-frgt'!AC$5)</f>
        <v>117348.22291708775</v>
      </c>
      <c r="AD8" s="4">
        <f>AD$5*('BNVP-LDVs-frgt'!AD8/'BNVP-LDVs-frgt'!AD$5)</f>
        <v>116377.27376032584</v>
      </c>
      <c r="AE8" s="4">
        <f>AE$5*('BNVP-LDVs-frgt'!AE8/'BNVP-LDVs-frgt'!AE$5)</f>
        <v>115438.17972773402</v>
      </c>
      <c r="AF8" s="4">
        <f>AF$5*('BNVP-LDVs-frgt'!AF8/'BNVP-LDVs-frgt'!AF$5)</f>
        <v>114543.38968215817</v>
      </c>
      <c r="AG8" s="4">
        <f>AG$5*('BNVP-LDVs-frgt'!AG8/'BNVP-LDVs-frgt'!AG$5)</f>
        <v>113677.99499876931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topLeftCell="U1" workbookViewId="0">
      <selection activeCell="AE12" sqref="AE12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1112</v>
      </c>
      <c r="B10" s="36" t="s">
        <v>1113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1114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882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1116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1117</v>
      </c>
      <c r="B17" s="39" t="s">
        <v>876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1118</v>
      </c>
      <c r="B18" s="39" t="s">
        <v>875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1119</v>
      </c>
      <c r="B19" s="39" t="s">
        <v>880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879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1120</v>
      </c>
      <c r="B22" s="39" t="s">
        <v>872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1121</v>
      </c>
      <c r="B23" s="39" t="s">
        <v>871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1122</v>
      </c>
      <c r="B24" s="39" t="s">
        <v>870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1123</v>
      </c>
      <c r="B25" s="39" t="s">
        <v>1051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1124</v>
      </c>
      <c r="B26" s="39" t="s">
        <v>869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1125</v>
      </c>
      <c r="B27" s="39" t="s">
        <v>868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1126</v>
      </c>
      <c r="B28" s="39" t="s">
        <v>867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1127</v>
      </c>
      <c r="B29" s="39" t="s">
        <v>866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1128</v>
      </c>
      <c r="B30" s="39" t="s">
        <v>865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1129</v>
      </c>
      <c r="B31" s="39" t="s">
        <v>864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1130</v>
      </c>
      <c r="B32" s="39" t="s">
        <v>863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1131</v>
      </c>
      <c r="B33" s="39" t="s">
        <v>862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1132</v>
      </c>
      <c r="B34" s="39" t="s">
        <v>861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1133</v>
      </c>
      <c r="B35" s="39" t="s">
        <v>860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1134</v>
      </c>
      <c r="B36" s="39" t="s">
        <v>878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1135</v>
      </c>
      <c r="B38" s="38" t="s">
        <v>1136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877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1138</v>
      </c>
      <c r="B42" s="39" t="s">
        <v>876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1139</v>
      </c>
      <c r="B43" s="39" t="s">
        <v>875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1140</v>
      </c>
      <c r="B44" s="39" t="s">
        <v>874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873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1141</v>
      </c>
      <c r="B47" s="39" t="s">
        <v>872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1142</v>
      </c>
      <c r="B48" s="39" t="s">
        <v>871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1143</v>
      </c>
      <c r="B49" s="39" t="s">
        <v>870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1144</v>
      </c>
      <c r="B50" s="39" t="s">
        <v>1051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1145</v>
      </c>
      <c r="B51" s="39" t="s">
        <v>869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1146</v>
      </c>
      <c r="B52" s="39" t="s">
        <v>868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1147</v>
      </c>
      <c r="B53" s="39" t="s">
        <v>867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1148</v>
      </c>
      <c r="B54" s="39" t="s">
        <v>866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1149</v>
      </c>
      <c r="B55" s="39" t="s">
        <v>865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1150</v>
      </c>
      <c r="B56" s="39" t="s">
        <v>864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1151</v>
      </c>
      <c r="B57" s="39" t="s">
        <v>863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1152</v>
      </c>
      <c r="B58" s="39" t="s">
        <v>862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1153</v>
      </c>
      <c r="B59" s="39" t="s">
        <v>861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1154</v>
      </c>
      <c r="B60" s="39" t="s">
        <v>860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1155</v>
      </c>
      <c r="B61" s="39" t="s">
        <v>859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1156</v>
      </c>
      <c r="B63" s="38" t="s">
        <v>1157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1158</v>
      </c>
      <c r="B65" s="38" t="s">
        <v>1159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55" t="s">
        <v>1160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45">
      <c r="A68" s="31"/>
      <c r="B68" s="48" t="s">
        <v>858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8" t="s">
        <v>857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8" t="s">
        <v>856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8" t="s">
        <v>1161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opLeftCell="U1" workbookViewId="0">
      <selection activeCell="AF11" sqref="AF11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opLeftCell="T1" workbookViewId="0">
      <selection activeCell="AH10" sqref="AH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E10" sqref="AE10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topLeftCell="S1" workbookViewId="0">
      <selection activeCell="AH1" sqref="AH1:AI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44511.267820413588</v>
      </c>
      <c r="E2" s="4">
        <f>E$5*('BNVP-HDVs-psgr'!E$2/'BNVP-HDVs-psgr'!E$5)</f>
        <v>43883.503160392509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38262.660709960961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38138.753322509205</v>
      </c>
      <c r="AA2" s="4">
        <f>AA$5*('BNVP-HDVs-psgr'!AA$2/'BNVP-HDVs-psgr'!AA$5)</f>
        <v>38105.365780987777</v>
      </c>
      <c r="AB2" s="4">
        <f>AB$5*('BNVP-HDVs-psgr'!AB$2/'BNVP-HDVs-psgr'!AB$5)</f>
        <v>38072.676559107531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37907.890899069302</v>
      </c>
      <c r="AG2" s="4">
        <f>AG$5*('BNVP-HDVs-psgr'!AG$2/'BNVP-HDVs-psgr'!AG$5)</f>
        <v>37868.234455563608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T1" workbookViewId="0">
      <selection activeCell="AH11" sqref="AH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14837089.273471195</v>
      </c>
      <c r="E2" s="4">
        <f>E$5*('BNVP-HDVs-psgr'!E$2/'BNVP-HDVs-psgr'!E$5)</f>
        <v>14627834.386797503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12754220.236653652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12712917.774169734</v>
      </c>
      <c r="AA2" s="4">
        <f>AA$5*('BNVP-HDVs-psgr'!AA$2/'BNVP-HDVs-psgr'!AA$5)</f>
        <v>12701788.593662594</v>
      </c>
      <c r="AB2" s="4">
        <f>AB$5*('BNVP-HDVs-psgr'!AB$2/'BNVP-HDVs-psgr'!AB$5)</f>
        <v>12690892.186369175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</v>
      </c>
      <c r="AG2" s="4">
        <f>AG$5*('BNVP-HDVs-psgr'!AG$2/'BNVP-HDVs-psgr'!AG$5)</f>
        <v>12622744.818521203</v>
      </c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F17" sqref="AF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opLeftCell="T1" workbookViewId="0">
      <selection activeCell="AG11" sqref="AG1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C79" sqref="C79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1010</v>
      </c>
      <c r="B10" s="36" t="s">
        <v>1162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1009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1008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952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1007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1006</v>
      </c>
      <c r="B18" s="39" t="s">
        <v>979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1005</v>
      </c>
      <c r="B19" s="39" t="s">
        <v>977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1004</v>
      </c>
      <c r="B20" s="39" t="s">
        <v>975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1003</v>
      </c>
      <c r="B21" s="39" t="s">
        <v>973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1002</v>
      </c>
      <c r="B22" s="39" t="s">
        <v>971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1001</v>
      </c>
      <c r="B23" s="39" t="s">
        <v>969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1163</v>
      </c>
      <c r="B24" s="39" t="s">
        <v>1055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1164</v>
      </c>
      <c r="B25" s="39" t="s">
        <v>1056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1000</v>
      </c>
      <c r="B26" s="39" t="s">
        <v>999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998</v>
      </c>
      <c r="B27" s="39" t="s">
        <v>997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996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995</v>
      </c>
      <c r="B30" s="39" t="s">
        <v>964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994</v>
      </c>
      <c r="B31" s="39" t="s">
        <v>962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993</v>
      </c>
      <c r="B32" s="39" t="s">
        <v>960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992</v>
      </c>
      <c r="B33" s="39" t="s">
        <v>958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991</v>
      </c>
      <c r="B34" s="39" t="s">
        <v>956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990</v>
      </c>
      <c r="B35" s="39" t="s">
        <v>954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1165</v>
      </c>
      <c r="B36" s="39" t="s">
        <v>1055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1166</v>
      </c>
      <c r="B37" s="39" t="s">
        <v>1056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989</v>
      </c>
      <c r="B38" s="39" t="s">
        <v>988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987</v>
      </c>
      <c r="B39" s="39" t="s">
        <v>986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985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984</v>
      </c>
      <c r="B42" s="39" t="s">
        <v>947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45">
      <c r="A43" s="35" t="s">
        <v>983</v>
      </c>
      <c r="B43" s="39" t="s">
        <v>945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982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981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980</v>
      </c>
      <c r="B47" s="39" t="s">
        <v>979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978</v>
      </c>
      <c r="B48" s="39" t="s">
        <v>977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976</v>
      </c>
      <c r="B49" s="39" t="s">
        <v>975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974</v>
      </c>
      <c r="B50" s="39" t="s">
        <v>973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972</v>
      </c>
      <c r="B51" s="39" t="s">
        <v>971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970</v>
      </c>
      <c r="B52" s="39" t="s">
        <v>969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1167</v>
      </c>
      <c r="B53" s="39" t="s">
        <v>1055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1168</v>
      </c>
      <c r="B54" s="39" t="s">
        <v>1056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968</v>
      </c>
      <c r="B55" s="39" t="s">
        <v>967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966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965</v>
      </c>
      <c r="B58" s="39" t="s">
        <v>964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963</v>
      </c>
      <c r="B59" s="39" t="s">
        <v>962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961</v>
      </c>
      <c r="B60" s="39" t="s">
        <v>960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959</v>
      </c>
      <c r="B61" s="39" t="s">
        <v>958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957</v>
      </c>
      <c r="B62" s="39" t="s">
        <v>956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955</v>
      </c>
      <c r="B63" s="39" t="s">
        <v>954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1169</v>
      </c>
      <c r="B64" s="39" t="s">
        <v>1055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1170</v>
      </c>
      <c r="B65" s="39" t="s">
        <v>1056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953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952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951</v>
      </c>
      <c r="B68" s="39" t="s">
        <v>947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950</v>
      </c>
      <c r="B69" s="39" t="s">
        <v>945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949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948</v>
      </c>
      <c r="B72" s="39" t="s">
        <v>947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946</v>
      </c>
      <c r="B73" s="39" t="s">
        <v>945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944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1057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943</v>
      </c>
      <c r="B77" s="39" t="s">
        <v>914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942</v>
      </c>
      <c r="B78" s="39" t="s">
        <v>912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941</v>
      </c>
      <c r="B79" s="39" t="s">
        <v>910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940</v>
      </c>
      <c r="B80" s="39" t="s">
        <v>908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939</v>
      </c>
      <c r="B81" s="39" t="s">
        <v>906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938</v>
      </c>
      <c r="B82" s="39" t="s">
        <v>904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1171</v>
      </c>
      <c r="B83" s="39" t="s">
        <v>1058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1172</v>
      </c>
      <c r="B84" s="39" t="s">
        <v>1059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1060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937</v>
      </c>
      <c r="B87" s="39" t="s">
        <v>900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936</v>
      </c>
      <c r="B88" s="39" t="s">
        <v>898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935</v>
      </c>
      <c r="B89" s="39" t="s">
        <v>896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934</v>
      </c>
      <c r="B90" s="39" t="s">
        <v>894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933</v>
      </c>
      <c r="B91" s="39" t="s">
        <v>892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932</v>
      </c>
      <c r="B92" s="39" t="s">
        <v>890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1173</v>
      </c>
      <c r="B93" s="39" t="s">
        <v>1058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1174</v>
      </c>
      <c r="B94" s="39" t="s">
        <v>1059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931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885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930</v>
      </c>
      <c r="B98" s="39" t="s">
        <v>914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45">
      <c r="A99" s="35" t="s">
        <v>929</v>
      </c>
      <c r="B99" s="39" t="s">
        <v>912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45">
      <c r="A100" s="35" t="s">
        <v>928</v>
      </c>
      <c r="B100" s="39" t="s">
        <v>910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45">
      <c r="A101" s="35" t="s">
        <v>927</v>
      </c>
      <c r="B101" s="39" t="s">
        <v>908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45">
      <c r="A102" s="35" t="s">
        <v>926</v>
      </c>
      <c r="B102" s="39" t="s">
        <v>906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45">
      <c r="A103" s="35" t="s">
        <v>925</v>
      </c>
      <c r="B103" s="39" t="s">
        <v>904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45">
      <c r="A104" s="35" t="s">
        <v>1175</v>
      </c>
      <c r="B104" s="39" t="s">
        <v>1058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45">
      <c r="A105" s="35" t="s">
        <v>1176</v>
      </c>
      <c r="B105" s="39" t="s">
        <v>1059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45">
      <c r="A106" s="35" t="s">
        <v>924</v>
      </c>
      <c r="B106" s="39" t="s">
        <v>902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883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923</v>
      </c>
      <c r="B109" s="39" t="s">
        <v>900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45">
      <c r="A110" s="35" t="s">
        <v>922</v>
      </c>
      <c r="B110" s="39" t="s">
        <v>898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45">
      <c r="A111" s="35" t="s">
        <v>921</v>
      </c>
      <c r="B111" s="39" t="s">
        <v>896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45">
      <c r="A112" s="35" t="s">
        <v>920</v>
      </c>
      <c r="B112" s="39" t="s">
        <v>894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45">
      <c r="A113" s="35" t="s">
        <v>919</v>
      </c>
      <c r="B113" s="39" t="s">
        <v>892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45">
      <c r="A114" s="35" t="s">
        <v>918</v>
      </c>
      <c r="B114" s="39" t="s">
        <v>890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45">
      <c r="A115" s="35" t="s">
        <v>1177</v>
      </c>
      <c r="B115" s="39" t="s">
        <v>1058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45">
      <c r="A116" s="35" t="s">
        <v>1178</v>
      </c>
      <c r="B116" s="39" t="s">
        <v>1059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45">
      <c r="A117" s="35" t="s">
        <v>917</v>
      </c>
      <c r="B117" s="39" t="s">
        <v>888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885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915</v>
      </c>
      <c r="B121" s="39" t="s">
        <v>914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45">
      <c r="A122" s="35" t="s">
        <v>913</v>
      </c>
      <c r="B122" s="39" t="s">
        <v>912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45">
      <c r="A123" s="35" t="s">
        <v>911</v>
      </c>
      <c r="B123" s="39" t="s">
        <v>910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45">
      <c r="A124" s="35" t="s">
        <v>909</v>
      </c>
      <c r="B124" s="39" t="s">
        <v>908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45">
      <c r="A125" s="35" t="s">
        <v>907</v>
      </c>
      <c r="B125" s="39" t="s">
        <v>906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45">
      <c r="A126" s="35" t="s">
        <v>905</v>
      </c>
      <c r="B126" s="39" t="s">
        <v>904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45">
      <c r="A127" s="35" t="s">
        <v>1179</v>
      </c>
      <c r="B127" s="39" t="s">
        <v>1058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45">
      <c r="A128" s="35" t="s">
        <v>1180</v>
      </c>
      <c r="B128" s="39" t="s">
        <v>1059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45">
      <c r="A129" s="35" t="s">
        <v>903</v>
      </c>
      <c r="B129" s="39" t="s">
        <v>902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45">
      <c r="A131" s="31"/>
      <c r="B131" s="38" t="s">
        <v>883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901</v>
      </c>
      <c r="B132" s="39" t="s">
        <v>900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45">
      <c r="A133" s="35" t="s">
        <v>899</v>
      </c>
      <c r="B133" s="39" t="s">
        <v>898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45">
      <c r="A134" s="35" t="s">
        <v>897</v>
      </c>
      <c r="B134" s="39" t="s">
        <v>896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45">
      <c r="A135" s="35" t="s">
        <v>895</v>
      </c>
      <c r="B135" s="39" t="s">
        <v>894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45">
      <c r="A136" s="35" t="s">
        <v>893</v>
      </c>
      <c r="B136" s="39" t="s">
        <v>892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45">
      <c r="A137" s="35" t="s">
        <v>891</v>
      </c>
      <c r="B137" s="39" t="s">
        <v>890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45">
      <c r="A138" s="35" t="s">
        <v>1181</v>
      </c>
      <c r="B138" s="39" t="s">
        <v>1058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45">
      <c r="A139" s="35" t="s">
        <v>1182</v>
      </c>
      <c r="B139" s="39" t="s">
        <v>1059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45">
      <c r="A140" s="35" t="s">
        <v>889</v>
      </c>
      <c r="B140" s="39" t="s">
        <v>888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45">
      <c r="A142" s="31"/>
      <c r="B142" s="38" t="s">
        <v>887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886</v>
      </c>
      <c r="B143" s="39" t="s">
        <v>885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45">
      <c r="A144" s="35" t="s">
        <v>884</v>
      </c>
      <c r="B144" s="39" t="s">
        <v>883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55" t="s">
        <v>1061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45">
      <c r="B147" s="48" t="s">
        <v>1062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8" t="s">
        <v>1161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1183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1184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45">
      <c r="A22" s="35" t="s">
        <v>1185</v>
      </c>
      <c r="B22" s="39" t="s">
        <v>1063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45">
      <c r="A23" s="35" t="s">
        <v>1186</v>
      </c>
      <c r="B23" s="39" t="s">
        <v>1064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45">
      <c r="A30" s="35" t="s">
        <v>1187</v>
      </c>
      <c r="B30" s="39" t="s">
        <v>1065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45">
      <c r="A31" s="35" t="s">
        <v>1188</v>
      </c>
      <c r="B31" s="39" t="s">
        <v>1066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45">
      <c r="A40" s="35" t="s">
        <v>1189</v>
      </c>
      <c r="B40" s="39" t="s">
        <v>1063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45">
      <c r="A41" s="35" t="s">
        <v>1190</v>
      </c>
      <c r="B41" s="39" t="s">
        <v>1064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45">
      <c r="A48" s="35" t="s">
        <v>1191</v>
      </c>
      <c r="B48" s="39" t="s">
        <v>1065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45">
      <c r="A49" s="35" t="s">
        <v>1192</v>
      </c>
      <c r="B49" s="39" t="s">
        <v>1066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45">
      <c r="A58" s="35" t="s">
        <v>1193</v>
      </c>
      <c r="B58" s="39" t="s">
        <v>1063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45">
      <c r="A59" s="35" t="s">
        <v>1194</v>
      </c>
      <c r="B59" s="39" t="s">
        <v>1064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45">
      <c r="A66" s="35" t="s">
        <v>1195</v>
      </c>
      <c r="B66" s="39" t="s">
        <v>1065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45">
      <c r="A67" s="35" t="s">
        <v>1196</v>
      </c>
      <c r="B67" s="39" t="s">
        <v>1066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45">
      <c r="A76" s="35" t="s">
        <v>1197</v>
      </c>
      <c r="B76" s="39" t="s">
        <v>1063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45">
      <c r="A77" s="35" t="s">
        <v>1198</v>
      </c>
      <c r="B77" s="39" t="s">
        <v>1064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45">
      <c r="A84" s="35" t="s">
        <v>1199</v>
      </c>
      <c r="B84" s="39" t="s">
        <v>1065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45">
      <c r="A85" s="35" t="s">
        <v>1200</v>
      </c>
      <c r="B85" s="39" t="s">
        <v>1066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45">
      <c r="A94" s="35" t="s">
        <v>1201</v>
      </c>
      <c r="B94" s="39" t="s">
        <v>1063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45">
      <c r="A95" s="35" t="s">
        <v>1202</v>
      </c>
      <c r="B95" s="39" t="s">
        <v>1064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45">
      <c r="A102" s="35" t="s">
        <v>1203</v>
      </c>
      <c r="B102" s="39" t="s">
        <v>1065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45">
      <c r="A103" s="35" t="s">
        <v>1204</v>
      </c>
      <c r="B103" s="39" t="s">
        <v>1066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45">
      <c r="A111" s="35" t="s">
        <v>1205</v>
      </c>
      <c r="B111" s="39" t="s">
        <v>1063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45">
      <c r="A112" s="35" t="s">
        <v>1206</v>
      </c>
      <c r="B112" s="39" t="s">
        <v>1064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45">
      <c r="A119" s="35" t="s">
        <v>1207</v>
      </c>
      <c r="B119" s="39" t="s">
        <v>1065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45">
      <c r="A120" s="35" t="s">
        <v>1208</v>
      </c>
      <c r="B120" s="39" t="s">
        <v>1066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45">
      <c r="A129" s="35" t="s">
        <v>1209</v>
      </c>
      <c r="B129" s="39" t="s">
        <v>1063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45">
      <c r="A130" s="35" t="s">
        <v>1210</v>
      </c>
      <c r="B130" s="39" t="s">
        <v>1064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45">
      <c r="A137" s="35" t="s">
        <v>1211</v>
      </c>
      <c r="B137" s="39" t="s">
        <v>1065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45">
      <c r="A138" s="35" t="s">
        <v>1212</v>
      </c>
      <c r="B138" s="39" t="s">
        <v>1066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45">
      <c r="A147" s="35" t="s">
        <v>1213</v>
      </c>
      <c r="B147" s="39" t="s">
        <v>1063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45">
      <c r="A148" s="35" t="s">
        <v>1214</v>
      </c>
      <c r="B148" s="39" t="s">
        <v>1064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45">
      <c r="A155" s="35" t="s">
        <v>1215</v>
      </c>
      <c r="B155" s="39" t="s">
        <v>1065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45">
      <c r="A156" s="35" t="s">
        <v>1216</v>
      </c>
      <c r="B156" s="39" t="s">
        <v>1066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45">
      <c r="A164" s="35" t="s">
        <v>1217</v>
      </c>
      <c r="B164" s="39" t="s">
        <v>1063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45">
      <c r="A165" s="35" t="s">
        <v>1218</v>
      </c>
      <c r="B165" s="39" t="s">
        <v>1064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45">
      <c r="A172" s="35" t="s">
        <v>1219</v>
      </c>
      <c r="B172" s="39" t="s">
        <v>1065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45">
      <c r="A173" s="35" t="s">
        <v>1220</v>
      </c>
      <c r="B173" s="39" t="s">
        <v>1066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45">
      <c r="A182" s="35" t="s">
        <v>1221</v>
      </c>
      <c r="B182" s="39" t="s">
        <v>1063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45">
      <c r="A183" s="35" t="s">
        <v>1222</v>
      </c>
      <c r="B183" s="39" t="s">
        <v>1064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45">
      <c r="A190" s="35" t="s">
        <v>1223</v>
      </c>
      <c r="B190" s="39" t="s">
        <v>1065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45">
      <c r="A191" s="35" t="s">
        <v>1224</v>
      </c>
      <c r="B191" s="39" t="s">
        <v>1066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45">
      <c r="A200" s="35" t="s">
        <v>1225</v>
      </c>
      <c r="B200" s="39" t="s">
        <v>1063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45">
      <c r="A201" s="35" t="s">
        <v>1226</v>
      </c>
      <c r="B201" s="39" t="s">
        <v>1064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45">
      <c r="A208" s="35" t="s">
        <v>1227</v>
      </c>
      <c r="B208" s="39" t="s">
        <v>1065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45">
      <c r="A209" s="35" t="s">
        <v>1228</v>
      </c>
      <c r="B209" s="39" t="s">
        <v>1066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1052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45">
      <c r="A218" s="35" t="s">
        <v>1229</v>
      </c>
      <c r="B218" s="39" t="s">
        <v>1063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45">
      <c r="A219" s="35" t="s">
        <v>1230</v>
      </c>
      <c r="B219" s="39" t="s">
        <v>1064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45">
      <c r="A226" s="35" t="s">
        <v>1231</v>
      </c>
      <c r="B226" s="39" t="s">
        <v>1065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45">
      <c r="A227" s="35" t="s">
        <v>1232</v>
      </c>
      <c r="B227" s="39" t="s">
        <v>1066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45">
      <c r="A236" s="35" t="s">
        <v>1233</v>
      </c>
      <c r="B236" s="39" t="s">
        <v>1063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45">
      <c r="A237" s="35" t="s">
        <v>1234</v>
      </c>
      <c r="B237" s="39" t="s">
        <v>1064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45">
      <c r="A244" s="35" t="s">
        <v>1235</v>
      </c>
      <c r="B244" s="39" t="s">
        <v>1065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45">
      <c r="A245" s="35" t="s">
        <v>1236</v>
      </c>
      <c r="B245" s="39" t="s">
        <v>1066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45">
      <c r="A254" s="35" t="s">
        <v>1237</v>
      </c>
      <c r="B254" s="39" t="s">
        <v>1063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45">
      <c r="A255" s="35" t="s">
        <v>1238</v>
      </c>
      <c r="B255" s="39" t="s">
        <v>1064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45">
      <c r="A262" s="35" t="s">
        <v>1239</v>
      </c>
      <c r="B262" s="39" t="s">
        <v>1065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45">
      <c r="A263" s="35" t="s">
        <v>1240</v>
      </c>
      <c r="B263" s="39" t="s">
        <v>1066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45">
      <c r="A272" s="35" t="s">
        <v>1241</v>
      </c>
      <c r="B272" s="39" t="s">
        <v>1063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45">
      <c r="A273" s="35" t="s">
        <v>1242</v>
      </c>
      <c r="B273" s="39" t="s">
        <v>1064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45">
      <c r="A280" s="35" t="s">
        <v>1243</v>
      </c>
      <c r="B280" s="39" t="s">
        <v>1065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45">
      <c r="A281" s="35" t="s">
        <v>1244</v>
      </c>
      <c r="B281" s="39" t="s">
        <v>1066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45">
      <c r="A290" s="35" t="s">
        <v>1245</v>
      </c>
      <c r="B290" s="39" t="s">
        <v>1063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45">
      <c r="A291" s="35" t="s">
        <v>1246</v>
      </c>
      <c r="B291" s="39" t="s">
        <v>1064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45">
      <c r="A298" s="35" t="s">
        <v>1247</v>
      </c>
      <c r="B298" s="39" t="s">
        <v>1065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45">
      <c r="A299" s="35" t="s">
        <v>1248</v>
      </c>
      <c r="B299" s="39" t="s">
        <v>1066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55" t="s">
        <v>1249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45">
      <c r="B307" s="48" t="s">
        <v>1250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8" t="s">
        <v>1251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I254"/>
  <sheetViews>
    <sheetView topLeftCell="A226" workbookViewId="0">
      <selection activeCell="B253" sqref="B253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1079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1080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1081</v>
      </c>
    </row>
    <row r="18" spans="1:35" x14ac:dyDescent="0.45">
      <c r="A18" t="s">
        <v>1082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1083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1085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1084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1075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1052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1076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1077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1078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1086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9"/>
  <sheetViews>
    <sheetView workbookViewId="0">
      <selection activeCell="C14" sqref="C14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1049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1011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1012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1013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1011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1012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1014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1017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1018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1019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1020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1021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1022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1067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1068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1015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1016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1023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1024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1025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1026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1027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1067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1068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1028</v>
      </c>
    </row>
    <row r="32" spans="2:36" x14ac:dyDescent="0.45">
      <c r="B32" t="s">
        <v>1029</v>
      </c>
    </row>
    <row r="33" spans="2:36" x14ac:dyDescent="0.45">
      <c r="B33" t="s">
        <v>1033</v>
      </c>
    </row>
    <row r="34" spans="2:36" x14ac:dyDescent="0.45">
      <c r="B34" t="s">
        <v>1032</v>
      </c>
    </row>
    <row r="36" spans="2:36" x14ac:dyDescent="0.45">
      <c r="B36" s="1" t="s">
        <v>1030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1017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1018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1019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1020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1021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1022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1067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1068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1016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1023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1024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1025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1026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1027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1067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1068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1031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1034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1035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1018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1019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1020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1021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1037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1067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1068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1016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1023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1024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1025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1026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1027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1067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1068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1069</v>
      </c>
    </row>
    <row r="77" spans="2:36" x14ac:dyDescent="0.45">
      <c r="B77" s="1" t="s">
        <v>1038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1019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1020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1021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1067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1042</v>
      </c>
    </row>
    <row r="88" spans="2:36" x14ac:dyDescent="0.45">
      <c r="B88" t="s">
        <v>1044</v>
      </c>
    </row>
    <row r="89" spans="2:36" x14ac:dyDescent="0.45">
      <c r="B89" s="1" t="s">
        <v>1041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1019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1021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1023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1025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1027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1045</v>
      </c>
    </row>
    <row r="108" spans="2:36" x14ac:dyDescent="0.45">
      <c r="B108" t="s">
        <v>1046</v>
      </c>
    </row>
    <row r="109" spans="2:36" x14ac:dyDescent="0.45">
      <c r="B109" s="1" t="s">
        <v>1043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1017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1018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1019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1020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1022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1067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1068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A4F0-7600-4061-BF37-E9F1B8CCFBC9}">
  <dimension ref="A1:Z86"/>
  <sheetViews>
    <sheetView topLeftCell="E1" zoomScale="80" zoomScaleNormal="80" workbookViewId="0">
      <selection activeCell="A3" sqref="A3"/>
    </sheetView>
  </sheetViews>
  <sheetFormatPr defaultColWidth="8.59765625" defaultRowHeight="14.25" x14ac:dyDescent="0.45"/>
  <cols>
    <col min="1" max="1" width="14" style="58" bestFit="1" customWidth="1"/>
    <col min="2" max="2" width="36.59765625" style="58" customWidth="1"/>
    <col min="3" max="3" width="15.59765625" style="58" bestFit="1" customWidth="1"/>
    <col min="4" max="5" width="14.3984375" style="58" bestFit="1" customWidth="1"/>
    <col min="6" max="6" width="12.3984375" style="58" bestFit="1" customWidth="1"/>
    <col min="7" max="7" width="26" style="58" customWidth="1"/>
    <col min="8" max="8" width="21.3984375" style="58" customWidth="1"/>
    <col min="9" max="9" width="17.1328125" style="58" customWidth="1"/>
    <col min="10" max="10" width="11" style="58" bestFit="1" customWidth="1"/>
    <col min="11" max="11" width="8.59765625" style="58"/>
    <col min="12" max="12" width="27.59765625" style="58" bestFit="1" customWidth="1"/>
    <col min="13" max="13" width="9.59765625" style="58" bestFit="1" customWidth="1"/>
    <col min="14" max="14" width="9" style="58" bestFit="1" customWidth="1"/>
    <col min="15" max="15" width="11" style="58" bestFit="1" customWidth="1"/>
    <col min="16" max="16" width="8.59765625" style="58"/>
    <col min="17" max="17" width="27.59765625" style="58" bestFit="1" customWidth="1"/>
    <col min="18" max="18" width="9.59765625" style="58" bestFit="1" customWidth="1"/>
    <col min="19" max="19" width="9" style="58" bestFit="1" customWidth="1"/>
    <col min="20" max="20" width="11" style="58" bestFit="1" customWidth="1"/>
    <col min="21" max="21" width="8.59765625" style="58"/>
    <col min="22" max="22" width="27.59765625" style="58" bestFit="1" customWidth="1"/>
    <col min="23" max="23" width="9.59765625" style="58" bestFit="1" customWidth="1"/>
    <col min="24" max="24" width="9" style="58" bestFit="1" customWidth="1"/>
    <col min="25" max="25" width="9" style="58" customWidth="1"/>
    <col min="26" max="26" width="11" style="58" bestFit="1" customWidth="1"/>
    <col min="27" max="16384" width="8.59765625" style="58"/>
  </cols>
  <sheetData>
    <row r="1" spans="1:9" x14ac:dyDescent="0.45">
      <c r="A1" s="58" t="s">
        <v>1332</v>
      </c>
    </row>
    <row r="2" spans="1:9" x14ac:dyDescent="0.45">
      <c r="A2" s="5" t="s">
        <v>1254</v>
      </c>
    </row>
    <row r="3" spans="1:9" x14ac:dyDescent="0.45">
      <c r="A3" s="14" t="s">
        <v>1255</v>
      </c>
    </row>
    <row r="4" spans="1:9" x14ac:dyDescent="0.45">
      <c r="A4" s="14"/>
    </row>
    <row r="5" spans="1:9" ht="21" x14ac:dyDescent="0.65">
      <c r="A5" s="57" t="s">
        <v>1257</v>
      </c>
    </row>
    <row r="6" spans="1:9" ht="14.65" thickBot="1" x14ac:dyDescent="0.5"/>
    <row r="7" spans="1:9" s="60" customFormat="1" ht="18" x14ac:dyDescent="0.55000000000000004">
      <c r="A7" s="59" t="s">
        <v>1258</v>
      </c>
    </row>
    <row r="9" spans="1:9" x14ac:dyDescent="0.45">
      <c r="B9" s="61" t="s">
        <v>1259</v>
      </c>
      <c r="G9" s="61" t="s">
        <v>1260</v>
      </c>
    </row>
    <row r="10" spans="1:9" x14ac:dyDescent="0.45">
      <c r="B10" s="62" t="s">
        <v>1261</v>
      </c>
      <c r="C10" s="62" t="s">
        <v>1262</v>
      </c>
      <c r="D10" s="62" t="s">
        <v>1263</v>
      </c>
      <c r="G10" s="62" t="s">
        <v>1264</v>
      </c>
      <c r="H10" s="62" t="s">
        <v>1262</v>
      </c>
      <c r="I10" s="62" t="s">
        <v>1263</v>
      </c>
    </row>
    <row r="11" spans="1:9" x14ac:dyDescent="0.45">
      <c r="B11" s="63" t="s">
        <v>1265</v>
      </c>
      <c r="C11" s="63" t="s">
        <v>1266</v>
      </c>
      <c r="D11" s="63">
        <v>18</v>
      </c>
      <c r="G11" s="63" t="s">
        <v>1267</v>
      </c>
      <c r="H11" s="63" t="s">
        <v>1268</v>
      </c>
      <c r="I11" s="64">
        <f>I12-0.05</f>
        <v>0.11838494712239854</v>
      </c>
    </row>
    <row r="12" spans="1:9" x14ac:dyDescent="0.45">
      <c r="B12" s="63" t="s">
        <v>1269</v>
      </c>
      <c r="C12" s="63" t="s">
        <v>1266</v>
      </c>
      <c r="D12" s="63">
        <v>20</v>
      </c>
      <c r="G12" s="63" t="s">
        <v>1270</v>
      </c>
      <c r="H12" s="63" t="s">
        <v>1268</v>
      </c>
      <c r="I12" s="64">
        <f>'[1]Fuel Costs - PATHWAYS'!$D$7*([1]Constants!$C$33/[1]Constants!$C$27)/10^9*[1]Constants!$D$5*kWh_to_Btu</f>
        <v>0.16838494712239854</v>
      </c>
    </row>
    <row r="13" spans="1:9" x14ac:dyDescent="0.45">
      <c r="B13" s="63" t="s">
        <v>1271</v>
      </c>
      <c r="C13" s="63" t="s">
        <v>1272</v>
      </c>
      <c r="D13" s="65">
        <v>0.05</v>
      </c>
      <c r="G13" s="63" t="s">
        <v>1273</v>
      </c>
      <c r="H13" s="63" t="s">
        <v>1268</v>
      </c>
      <c r="I13" s="64">
        <f>I12+0.05</f>
        <v>0.21838494712239853</v>
      </c>
    </row>
    <row r="14" spans="1:9" x14ac:dyDescent="0.45">
      <c r="B14" s="63" t="s">
        <v>1264</v>
      </c>
      <c r="C14" s="63" t="s">
        <v>1268</v>
      </c>
      <c r="D14" s="64">
        <f>I12</f>
        <v>0.16838494712239854</v>
      </c>
    </row>
    <row r="15" spans="1:9" x14ac:dyDescent="0.45">
      <c r="B15" s="63" t="s">
        <v>1274</v>
      </c>
      <c r="C15" s="63" t="s">
        <v>1275</v>
      </c>
      <c r="D15" s="64">
        <f>'[1]Fuel Costs - PATHWAYS'!$D$20*([1]Constants!C33/[1]Constants!C27)/10^9*[1]Constants!D5*[1]Constants!D11</f>
        <v>4.1232436726381909</v>
      </c>
      <c r="E15" s="66"/>
      <c r="G15" s="61" t="s">
        <v>1260</v>
      </c>
    </row>
    <row r="16" spans="1:9" x14ac:dyDescent="0.45">
      <c r="B16" s="63" t="s">
        <v>1276</v>
      </c>
      <c r="C16" s="63" t="s">
        <v>1277</v>
      </c>
      <c r="D16" s="64">
        <f>I17</f>
        <v>1.9503949999999999</v>
      </c>
      <c r="E16" s="66"/>
      <c r="G16" s="62" t="s">
        <v>1276</v>
      </c>
      <c r="H16" s="62" t="s">
        <v>1262</v>
      </c>
      <c r="I16" s="62" t="s">
        <v>1263</v>
      </c>
    </row>
    <row r="17" spans="2:26" x14ac:dyDescent="0.45">
      <c r="B17" s="63" t="s">
        <v>1278</v>
      </c>
      <c r="C17" s="63" t="s">
        <v>1279</v>
      </c>
      <c r="D17" s="67">
        <f>'[1]Emission Factors - PATHWAYS'!$D$7/10^9*[1]Constants!$D$6</f>
        <v>6.3954140084752677E-3</v>
      </c>
      <c r="G17" s="63" t="s">
        <v>1267</v>
      </c>
      <c r="H17" s="63" t="s">
        <v>1277</v>
      </c>
      <c r="I17" s="64">
        <f>('[1]Industry Hydrogen &amp; SNG'!D13+'[1]Industry Hydrogen &amp; SNG'!D14)*H2_kg_to_MMBtu</f>
        <v>1.9503949999999999</v>
      </c>
    </row>
    <row r="18" spans="2:26" x14ac:dyDescent="0.45">
      <c r="B18" s="63" t="s">
        <v>1280</v>
      </c>
      <c r="C18" s="63" t="s">
        <v>1281</v>
      </c>
      <c r="D18" s="67">
        <f>'[1]Emission Factors - PATHWAYS'!$D$20/10^9*[1]Constants!$D$5*[1]Constants!$D$11</f>
        <v>9.4961565770639993</v>
      </c>
      <c r="G18" s="63" t="s">
        <v>1273</v>
      </c>
      <c r="H18" s="63" t="s">
        <v>1277</v>
      </c>
      <c r="I18" s="64">
        <f>'[1]Fuel Costs - PATHWAYS'!$D$10*([1]Constants!$C$33/[1]Constants!$C$27)/10^9*[1]Constants!$D$5*10^6*H2_kg_to_MMBtu</f>
        <v>7.2504201850626186</v>
      </c>
    </row>
    <row r="20" spans="2:26" x14ac:dyDescent="0.45">
      <c r="B20" s="61" t="s">
        <v>1282</v>
      </c>
      <c r="G20" s="61" t="s">
        <v>1283</v>
      </c>
      <c r="L20" s="61" t="s">
        <v>1284</v>
      </c>
      <c r="Q20" s="61" t="s">
        <v>1285</v>
      </c>
      <c r="V20" s="61" t="s">
        <v>1286</v>
      </c>
    </row>
    <row r="21" spans="2:26" x14ac:dyDescent="0.45">
      <c r="B21" s="62" t="s">
        <v>1261</v>
      </c>
      <c r="C21" s="62" t="s">
        <v>1262</v>
      </c>
      <c r="D21" s="62" t="s">
        <v>1287</v>
      </c>
      <c r="E21" s="62" t="s">
        <v>1288</v>
      </c>
      <c r="G21" s="62" t="s">
        <v>1261</v>
      </c>
      <c r="H21" s="62" t="s">
        <v>1262</v>
      </c>
      <c r="I21" s="62" t="s">
        <v>1287</v>
      </c>
      <c r="J21" s="62" t="s">
        <v>1288</v>
      </c>
      <c r="L21" s="62" t="s">
        <v>1261</v>
      </c>
      <c r="M21" s="62" t="s">
        <v>1262</v>
      </c>
      <c r="N21" s="62" t="s">
        <v>1287</v>
      </c>
      <c r="O21" s="62" t="s">
        <v>1288</v>
      </c>
      <c r="Q21" s="62" t="s">
        <v>1261</v>
      </c>
      <c r="R21" s="62" t="s">
        <v>1262</v>
      </c>
      <c r="S21" s="62" t="s">
        <v>1287</v>
      </c>
      <c r="T21" s="62" t="s">
        <v>1288</v>
      </c>
      <c r="V21" s="62" t="s">
        <v>1261</v>
      </c>
      <c r="W21" s="62" t="s">
        <v>1262</v>
      </c>
      <c r="X21" s="62" t="s">
        <v>1287</v>
      </c>
      <c r="Y21" s="62" t="s">
        <v>1289</v>
      </c>
      <c r="Z21" s="62" t="s">
        <v>1288</v>
      </c>
    </row>
    <row r="22" spans="2:26" x14ac:dyDescent="0.45">
      <c r="B22" s="63" t="s">
        <v>1290</v>
      </c>
      <c r="C22" s="63" t="s">
        <v>1291</v>
      </c>
      <c r="D22" s="68">
        <v>60000</v>
      </c>
      <c r="E22" s="68">
        <v>50000</v>
      </c>
      <c r="G22" s="63" t="s">
        <v>1290</v>
      </c>
      <c r="H22" s="63" t="s">
        <v>1291</v>
      </c>
      <c r="I22" s="68">
        <v>76000</v>
      </c>
      <c r="J22" s="68">
        <v>55000</v>
      </c>
      <c r="L22" s="63" t="s">
        <v>1290</v>
      </c>
      <c r="M22" s="63" t="s">
        <v>1291</v>
      </c>
      <c r="N22" s="68">
        <v>110000</v>
      </c>
      <c r="O22" s="68">
        <v>85000</v>
      </c>
      <c r="Q22" s="63" t="s">
        <v>1290</v>
      </c>
      <c r="R22" s="63" t="s">
        <v>1291</v>
      </c>
      <c r="S22" s="68">
        <v>149199</v>
      </c>
      <c r="T22" s="68">
        <v>120000</v>
      </c>
      <c r="V22" s="63" t="s">
        <v>1290</v>
      </c>
      <c r="W22" s="63" t="s">
        <v>1291</v>
      </c>
      <c r="X22" s="68">
        <v>170748</v>
      </c>
      <c r="Y22" s="68">
        <v>190155</v>
      </c>
      <c r="Z22" s="68">
        <v>130000</v>
      </c>
    </row>
    <row r="23" spans="2:26" x14ac:dyDescent="0.45">
      <c r="B23" s="63" t="s">
        <v>1292</v>
      </c>
      <c r="C23" s="63" t="s">
        <v>1293</v>
      </c>
      <c r="D23" s="69">
        <v>2.1</v>
      </c>
      <c r="E23" s="63"/>
      <c r="G23" s="63" t="s">
        <v>1292</v>
      </c>
      <c r="H23" s="63" t="s">
        <v>1293</v>
      </c>
      <c r="I23" s="69">
        <v>1.3</v>
      </c>
      <c r="J23" s="63"/>
      <c r="L23" s="63" t="s">
        <v>1292</v>
      </c>
      <c r="M23" s="63" t="s">
        <v>1293</v>
      </c>
      <c r="N23" s="69">
        <v>0.8</v>
      </c>
      <c r="O23" s="63"/>
      <c r="Q23" s="63" t="s">
        <v>1292</v>
      </c>
      <c r="R23" s="63" t="s">
        <v>1293</v>
      </c>
      <c r="S23" s="69">
        <v>0.7</v>
      </c>
      <c r="T23" s="63"/>
      <c r="V23" s="63" t="s">
        <v>1292</v>
      </c>
      <c r="W23" s="63" t="s">
        <v>1293</v>
      </c>
      <c r="X23" s="69">
        <v>0.6</v>
      </c>
      <c r="Y23" s="69"/>
      <c r="Z23" s="63"/>
    </row>
    <row r="24" spans="2:26" x14ac:dyDescent="0.45">
      <c r="B24" s="63" t="s">
        <v>1292</v>
      </c>
      <c r="C24" s="63" t="s">
        <v>1294</v>
      </c>
      <c r="D24" s="70">
        <f>D23/[1]Constants!$D$10</f>
        <v>67.741935483870975</v>
      </c>
      <c r="E24" s="63">
        <v>24.8</v>
      </c>
      <c r="G24" s="63" t="s">
        <v>1292</v>
      </c>
      <c r="H24" s="63" t="s">
        <v>1294</v>
      </c>
      <c r="I24" s="70">
        <f>I23/[1]Constants!$D$10</f>
        <v>41.935483870967744</v>
      </c>
      <c r="J24" s="63">
        <v>14.3</v>
      </c>
      <c r="L24" s="63" t="s">
        <v>1292</v>
      </c>
      <c r="M24" s="63" t="s">
        <v>1294</v>
      </c>
      <c r="N24" s="70">
        <f>N23/[1]Constants!$D$10</f>
        <v>25.806451612903228</v>
      </c>
      <c r="O24" s="63">
        <v>8.1</v>
      </c>
      <c r="Q24" s="63" t="s">
        <v>1292</v>
      </c>
      <c r="R24" s="63" t="s">
        <v>1294</v>
      </c>
      <c r="S24" s="70">
        <f>S23/[1]Constants!$D$10</f>
        <v>22.58064516129032</v>
      </c>
      <c r="T24" s="63">
        <v>8.1</v>
      </c>
      <c r="V24" s="63" t="s">
        <v>1292</v>
      </c>
      <c r="W24" s="63" t="s">
        <v>1295</v>
      </c>
      <c r="X24" s="69"/>
      <c r="Y24" s="69">
        <v>17.5</v>
      </c>
      <c r="Z24" s="63"/>
    </row>
    <row r="25" spans="2:26" x14ac:dyDescent="0.45">
      <c r="B25" s="63" t="s">
        <v>1296</v>
      </c>
      <c r="C25" s="63" t="s">
        <v>1297</v>
      </c>
      <c r="D25" s="64">
        <v>0.128</v>
      </c>
      <c r="E25" s="64">
        <v>0.17</v>
      </c>
      <c r="G25" s="63" t="s">
        <v>1296</v>
      </c>
      <c r="H25" s="63" t="s">
        <v>1297</v>
      </c>
      <c r="I25" s="64">
        <v>0.23300000000000001</v>
      </c>
      <c r="J25" s="64">
        <v>0.31</v>
      </c>
      <c r="L25" s="63" t="s">
        <v>1296</v>
      </c>
      <c r="M25" s="63" t="s">
        <v>1297</v>
      </c>
      <c r="N25" s="64">
        <v>0.23300000000000001</v>
      </c>
      <c r="O25" s="64">
        <v>0.31</v>
      </c>
      <c r="Q25" s="63" t="s">
        <v>1296</v>
      </c>
      <c r="R25" s="63" t="s">
        <v>1297</v>
      </c>
      <c r="S25" s="64">
        <v>0.23300000000000001</v>
      </c>
      <c r="T25" s="64">
        <v>0.31</v>
      </c>
      <c r="V25" s="63" t="s">
        <v>1292</v>
      </c>
      <c r="W25" s="63" t="s">
        <v>1294</v>
      </c>
      <c r="X25" s="70">
        <f>X23/[1]Constants!$D$10</f>
        <v>19.35483870967742</v>
      </c>
      <c r="Y25" s="70">
        <f>Y24*([1]Constants!$D$9)</f>
        <v>17.8325</v>
      </c>
      <c r="Z25" s="63">
        <v>9.1999999999999993</v>
      </c>
    </row>
    <row r="26" spans="2:26" x14ac:dyDescent="0.45">
      <c r="B26" s="63" t="s">
        <v>1298</v>
      </c>
      <c r="C26" s="63" t="s">
        <v>1299</v>
      </c>
      <c r="D26" s="71">
        <v>20000</v>
      </c>
      <c r="E26" s="72"/>
      <c r="G26" s="63" t="s">
        <v>1298</v>
      </c>
      <c r="H26" s="63" t="s">
        <v>1299</v>
      </c>
      <c r="I26" s="71">
        <v>31000</v>
      </c>
      <c r="J26" s="72"/>
      <c r="L26" s="63" t="s">
        <v>1298</v>
      </c>
      <c r="M26" s="63" t="s">
        <v>1299</v>
      </c>
      <c r="N26" s="71">
        <v>31000</v>
      </c>
      <c r="O26" s="72"/>
      <c r="Q26" s="63" t="s">
        <v>1298</v>
      </c>
      <c r="R26" s="63" t="s">
        <v>1299</v>
      </c>
      <c r="S26" s="71">
        <v>27500</v>
      </c>
      <c r="T26" s="72"/>
      <c r="V26" s="63" t="s">
        <v>1296</v>
      </c>
      <c r="W26" s="63" t="s">
        <v>1297</v>
      </c>
      <c r="X26" s="64">
        <v>0.14199999999999999</v>
      </c>
      <c r="Y26" s="64">
        <v>0.19</v>
      </c>
      <c r="Z26" s="64">
        <v>0.19</v>
      </c>
    </row>
    <row r="27" spans="2:26" x14ac:dyDescent="0.45">
      <c r="B27" s="63" t="s">
        <v>1300</v>
      </c>
      <c r="C27" s="63" t="s">
        <v>1301</v>
      </c>
      <c r="D27" s="68">
        <v>5000</v>
      </c>
      <c r="E27" s="68"/>
      <c r="G27" s="63" t="s">
        <v>1300</v>
      </c>
      <c r="H27" s="63" t="s">
        <v>1301</v>
      </c>
      <c r="I27" s="68">
        <v>5000</v>
      </c>
      <c r="J27" s="68"/>
      <c r="L27" s="63" t="s">
        <v>1302</v>
      </c>
      <c r="M27" s="63" t="s">
        <v>1301</v>
      </c>
      <c r="N27" s="68">
        <v>50000</v>
      </c>
      <c r="O27" s="68"/>
      <c r="Q27" s="63" t="s">
        <v>1303</v>
      </c>
      <c r="R27" s="63" t="s">
        <v>1301</v>
      </c>
      <c r="S27" s="68">
        <v>50000</v>
      </c>
      <c r="T27" s="68"/>
      <c r="V27" s="63" t="s">
        <v>1298</v>
      </c>
      <c r="W27" s="63" t="s">
        <v>1299</v>
      </c>
      <c r="X27" s="71">
        <v>44000</v>
      </c>
      <c r="Y27" s="73"/>
      <c r="Z27" s="72"/>
    </row>
    <row r="28" spans="2:26" x14ac:dyDescent="0.45">
      <c r="B28" s="63" t="s">
        <v>1304</v>
      </c>
      <c r="C28" s="63" t="s">
        <v>1301</v>
      </c>
      <c r="D28" s="68">
        <v>0</v>
      </c>
      <c r="E28" s="68"/>
      <c r="G28" s="63" t="s">
        <v>1304</v>
      </c>
      <c r="H28" s="63" t="s">
        <v>1301</v>
      </c>
      <c r="I28" s="68">
        <v>0</v>
      </c>
      <c r="J28" s="68"/>
      <c r="L28" s="63" t="s">
        <v>1304</v>
      </c>
      <c r="M28" s="63" t="s">
        <v>1301</v>
      </c>
      <c r="N28" s="68">
        <v>0</v>
      </c>
      <c r="O28" s="68"/>
      <c r="Q28" s="63" t="s">
        <v>1304</v>
      </c>
      <c r="R28" s="63" t="s">
        <v>1301</v>
      </c>
      <c r="S28" s="68">
        <v>0</v>
      </c>
      <c r="T28" s="68"/>
      <c r="V28" s="63" t="s">
        <v>1303</v>
      </c>
      <c r="W28" s="63" t="s">
        <v>1301</v>
      </c>
      <c r="X28" s="68">
        <v>50000</v>
      </c>
      <c r="Y28" s="68"/>
      <c r="Z28" s="68"/>
    </row>
    <row r="29" spans="2:26" x14ac:dyDescent="0.45">
      <c r="B29" s="63" t="s">
        <v>1305</v>
      </c>
      <c r="C29" s="63"/>
      <c r="D29" s="74">
        <v>1</v>
      </c>
      <c r="E29" s="74"/>
      <c r="G29" s="63" t="s">
        <v>1305</v>
      </c>
      <c r="H29" s="63"/>
      <c r="I29" s="74">
        <v>1</v>
      </c>
      <c r="J29" s="74"/>
      <c r="L29" s="63" t="s">
        <v>1305</v>
      </c>
      <c r="M29" s="63"/>
      <c r="N29" s="74">
        <v>2</v>
      </c>
      <c r="O29" s="74"/>
      <c r="Q29" s="63" t="s">
        <v>1305</v>
      </c>
      <c r="R29" s="63"/>
      <c r="S29" s="74">
        <v>1</v>
      </c>
      <c r="T29" s="74"/>
      <c r="V29" s="63" t="s">
        <v>1304</v>
      </c>
      <c r="W29" s="63" t="s">
        <v>1301</v>
      </c>
      <c r="X29" s="68">
        <v>0</v>
      </c>
      <c r="Y29" s="68"/>
      <c r="Z29" s="68"/>
    </row>
    <row r="30" spans="2:26" x14ac:dyDescent="0.45">
      <c r="V30" s="63" t="s">
        <v>1305</v>
      </c>
      <c r="W30" s="63"/>
      <c r="X30" s="74">
        <v>1</v>
      </c>
      <c r="Y30" s="74"/>
      <c r="Z30" s="74"/>
    </row>
    <row r="32" spans="2:26" ht="14.65" thickBot="1" x14ac:dyDescent="0.5"/>
    <row r="33" spans="1:26" s="60" customFormat="1" ht="18" x14ac:dyDescent="0.55000000000000004">
      <c r="A33" s="59" t="s">
        <v>1306</v>
      </c>
    </row>
    <row r="35" spans="1:26" x14ac:dyDescent="0.45">
      <c r="B35" s="61" t="s">
        <v>1282</v>
      </c>
      <c r="G35" s="61" t="s">
        <v>1284</v>
      </c>
      <c r="L35" s="61" t="s">
        <v>1284</v>
      </c>
      <c r="Q35" s="61" t="s">
        <v>1285</v>
      </c>
      <c r="V35" s="61" t="s">
        <v>1286</v>
      </c>
    </row>
    <row r="36" spans="1:26" x14ac:dyDescent="0.45">
      <c r="B36" s="75" t="s">
        <v>1267</v>
      </c>
      <c r="G36" s="75" t="s">
        <v>1267</v>
      </c>
      <c r="L36" s="75" t="s">
        <v>1267</v>
      </c>
      <c r="Q36" s="75" t="s">
        <v>1267</v>
      </c>
      <c r="V36" s="75" t="s">
        <v>1267</v>
      </c>
    </row>
    <row r="37" spans="1:26" x14ac:dyDescent="0.45">
      <c r="B37" s="76" t="s">
        <v>1307</v>
      </c>
      <c r="C37" s="76" t="s">
        <v>1262</v>
      </c>
      <c r="D37" s="76" t="s">
        <v>1287</v>
      </c>
      <c r="E37" s="76" t="s">
        <v>1288</v>
      </c>
      <c r="G37" s="76" t="s">
        <v>1307</v>
      </c>
      <c r="H37" s="76" t="s">
        <v>1262</v>
      </c>
      <c r="I37" s="76" t="s">
        <v>1287</v>
      </c>
      <c r="J37" s="76" t="s">
        <v>1288</v>
      </c>
      <c r="L37" s="76" t="s">
        <v>1307</v>
      </c>
      <c r="M37" s="76" t="s">
        <v>1262</v>
      </c>
      <c r="N37" s="76" t="s">
        <v>1287</v>
      </c>
      <c r="O37" s="76" t="s">
        <v>1288</v>
      </c>
      <c r="Q37" s="76" t="s">
        <v>1307</v>
      </c>
      <c r="R37" s="76" t="s">
        <v>1262</v>
      </c>
      <c r="S37" s="76" t="s">
        <v>1287</v>
      </c>
      <c r="T37" s="76" t="s">
        <v>1288</v>
      </c>
      <c r="V37" s="76" t="s">
        <v>1307</v>
      </c>
      <c r="W37" s="76" t="s">
        <v>1262</v>
      </c>
      <c r="X37" s="76" t="s">
        <v>1287</v>
      </c>
      <c r="Y37" s="76" t="s">
        <v>1289</v>
      </c>
      <c r="Z37" s="76" t="s">
        <v>1288</v>
      </c>
    </row>
    <row r="38" spans="1:26" x14ac:dyDescent="0.45">
      <c r="B38" s="58" t="s">
        <v>1308</v>
      </c>
      <c r="C38" s="58" t="s">
        <v>1309</v>
      </c>
      <c r="D38" s="77">
        <f>SUM(-PMT($D$13,$D$11,$D$22),-PMT($D$13,$D$12,SUM($D$27:$D$28)/$D$29))</f>
        <v>5533.9862751376177</v>
      </c>
      <c r="E38" s="77">
        <f>-PMT($D$13,$D$11,$E$22)</f>
        <v>4277.3111159868013</v>
      </c>
      <c r="G38" s="58" t="s">
        <v>1308</v>
      </c>
      <c r="H38" s="58" t="s">
        <v>1309</v>
      </c>
      <c r="I38" s="77">
        <f>SUM(-PMT($D$13,$D$11,$I$22),-PMT($D$13,$D$12,SUM($I$27:$I$28)/$I$29))</f>
        <v>6902.7258322533944</v>
      </c>
      <c r="J38" s="77">
        <f>-PMT($D$13,$D$11,$J$22)</f>
        <v>4705.0422275854817</v>
      </c>
      <c r="L38" s="58" t="s">
        <v>1308</v>
      </c>
      <c r="M38" s="58" t="s">
        <v>1309</v>
      </c>
      <c r="N38" s="77">
        <f>SUM(-PMT($D$13,$D$11,$N$22),-PMT($D$13,$D$12,SUM($N$27:$N$28)/$N$29))</f>
        <v>11416.149134938247</v>
      </c>
      <c r="O38" s="77">
        <f>-PMT($D$13,$D$11,$O$22)</f>
        <v>7271.4288971775622</v>
      </c>
      <c r="Q38" s="58" t="s">
        <v>1308</v>
      </c>
      <c r="R38" s="58" t="s">
        <v>1309</v>
      </c>
      <c r="S38" s="77">
        <f>SUM(-PMT($D$13,$D$11,$S$22),-PMT($D$13,$D$12,SUM($S$27:$S$28)/$S$29))</f>
        <v>16775.540183416862</v>
      </c>
      <c r="T38" s="77">
        <f>-PMT($D$13,$D$11,$T$22)</f>
        <v>10265.546678368322</v>
      </c>
      <c r="V38" s="58" t="s">
        <v>1308</v>
      </c>
      <c r="W38" s="58" t="s">
        <v>1309</v>
      </c>
      <c r="X38" s="77">
        <f>SUM(-PMT($D$13,$D$11,$X$22),-PMT($D$13,$D$12,SUM($X$28:$X$29)/$X$30))</f>
        <v>18618.975728184854</v>
      </c>
      <c r="Y38" s="77">
        <f>-PMT($D$13,$D$11,$Y$22)</f>
        <v>16267.041905209406</v>
      </c>
      <c r="Z38" s="77">
        <f>-PMT($D$13,$D$11,$Z$22)</f>
        <v>11121.008901565685</v>
      </c>
    </row>
    <row r="39" spans="1:26" x14ac:dyDescent="0.45">
      <c r="B39" s="58" t="s">
        <v>1310</v>
      </c>
      <c r="C39" s="58" t="s">
        <v>1309</v>
      </c>
      <c r="D39" s="77">
        <f>$D$26*(1/$D$24)/[1]Constants!$D$10*$I$11</f>
        <v>1127.4756868799861</v>
      </c>
      <c r="E39" s="77">
        <f>$D$26*(1/$E$24)*$D$15</f>
        <v>3325.1965101920891</v>
      </c>
      <c r="G39" s="58" t="s">
        <v>1310</v>
      </c>
      <c r="H39" s="58" t="s">
        <v>1309</v>
      </c>
      <c r="I39" s="77">
        <f>$I$26*(1/$I$24)/[1]Constants!$D$10*$I$11</f>
        <v>2823.0256621495037</v>
      </c>
      <c r="J39" s="77">
        <f>$I$26*(1/$J$24)*$D$15</f>
        <v>8938.500269355518</v>
      </c>
      <c r="L39" s="58" t="s">
        <v>1310</v>
      </c>
      <c r="M39" s="58" t="s">
        <v>1309</v>
      </c>
      <c r="N39" s="77">
        <f>$N$26*(1/$N$24)/[1]Constants!$D$10*$I$11</f>
        <v>4587.4167009929433</v>
      </c>
      <c r="O39" s="77">
        <f>$N$26*(1/$O$24)*$D$15</f>
        <v>15780.315290343695</v>
      </c>
      <c r="Q39" s="58" t="s">
        <v>1310</v>
      </c>
      <c r="R39" s="58" t="s">
        <v>1309</v>
      </c>
      <c r="S39" s="77">
        <f>$S$26*(1/$S$24)/[1]Constants!$D$10*$I$11</f>
        <v>4650.8372083799431</v>
      </c>
      <c r="T39" s="77">
        <f>$S$26*(1/$T$24)*$D$15</f>
        <v>13998.66678982102</v>
      </c>
      <c r="V39" s="58" t="s">
        <v>1310</v>
      </c>
      <c r="W39" s="58" t="s">
        <v>1309</v>
      </c>
      <c r="X39" s="77">
        <f>$X$27*(1/$X$25)/[1]Constants!$D$10*$I$11</f>
        <v>8681.5627889758944</v>
      </c>
      <c r="Y39" s="77">
        <f>$X$27*(1/$Y$24)*$I$17</f>
        <v>4903.8502857142848</v>
      </c>
      <c r="Z39" s="77">
        <f>$X$27*(1/$Z$25)*$D$15</f>
        <v>19719.861043052217</v>
      </c>
    </row>
    <row r="40" spans="1:26" x14ac:dyDescent="0.45">
      <c r="B40" s="58" t="s">
        <v>1311</v>
      </c>
      <c r="C40" s="58" t="s">
        <v>1309</v>
      </c>
      <c r="D40" s="77">
        <f>$D$25*$D$26</f>
        <v>2560</v>
      </c>
      <c r="E40" s="77">
        <f>$E$25*$D$26</f>
        <v>3400.0000000000005</v>
      </c>
      <c r="G40" s="58" t="s">
        <v>1311</v>
      </c>
      <c r="H40" s="58" t="s">
        <v>1309</v>
      </c>
      <c r="I40" s="77">
        <f>$I$25*$I$26</f>
        <v>7223</v>
      </c>
      <c r="J40" s="77">
        <f>$J$25*$I$26</f>
        <v>9610</v>
      </c>
      <c r="L40" s="58" t="s">
        <v>1311</v>
      </c>
      <c r="M40" s="58" t="s">
        <v>1309</v>
      </c>
      <c r="N40" s="77">
        <f>$N$25*$N$26</f>
        <v>7223</v>
      </c>
      <c r="O40" s="77">
        <f>$O$25*$N$26</f>
        <v>9610</v>
      </c>
      <c r="Q40" s="58" t="s">
        <v>1311</v>
      </c>
      <c r="R40" s="58" t="s">
        <v>1309</v>
      </c>
      <c r="S40" s="77">
        <f>$S$25*$S$26</f>
        <v>6407.5</v>
      </c>
      <c r="T40" s="77">
        <f>$T$25*$S$26</f>
        <v>8525</v>
      </c>
      <c r="V40" s="58" t="s">
        <v>1311</v>
      </c>
      <c r="W40" s="58" t="s">
        <v>1309</v>
      </c>
      <c r="X40" s="77">
        <f>$X$26*$X$27</f>
        <v>6247.9999999999991</v>
      </c>
      <c r="Y40" s="77">
        <f>$Y$26*$X$27</f>
        <v>8360</v>
      </c>
      <c r="Z40" s="77">
        <f>$Z$26*$X$27</f>
        <v>8360</v>
      </c>
    </row>
    <row r="41" spans="1:26" x14ac:dyDescent="0.45">
      <c r="B41" s="58" t="s">
        <v>1312</v>
      </c>
      <c r="C41" s="58" t="s">
        <v>1309</v>
      </c>
      <c r="D41" s="77">
        <f>SUM(D38:D40)</f>
        <v>9221.4619620176036</v>
      </c>
      <c r="E41" s="77">
        <f>SUM(E38:E40)</f>
        <v>11002.507626178891</v>
      </c>
      <c r="F41" s="77"/>
      <c r="G41" s="58" t="s">
        <v>1312</v>
      </c>
      <c r="H41" s="58" t="s">
        <v>1309</v>
      </c>
      <c r="I41" s="77">
        <f>SUM(I38:I40)</f>
        <v>16948.751494402899</v>
      </c>
      <c r="J41" s="77">
        <f>SUM(J38:J40)</f>
        <v>23253.542496941001</v>
      </c>
      <c r="L41" s="58" t="s">
        <v>1312</v>
      </c>
      <c r="M41" s="58" t="s">
        <v>1309</v>
      </c>
      <c r="N41" s="77">
        <f>SUM(N38:N40)</f>
        <v>23226.565835931189</v>
      </c>
      <c r="O41" s="77">
        <f>SUM(O38:O40)</f>
        <v>32661.744187521257</v>
      </c>
      <c r="Q41" s="58" t="s">
        <v>1312</v>
      </c>
      <c r="R41" s="58" t="s">
        <v>1309</v>
      </c>
      <c r="S41" s="77">
        <f>SUM(S38:S40)</f>
        <v>27833.877391796806</v>
      </c>
      <c r="T41" s="77">
        <f>SUM(T38:T40)</f>
        <v>32789.213468189344</v>
      </c>
      <c r="V41" s="58" t="s">
        <v>1312</v>
      </c>
      <c r="W41" s="58" t="s">
        <v>1309</v>
      </c>
      <c r="X41" s="77">
        <f>SUM(X38:X40)</f>
        <v>33548.538517160749</v>
      </c>
      <c r="Y41" s="77">
        <f>SUM(Y38:Y40)</f>
        <v>29530.892190923689</v>
      </c>
      <c r="Z41" s="77">
        <f>SUM(Z38:Z40)</f>
        <v>39200.869944617902</v>
      </c>
    </row>
    <row r="42" spans="1:26" x14ac:dyDescent="0.45">
      <c r="B42" s="78" t="s">
        <v>1313</v>
      </c>
      <c r="C42" s="78" t="s">
        <v>1314</v>
      </c>
      <c r="D42" s="79">
        <f>$D$26*(1/$D$23)*$D$17/1000</f>
        <v>6.0908704842621592E-2</v>
      </c>
      <c r="E42" s="79">
        <f>$D$26*(1/$E$24)*$D$18/1000</f>
        <v>7.6581907879548368</v>
      </c>
      <c r="G42" s="78" t="s">
        <v>1313</v>
      </c>
      <c r="H42" s="78" t="s">
        <v>1314</v>
      </c>
      <c r="I42" s="79">
        <f>$I$26*(1/$I$23)*$D$17/1000</f>
        <v>0.15250602635594868</v>
      </c>
      <c r="J42" s="79">
        <f>$I$26*(1/$J$24)*$D$18/1000</f>
        <v>20.586073698530349</v>
      </c>
      <c r="L42" s="78" t="s">
        <v>1313</v>
      </c>
      <c r="M42" s="78" t="s">
        <v>1314</v>
      </c>
      <c r="N42" s="79">
        <f>$N$26*(1/$N$23)*$D$17/1000</f>
        <v>0.24782229282841664</v>
      </c>
      <c r="O42" s="79">
        <f>$N$26*(1/$O$24)*$D$15/1000</f>
        <v>15.780315290343696</v>
      </c>
      <c r="Q42" s="78" t="s">
        <v>1313</v>
      </c>
      <c r="R42" s="78" t="s">
        <v>1314</v>
      </c>
      <c r="S42" s="79">
        <f>$S$26*(1/$S$23)*$D$17/1000</f>
        <v>0.25124840747581412</v>
      </c>
      <c r="T42" s="79">
        <f>$S$26*(1/$T$24)*$D$18/1000</f>
        <v>32.240037761637033</v>
      </c>
      <c r="V42" s="78" t="s">
        <v>1313</v>
      </c>
      <c r="W42" s="78" t="s">
        <v>1314</v>
      </c>
      <c r="X42" s="79">
        <f>$X$27*(1/$X$23)*$D$17/1000</f>
        <v>0.46899702728818637</v>
      </c>
      <c r="Y42" s="79">
        <v>0</v>
      </c>
      <c r="Z42" s="79">
        <f>$X$27*(1/$Z$25)*$D$18/1000</f>
        <v>45.416401020740864</v>
      </c>
    </row>
    <row r="43" spans="1:26" x14ac:dyDescent="0.45">
      <c r="A43" s="58" t="s">
        <v>1315</v>
      </c>
      <c r="B43" s="80" t="s">
        <v>1316</v>
      </c>
      <c r="C43" s="80" t="s">
        <v>1317</v>
      </c>
      <c r="D43" s="81">
        <f>(D41-E41)/(E42-D42)</f>
        <v>-234.43195141066616</v>
      </c>
      <c r="E43" s="80"/>
      <c r="G43" s="80" t="s">
        <v>1316</v>
      </c>
      <c r="H43" s="80" t="s">
        <v>1317</v>
      </c>
      <c r="I43" s="81">
        <f>(I41-J41)/(J42-I42)</f>
        <v>-308.55067033270501</v>
      </c>
      <c r="J43" s="80"/>
      <c r="L43" s="80" t="s">
        <v>1316</v>
      </c>
      <c r="M43" s="80" t="s">
        <v>1317</v>
      </c>
      <c r="N43" s="81">
        <f>(N41-O41)/(O42-N42)</f>
        <v>-607.44777757822942</v>
      </c>
      <c r="O43" s="80"/>
      <c r="Q43" s="80" t="s">
        <v>1316</v>
      </c>
      <c r="R43" s="80" t="s">
        <v>1317</v>
      </c>
      <c r="S43" s="81">
        <f>(S41-T41)/(T42-S42)</f>
        <v>-154.90852190528207</v>
      </c>
      <c r="T43" s="80"/>
      <c r="V43" s="80" t="s">
        <v>1316</v>
      </c>
      <c r="W43" s="80" t="s">
        <v>1317</v>
      </c>
      <c r="X43" s="81">
        <f>(X41-Z41)/(Z42-X42)</f>
        <v>-125.75434675338553</v>
      </c>
      <c r="Y43" s="81">
        <f>(Y41-Z41)/(Z42-Y42)</f>
        <v>-212.91818674223231</v>
      </c>
      <c r="Z43" s="80"/>
    </row>
    <row r="46" spans="1:26" x14ac:dyDescent="0.45">
      <c r="B46" s="61" t="s">
        <v>1282</v>
      </c>
      <c r="G46" s="61" t="s">
        <v>1284</v>
      </c>
      <c r="L46" s="61" t="s">
        <v>1284</v>
      </c>
      <c r="Q46" s="61" t="s">
        <v>1285</v>
      </c>
      <c r="V46" s="61" t="s">
        <v>1286</v>
      </c>
    </row>
    <row r="47" spans="1:26" x14ac:dyDescent="0.45">
      <c r="B47" s="75" t="s">
        <v>1270</v>
      </c>
      <c r="G47" s="75" t="s">
        <v>1270</v>
      </c>
      <c r="L47" s="75" t="s">
        <v>1270</v>
      </c>
      <c r="Q47" s="75" t="s">
        <v>1270</v>
      </c>
      <c r="V47" s="75" t="s">
        <v>1270</v>
      </c>
    </row>
    <row r="48" spans="1:26" x14ac:dyDescent="0.45">
      <c r="B48" s="76" t="s">
        <v>1307</v>
      </c>
      <c r="C48" s="76" t="s">
        <v>1262</v>
      </c>
      <c r="D48" s="76" t="s">
        <v>1287</v>
      </c>
      <c r="E48" s="76" t="s">
        <v>1288</v>
      </c>
      <c r="G48" s="76" t="s">
        <v>1307</v>
      </c>
      <c r="H48" s="76" t="s">
        <v>1262</v>
      </c>
      <c r="I48" s="76" t="s">
        <v>1287</v>
      </c>
      <c r="J48" s="76" t="s">
        <v>1288</v>
      </c>
      <c r="L48" s="76" t="s">
        <v>1307</v>
      </c>
      <c r="M48" s="76" t="s">
        <v>1262</v>
      </c>
      <c r="N48" s="76" t="s">
        <v>1287</v>
      </c>
      <c r="O48" s="76" t="s">
        <v>1288</v>
      </c>
      <c r="Q48" s="76" t="s">
        <v>1307</v>
      </c>
      <c r="R48" s="76" t="s">
        <v>1262</v>
      </c>
      <c r="S48" s="76" t="s">
        <v>1287</v>
      </c>
      <c r="T48" s="76" t="s">
        <v>1288</v>
      </c>
      <c r="V48" s="76" t="s">
        <v>1307</v>
      </c>
      <c r="W48" s="76" t="s">
        <v>1262</v>
      </c>
      <c r="X48" s="76" t="s">
        <v>1287</v>
      </c>
      <c r="Y48" s="76"/>
      <c r="Z48" s="76" t="s">
        <v>1288</v>
      </c>
    </row>
    <row r="49" spans="1:26" x14ac:dyDescent="0.45">
      <c r="B49" s="58" t="s">
        <v>1308</v>
      </c>
      <c r="C49" s="58" t="s">
        <v>1309</v>
      </c>
      <c r="D49" s="77">
        <f>SUM(-PMT($D$13,$D$11,$D$22),-PMT($D$13,$D$12,SUM($D$27:$D$28)/$D$29))</f>
        <v>5533.9862751376177</v>
      </c>
      <c r="E49" s="77">
        <f>-PMT($D$13,$D$11,$E$22)</f>
        <v>4277.3111159868013</v>
      </c>
      <c r="G49" s="58" t="s">
        <v>1308</v>
      </c>
      <c r="H49" s="58" t="s">
        <v>1309</v>
      </c>
      <c r="I49" s="77">
        <f>SUM(-PMT($D$13,$D$11,$I$22),-PMT($D$13,$D$12,SUM($I$27:$I$28)/$I$29))</f>
        <v>6902.7258322533944</v>
      </c>
      <c r="J49" s="77">
        <f>-PMT($D$13,$D$11,$J$22)</f>
        <v>4705.0422275854817</v>
      </c>
      <c r="L49" s="58" t="s">
        <v>1308</v>
      </c>
      <c r="M49" s="58" t="s">
        <v>1309</v>
      </c>
      <c r="N49" s="77">
        <f>SUM(-PMT($D$13,$D$11,$N$22),-PMT($D$13,$D$12,SUM($N$27:$N$28)/$N$29))</f>
        <v>11416.149134938247</v>
      </c>
      <c r="O49" s="77">
        <f>-PMT($D$13,$D$11,$O$22)</f>
        <v>7271.4288971775622</v>
      </c>
      <c r="Q49" s="58" t="s">
        <v>1308</v>
      </c>
      <c r="R49" s="58" t="s">
        <v>1309</v>
      </c>
      <c r="S49" s="77">
        <f>SUM(-PMT($D$13,$D$11,$S$22),-PMT($D$13,$D$12,SUM($S$27:$S$28)/$S$29))</f>
        <v>16775.540183416862</v>
      </c>
      <c r="T49" s="77">
        <f>-PMT($D$13,$D$11,$T$22)</f>
        <v>10265.546678368322</v>
      </c>
      <c r="V49" s="58" t="s">
        <v>1308</v>
      </c>
      <c r="W49" s="58" t="s">
        <v>1309</v>
      </c>
      <c r="X49" s="77">
        <f>SUM(-PMT($D$13,$D$11,$X$22),-PMT($D$13,$D$12,SUM($X$28:$X$29)/$X$30))</f>
        <v>18618.975728184854</v>
      </c>
      <c r="Y49" s="77"/>
      <c r="Z49" s="77">
        <f>-PMT($D$13,$D$11,$Z$22)</f>
        <v>11121.008901565685</v>
      </c>
    </row>
    <row r="50" spans="1:26" x14ac:dyDescent="0.45">
      <c r="B50" s="58" t="s">
        <v>1310</v>
      </c>
      <c r="C50" s="58" t="s">
        <v>1309</v>
      </c>
      <c r="D50" s="77">
        <f>$D$26*(1/$D$24)/[1]Constants!$D$10*$I$12</f>
        <v>1603.6661630704625</v>
      </c>
      <c r="E50" s="77">
        <f>$D$26*(1/$E$24)*$D$15</f>
        <v>3325.1965101920891</v>
      </c>
      <c r="G50" s="58" t="s">
        <v>1310</v>
      </c>
      <c r="H50" s="58" t="s">
        <v>1309</v>
      </c>
      <c r="I50" s="77">
        <f>$I$26*(1/$I$24)/[1]Constants!$D$10*$I$12</f>
        <v>4015.333354457196</v>
      </c>
      <c r="J50" s="77">
        <f>$I$26*(1/$J$24)*$D$15</f>
        <v>8938.500269355518</v>
      </c>
      <c r="L50" s="58" t="s">
        <v>1310</v>
      </c>
      <c r="M50" s="58" t="s">
        <v>1309</v>
      </c>
      <c r="N50" s="77">
        <f>$N$26*(1/$N$24)/[1]Constants!$D$10*$I$12</f>
        <v>6524.9167009929433</v>
      </c>
      <c r="O50" s="77">
        <f>$N$26*(1/$O$24)*$D$15</f>
        <v>15780.315290343695</v>
      </c>
      <c r="Q50" s="58" t="s">
        <v>1310</v>
      </c>
      <c r="R50" s="58" t="s">
        <v>1309</v>
      </c>
      <c r="S50" s="77">
        <f>$S$26*(1/$S$24)/[1]Constants!$D$10*$I$12</f>
        <v>6615.1229226656578</v>
      </c>
      <c r="T50" s="77">
        <f>$S$26*(1/$T$24)*$D$15</f>
        <v>13998.66678982102</v>
      </c>
      <c r="V50" s="58" t="s">
        <v>1310</v>
      </c>
      <c r="W50" s="58" t="s">
        <v>1309</v>
      </c>
      <c r="X50" s="77">
        <f>$X$27*(1/$X$25)/[1]Constants!$D$10*$I$12</f>
        <v>12348.229455642562</v>
      </c>
      <c r="Y50" s="77"/>
      <c r="Z50" s="77">
        <f>$X$27*(1/$Z$25)*$D$15</f>
        <v>19719.861043052217</v>
      </c>
    </row>
    <row r="51" spans="1:26" x14ac:dyDescent="0.45">
      <c r="B51" s="58" t="s">
        <v>1311</v>
      </c>
      <c r="C51" s="58" t="s">
        <v>1309</v>
      </c>
      <c r="D51" s="77">
        <f>$D$25*$D$26</f>
        <v>2560</v>
      </c>
      <c r="E51" s="77">
        <f>$E$25*$D$26</f>
        <v>3400.0000000000005</v>
      </c>
      <c r="G51" s="58" t="s">
        <v>1311</v>
      </c>
      <c r="H51" s="58" t="s">
        <v>1309</v>
      </c>
      <c r="I51" s="77">
        <f>$I$25*$I$26</f>
        <v>7223</v>
      </c>
      <c r="J51" s="77">
        <f>$J$25*$I$26</f>
        <v>9610</v>
      </c>
      <c r="L51" s="58" t="s">
        <v>1311</v>
      </c>
      <c r="M51" s="58" t="s">
        <v>1309</v>
      </c>
      <c r="N51" s="77">
        <f>$N$25*$N$26</f>
        <v>7223</v>
      </c>
      <c r="O51" s="77">
        <f>$O$25*$N$26</f>
        <v>9610</v>
      </c>
      <c r="Q51" s="58" t="s">
        <v>1311</v>
      </c>
      <c r="R51" s="58" t="s">
        <v>1309</v>
      </c>
      <c r="S51" s="77">
        <f>$S$25*$S$26</f>
        <v>6407.5</v>
      </c>
      <c r="T51" s="77">
        <f>$T$25*$S$26</f>
        <v>8525</v>
      </c>
      <c r="V51" s="58" t="s">
        <v>1311</v>
      </c>
      <c r="W51" s="58" t="s">
        <v>1309</v>
      </c>
      <c r="X51" s="77">
        <f>$X$26*$X$27</f>
        <v>6247.9999999999991</v>
      </c>
      <c r="Y51" s="77"/>
      <c r="Z51" s="77">
        <f>$Z$26*$X$27</f>
        <v>8360</v>
      </c>
    </row>
    <row r="52" spans="1:26" x14ac:dyDescent="0.45">
      <c r="B52" s="58" t="s">
        <v>1312</v>
      </c>
      <c r="C52" s="58" t="s">
        <v>1309</v>
      </c>
      <c r="D52" s="77">
        <f>SUM(D49:D51)</f>
        <v>9697.6524382080806</v>
      </c>
      <c r="E52" s="77">
        <f>SUM(E49:E51)</f>
        <v>11002.507626178891</v>
      </c>
      <c r="F52" s="77"/>
      <c r="G52" s="58" t="s">
        <v>1312</v>
      </c>
      <c r="H52" s="58" t="s">
        <v>1309</v>
      </c>
      <c r="I52" s="77">
        <f>SUM(I49:I51)</f>
        <v>18141.05918671059</v>
      </c>
      <c r="J52" s="77">
        <f>SUM(J49:J51)</f>
        <v>23253.542496941001</v>
      </c>
      <c r="L52" s="58" t="s">
        <v>1312</v>
      </c>
      <c r="M52" s="58" t="s">
        <v>1309</v>
      </c>
      <c r="N52" s="77">
        <f>SUM(N49:N51)</f>
        <v>25164.065835931189</v>
      </c>
      <c r="O52" s="77">
        <f>SUM(O49:O51)</f>
        <v>32661.744187521257</v>
      </c>
      <c r="Q52" s="58" t="s">
        <v>1312</v>
      </c>
      <c r="R52" s="58" t="s">
        <v>1309</v>
      </c>
      <c r="S52" s="77">
        <f>SUM(S49:S51)</f>
        <v>29798.16310608252</v>
      </c>
      <c r="T52" s="77">
        <f>SUM(T49:T51)</f>
        <v>32789.213468189344</v>
      </c>
      <c r="V52" s="58" t="s">
        <v>1312</v>
      </c>
      <c r="W52" s="58" t="s">
        <v>1309</v>
      </c>
      <c r="X52" s="77">
        <f>SUM(X49:X51)</f>
        <v>37215.205183827413</v>
      </c>
      <c r="Y52" s="77"/>
      <c r="Z52" s="77">
        <f>SUM(Z49:Z51)</f>
        <v>39200.869944617902</v>
      </c>
    </row>
    <row r="53" spans="1:26" x14ac:dyDescent="0.45">
      <c r="B53" s="78" t="s">
        <v>1313</v>
      </c>
      <c r="C53" s="78" t="s">
        <v>1314</v>
      </c>
      <c r="D53" s="79">
        <f>$D$26*(1/$D$23)*$D$17/1000</f>
        <v>6.0908704842621592E-2</v>
      </c>
      <c r="E53" s="79">
        <f>$D$26*(1/$E$24)*$D$18/1000</f>
        <v>7.6581907879548368</v>
      </c>
      <c r="G53" s="78" t="s">
        <v>1313</v>
      </c>
      <c r="H53" s="78" t="s">
        <v>1314</v>
      </c>
      <c r="I53" s="79">
        <f>$I$26*(1/$I$23)*$D$17/1000</f>
        <v>0.15250602635594868</v>
      </c>
      <c r="J53" s="79">
        <f>$I$26*(1/$J$24)*$D$18/1000</f>
        <v>20.586073698530349</v>
      </c>
      <c r="L53" s="78" t="s">
        <v>1313</v>
      </c>
      <c r="M53" s="78" t="s">
        <v>1314</v>
      </c>
      <c r="N53" s="79">
        <f>$N$26*(1/$N$23)*$D$17/1000</f>
        <v>0.24782229282841664</v>
      </c>
      <c r="O53" s="79">
        <f>$N$26*(1/$O$24)*$D$15/1000</f>
        <v>15.780315290343696</v>
      </c>
      <c r="Q53" s="78" t="s">
        <v>1313</v>
      </c>
      <c r="R53" s="78" t="s">
        <v>1314</v>
      </c>
      <c r="S53" s="79">
        <f>$S$26*(1/$S$23)*$D$17/1000</f>
        <v>0.25124840747581412</v>
      </c>
      <c r="T53" s="79">
        <f>$S$26*(1/$T$24)*$D$18/1000</f>
        <v>32.240037761637033</v>
      </c>
      <c r="V53" s="78" t="s">
        <v>1313</v>
      </c>
      <c r="W53" s="78" t="s">
        <v>1314</v>
      </c>
      <c r="X53" s="79">
        <f>$X$27*(1/$X$23)*$D$17/1000</f>
        <v>0.46899702728818637</v>
      </c>
      <c r="Y53" s="79"/>
      <c r="Z53" s="79">
        <f>$X$27*(1/$Z$25)*$D$18/1000</f>
        <v>45.416401020740864</v>
      </c>
    </row>
    <row r="54" spans="1:26" x14ac:dyDescent="0.45">
      <c r="A54" s="58" t="s">
        <v>1315</v>
      </c>
      <c r="B54" s="80" t="s">
        <v>1316</v>
      </c>
      <c r="C54" s="80" t="s">
        <v>1317</v>
      </c>
      <c r="D54" s="81">
        <f>(D52-E52)/(E53-D53)</f>
        <v>-171.75289448200644</v>
      </c>
      <c r="E54" s="80"/>
      <c r="G54" s="80" t="s">
        <v>1316</v>
      </c>
      <c r="H54" s="80" t="s">
        <v>1317</v>
      </c>
      <c r="I54" s="81">
        <f>(I52-J52)/(J53-I53)</f>
        <v>-250.20022896894221</v>
      </c>
      <c r="J54" s="80"/>
      <c r="L54" s="80" t="s">
        <v>1316</v>
      </c>
      <c r="M54" s="80" t="s">
        <v>1317</v>
      </c>
      <c r="N54" s="81">
        <f>(N52-O52)/(O53-N53)</f>
        <v>-482.70926970895567</v>
      </c>
      <c r="O54" s="80"/>
      <c r="Q54" s="80" t="s">
        <v>1316</v>
      </c>
      <c r="R54" s="80" t="s">
        <v>1317</v>
      </c>
      <c r="S54" s="81">
        <f>(S52-T52)/(T53-S53)</f>
        <v>-93.503081001023787</v>
      </c>
      <c r="T54" s="80"/>
      <c r="V54" s="80" t="s">
        <v>1316</v>
      </c>
      <c r="W54" s="80" t="s">
        <v>1317</v>
      </c>
      <c r="X54" s="81">
        <f>(X52-Z52)/(Z53-X53)</f>
        <v>-44.177518262895305</v>
      </c>
      <c r="Y54" s="81"/>
      <c r="Z54" s="80"/>
    </row>
    <row r="57" spans="1:26" x14ac:dyDescent="0.45">
      <c r="B57" s="61" t="s">
        <v>1282</v>
      </c>
      <c r="G57" s="61" t="s">
        <v>1284</v>
      </c>
      <c r="L57" s="61" t="s">
        <v>1284</v>
      </c>
      <c r="Q57" s="61" t="s">
        <v>1285</v>
      </c>
      <c r="V57" s="61" t="s">
        <v>1286</v>
      </c>
    </row>
    <row r="58" spans="1:26" x14ac:dyDescent="0.45">
      <c r="B58" s="75" t="s">
        <v>1273</v>
      </c>
      <c r="G58" s="75" t="s">
        <v>1273</v>
      </c>
      <c r="L58" s="75" t="s">
        <v>1273</v>
      </c>
      <c r="Q58" s="75" t="s">
        <v>1273</v>
      </c>
      <c r="V58" s="75" t="s">
        <v>1273</v>
      </c>
    </row>
    <row r="59" spans="1:26" x14ac:dyDescent="0.45">
      <c r="B59" s="76" t="s">
        <v>1307</v>
      </c>
      <c r="C59" s="76" t="s">
        <v>1262</v>
      </c>
      <c r="D59" s="76" t="s">
        <v>1287</v>
      </c>
      <c r="E59" s="76" t="s">
        <v>1288</v>
      </c>
      <c r="G59" s="76" t="s">
        <v>1307</v>
      </c>
      <c r="H59" s="76" t="s">
        <v>1262</v>
      </c>
      <c r="I59" s="76" t="s">
        <v>1287</v>
      </c>
      <c r="J59" s="76" t="s">
        <v>1288</v>
      </c>
      <c r="L59" s="76" t="s">
        <v>1307</v>
      </c>
      <c r="M59" s="76" t="s">
        <v>1262</v>
      </c>
      <c r="N59" s="76" t="s">
        <v>1287</v>
      </c>
      <c r="O59" s="76" t="s">
        <v>1288</v>
      </c>
      <c r="Q59" s="76" t="s">
        <v>1307</v>
      </c>
      <c r="R59" s="76" t="s">
        <v>1262</v>
      </c>
      <c r="S59" s="76" t="s">
        <v>1287</v>
      </c>
      <c r="T59" s="76" t="s">
        <v>1288</v>
      </c>
      <c r="V59" s="76" t="s">
        <v>1307</v>
      </c>
      <c r="W59" s="76" t="s">
        <v>1262</v>
      </c>
      <c r="X59" s="76" t="s">
        <v>1287</v>
      </c>
      <c r="Y59" s="76" t="s">
        <v>1289</v>
      </c>
      <c r="Z59" s="76" t="s">
        <v>1288</v>
      </c>
    </row>
    <row r="60" spans="1:26" x14ac:dyDescent="0.45">
      <c r="B60" s="58" t="s">
        <v>1308</v>
      </c>
      <c r="C60" s="58" t="s">
        <v>1309</v>
      </c>
      <c r="D60" s="77">
        <f>SUM(-PMT($D$13,$D$11,$D$22),-PMT($D$13,$D$12,SUM($D$27:$D$28)/$D$29))</f>
        <v>5533.9862751376177</v>
      </c>
      <c r="E60" s="77">
        <f>-PMT($D$13,$D$11,$E$22)</f>
        <v>4277.3111159868013</v>
      </c>
      <c r="G60" s="58" t="s">
        <v>1308</v>
      </c>
      <c r="H60" s="58" t="s">
        <v>1309</v>
      </c>
      <c r="I60" s="77">
        <f>SUM(-PMT($D$13,$D$11,$I$22),-PMT($D$13,$D$12,SUM($I$27:$I$28)/$I$29))</f>
        <v>6902.7258322533944</v>
      </c>
      <c r="J60" s="77">
        <f>-PMT($D$13,$D$11,$J$22)</f>
        <v>4705.0422275854817</v>
      </c>
      <c r="L60" s="58" t="s">
        <v>1308</v>
      </c>
      <c r="M60" s="58" t="s">
        <v>1309</v>
      </c>
      <c r="N60" s="77">
        <f>SUM(-PMT($D$13,$D$11,$N$22),-PMT($D$13,$D$12,SUM($N$27:$N$28)/$N$29))</f>
        <v>11416.149134938247</v>
      </c>
      <c r="O60" s="77">
        <f>-PMT($D$13,$D$11,$O$22)</f>
        <v>7271.4288971775622</v>
      </c>
      <c r="Q60" s="58" t="s">
        <v>1308</v>
      </c>
      <c r="R60" s="58" t="s">
        <v>1309</v>
      </c>
      <c r="S60" s="77">
        <f>SUM(-PMT($D$13,$D$11,$S$22),-PMT($D$13,$D$12,SUM($S$27:$S$28)/$S$29))</f>
        <v>16775.540183416862</v>
      </c>
      <c r="T60" s="77">
        <f>-PMT($D$13,$D$11,$T$22)</f>
        <v>10265.546678368322</v>
      </c>
      <c r="V60" s="58" t="s">
        <v>1308</v>
      </c>
      <c r="W60" s="58" t="s">
        <v>1309</v>
      </c>
      <c r="X60" s="77">
        <f>SUM(-PMT($D$13,$D$11,$X$22),-PMT($D$13,$D$12,SUM($X$28:$X$29)/$X$30))</f>
        <v>18618.975728184854</v>
      </c>
      <c r="Y60" s="77">
        <f>-PMT($D$13,$D$11,$Y$22)</f>
        <v>16267.041905209406</v>
      </c>
      <c r="Z60" s="77">
        <f>-PMT($D$13,$D$11,$Z$22)</f>
        <v>11121.008901565685</v>
      </c>
    </row>
    <row r="61" spans="1:26" x14ac:dyDescent="0.45">
      <c r="B61" s="58" t="s">
        <v>1310</v>
      </c>
      <c r="C61" s="58" t="s">
        <v>1309</v>
      </c>
      <c r="D61" s="77">
        <f>$D$26*(1/$D$24)/[1]Constants!$D$10*$I$13</f>
        <v>2079.8566392609387</v>
      </c>
      <c r="E61" s="77">
        <f>$D$26*(1/$E$24)*$D$15</f>
        <v>3325.1965101920891</v>
      </c>
      <c r="G61" s="58" t="s">
        <v>1310</v>
      </c>
      <c r="H61" s="58" t="s">
        <v>1309</v>
      </c>
      <c r="I61" s="77">
        <f>$I$26*(1/$I$24)/[1]Constants!$D$10*$I$13</f>
        <v>5207.6410467648884</v>
      </c>
      <c r="J61" s="77">
        <f>$I$26*(1/$J$24)*$D$15</f>
        <v>8938.500269355518</v>
      </c>
      <c r="L61" s="58" t="s">
        <v>1310</v>
      </c>
      <c r="M61" s="58" t="s">
        <v>1309</v>
      </c>
      <c r="N61" s="77">
        <f>$N$26*(1/$N$24)/[1]Constants!$D$10*$I$13</f>
        <v>8462.4167009929424</v>
      </c>
      <c r="O61" s="77">
        <f>$N$26*(1/$O$24)*$D$15</f>
        <v>15780.315290343695</v>
      </c>
      <c r="Q61" s="58" t="s">
        <v>1310</v>
      </c>
      <c r="R61" s="58" t="s">
        <v>1309</v>
      </c>
      <c r="S61" s="77">
        <f>$S$26*(1/$S$24)/[1]Constants!$D$10*$I$13</f>
        <v>8579.4086369513716</v>
      </c>
      <c r="T61" s="77">
        <f>$S$26*(1/$T$24)*$D$15</f>
        <v>13998.66678982102</v>
      </c>
      <c r="V61" s="58" t="s">
        <v>1310</v>
      </c>
      <c r="W61" s="58" t="s">
        <v>1309</v>
      </c>
      <c r="X61" s="77">
        <f>$X$27*(1/$X$25)/[1]Constants!$D$10*$I$13</f>
        <v>16014.896122309228</v>
      </c>
      <c r="Y61" s="77">
        <f>$X$27*(1/$Y$24)*$I$18</f>
        <v>18229.627893871726</v>
      </c>
      <c r="Z61" s="77">
        <f>$X$27*(1/$Z$25)*$D$15</f>
        <v>19719.861043052217</v>
      </c>
    </row>
    <row r="62" spans="1:26" x14ac:dyDescent="0.45">
      <c r="B62" s="58" t="s">
        <v>1311</v>
      </c>
      <c r="C62" s="58" t="s">
        <v>1309</v>
      </c>
      <c r="D62" s="77">
        <f>$D$25*$D$26</f>
        <v>2560</v>
      </c>
      <c r="E62" s="77">
        <f>$E$25*$D$26</f>
        <v>3400.0000000000005</v>
      </c>
      <c r="G62" s="58" t="s">
        <v>1311</v>
      </c>
      <c r="H62" s="58" t="s">
        <v>1309</v>
      </c>
      <c r="I62" s="77">
        <f>$I$25*$I$26</f>
        <v>7223</v>
      </c>
      <c r="J62" s="77">
        <f>$J$25*$I$26</f>
        <v>9610</v>
      </c>
      <c r="L62" s="58" t="s">
        <v>1311</v>
      </c>
      <c r="M62" s="58" t="s">
        <v>1309</v>
      </c>
      <c r="N62" s="77">
        <f>$N$25*$N$26</f>
        <v>7223</v>
      </c>
      <c r="O62" s="77">
        <f>$O$25*$N$26</f>
        <v>9610</v>
      </c>
      <c r="Q62" s="58" t="s">
        <v>1311</v>
      </c>
      <c r="R62" s="58" t="s">
        <v>1309</v>
      </c>
      <c r="S62" s="77">
        <f>$S$25*$S$26</f>
        <v>6407.5</v>
      </c>
      <c r="T62" s="77">
        <f>$T$25*$S$26</f>
        <v>8525</v>
      </c>
      <c r="V62" s="58" t="s">
        <v>1311</v>
      </c>
      <c r="W62" s="58" t="s">
        <v>1309</v>
      </c>
      <c r="X62" s="77">
        <f>$X$26*$X$27</f>
        <v>6247.9999999999991</v>
      </c>
      <c r="Y62" s="77">
        <f>$Y$26*$X$27</f>
        <v>8360</v>
      </c>
      <c r="Z62" s="77">
        <f>$Z$26*$X$27</f>
        <v>8360</v>
      </c>
    </row>
    <row r="63" spans="1:26" x14ac:dyDescent="0.45">
      <c r="B63" s="58" t="s">
        <v>1312</v>
      </c>
      <c r="C63" s="58" t="s">
        <v>1309</v>
      </c>
      <c r="D63" s="77">
        <f>SUM(D60:D62)</f>
        <v>10173.842914398556</v>
      </c>
      <c r="E63" s="77">
        <f>SUM(E60:E62)</f>
        <v>11002.507626178891</v>
      </c>
      <c r="F63" s="77"/>
      <c r="G63" s="58" t="s">
        <v>1312</v>
      </c>
      <c r="H63" s="58" t="s">
        <v>1309</v>
      </c>
      <c r="I63" s="77">
        <f>SUM(I60:I62)</f>
        <v>19333.366879018282</v>
      </c>
      <c r="J63" s="77">
        <f>SUM(J60:J62)</f>
        <v>23253.542496941001</v>
      </c>
      <c r="L63" s="58" t="s">
        <v>1312</v>
      </c>
      <c r="M63" s="58" t="s">
        <v>1309</v>
      </c>
      <c r="N63" s="77">
        <f>SUM(N60:N62)</f>
        <v>27101.565835931189</v>
      </c>
      <c r="O63" s="77">
        <f>SUM(O60:O62)</f>
        <v>32661.744187521257</v>
      </c>
      <c r="Q63" s="58" t="s">
        <v>1312</v>
      </c>
      <c r="R63" s="58" t="s">
        <v>1309</v>
      </c>
      <c r="S63" s="77">
        <f>SUM(S60:S62)</f>
        <v>31762.448820368234</v>
      </c>
      <c r="T63" s="77">
        <f>SUM(T60:T62)</f>
        <v>32789.213468189344</v>
      </c>
      <c r="V63" s="58" t="s">
        <v>1312</v>
      </c>
      <c r="W63" s="58" t="s">
        <v>1309</v>
      </c>
      <c r="X63" s="77">
        <f>SUM(X60:X62)</f>
        <v>40881.871850494084</v>
      </c>
      <c r="Y63" s="77">
        <f>SUM(Y60:Y62)</f>
        <v>42856.66979908113</v>
      </c>
      <c r="Z63" s="77">
        <f>SUM(Z60:Z62)</f>
        <v>39200.869944617902</v>
      </c>
    </row>
    <row r="64" spans="1:26" x14ac:dyDescent="0.45">
      <c r="B64" s="78" t="s">
        <v>1313</v>
      </c>
      <c r="C64" s="78" t="s">
        <v>1314</v>
      </c>
      <c r="D64" s="79">
        <f>$D$26*(1/$D$23)*$D$17/1000</f>
        <v>6.0908704842621592E-2</v>
      </c>
      <c r="E64" s="79">
        <f>$D$26*(1/$E$24)*$D$18/1000</f>
        <v>7.6581907879548368</v>
      </c>
      <c r="G64" s="78" t="s">
        <v>1313</v>
      </c>
      <c r="H64" s="78" t="s">
        <v>1314</v>
      </c>
      <c r="I64" s="79">
        <f>$I$26*(1/$I$23)*$D$17/1000</f>
        <v>0.15250602635594868</v>
      </c>
      <c r="J64" s="79">
        <f>$I$26*(1/$J$24)*$D$18/1000</f>
        <v>20.586073698530349</v>
      </c>
      <c r="L64" s="78" t="s">
        <v>1313</v>
      </c>
      <c r="M64" s="78" t="s">
        <v>1314</v>
      </c>
      <c r="N64" s="79">
        <f>$N$26*(1/$N$23)*$D$17/1000</f>
        <v>0.24782229282841664</v>
      </c>
      <c r="O64" s="79">
        <f>$N$26*(1/$O$24)*$D$15/1000</f>
        <v>15.780315290343696</v>
      </c>
      <c r="Q64" s="78" t="s">
        <v>1313</v>
      </c>
      <c r="R64" s="78" t="s">
        <v>1314</v>
      </c>
      <c r="S64" s="79">
        <f>$S$26*(1/$S$23)*$D$17/1000</f>
        <v>0.25124840747581412</v>
      </c>
      <c r="T64" s="79">
        <f>$S$26*(1/$T$24)*$D$18/1000</f>
        <v>32.240037761637033</v>
      </c>
      <c r="V64" s="78" t="s">
        <v>1313</v>
      </c>
      <c r="W64" s="78" t="s">
        <v>1314</v>
      </c>
      <c r="X64" s="79">
        <f>$X$27*(1/$X$23)*$D$17/1000</f>
        <v>0.46899702728818637</v>
      </c>
      <c r="Y64" s="79">
        <v>0</v>
      </c>
      <c r="Z64" s="79">
        <f>$X$27*(1/$Z$25)*$D$18/1000</f>
        <v>45.416401020740864</v>
      </c>
    </row>
    <row r="65" spans="1:26" x14ac:dyDescent="0.45">
      <c r="A65" s="58" t="s">
        <v>1315</v>
      </c>
      <c r="B65" s="80" t="s">
        <v>1316</v>
      </c>
      <c r="C65" s="80" t="s">
        <v>1317</v>
      </c>
      <c r="D65" s="81">
        <f>(D63-E63)/(E64-D64)</f>
        <v>-109.07383755334695</v>
      </c>
      <c r="E65" s="80"/>
      <c r="G65" s="80" t="s">
        <v>1316</v>
      </c>
      <c r="H65" s="80" t="s">
        <v>1317</v>
      </c>
      <c r="I65" s="81">
        <f>(I63-J63)/(J64-I64)</f>
        <v>-191.84978760517942</v>
      </c>
      <c r="J65" s="80"/>
      <c r="L65" s="80" t="s">
        <v>1316</v>
      </c>
      <c r="M65" s="80" t="s">
        <v>1317</v>
      </c>
      <c r="N65" s="81">
        <f>(N63-O63)/(O64-N64)</f>
        <v>-357.97076183968187</v>
      </c>
      <c r="O65" s="80"/>
      <c r="Q65" s="80" t="s">
        <v>1316</v>
      </c>
      <c r="R65" s="80" t="s">
        <v>1317</v>
      </c>
      <c r="S65" s="81">
        <f>(S63-T63)/(T64-S64)</f>
        <v>-32.097640096765481</v>
      </c>
      <c r="T65" s="80"/>
      <c r="V65" s="80" t="s">
        <v>1316</v>
      </c>
      <c r="W65" s="80" t="s">
        <v>1317</v>
      </c>
      <c r="X65" s="81">
        <f>(X63-Z63)/(Z64-X64)</f>
        <v>37.39931022759508</v>
      </c>
      <c r="Y65" s="81">
        <f>(Y63-Z63)/(Z64-Y64)</f>
        <v>80.495146517525455</v>
      </c>
      <c r="Z65" s="80"/>
    </row>
    <row r="68" spans="1:26" ht="14.65" thickBot="1" x14ac:dyDescent="0.5"/>
    <row r="69" spans="1:26" s="60" customFormat="1" ht="18" x14ac:dyDescent="0.55000000000000004">
      <c r="A69" s="59" t="s">
        <v>1318</v>
      </c>
    </row>
    <row r="70" spans="1:26" ht="18" x14ac:dyDescent="0.55000000000000004">
      <c r="A70" s="82"/>
    </row>
    <row r="71" spans="1:26" x14ac:dyDescent="0.45">
      <c r="B71" s="83" t="s">
        <v>1319</v>
      </c>
      <c r="C71" s="84" t="s">
        <v>1320</v>
      </c>
      <c r="D71" s="85"/>
      <c r="E71" s="86"/>
      <c r="F71" s="84" t="s">
        <v>1321</v>
      </c>
      <c r="G71" s="86"/>
      <c r="H71" s="87" t="s">
        <v>1289</v>
      </c>
    </row>
    <row r="72" spans="1:26" x14ac:dyDescent="0.45">
      <c r="B72" s="88" t="s">
        <v>1322</v>
      </c>
      <c r="C72" s="89" t="s">
        <v>1282</v>
      </c>
      <c r="D72" s="90" t="s">
        <v>1283</v>
      </c>
      <c r="E72" s="91" t="s">
        <v>1284</v>
      </c>
      <c r="F72" s="89" t="s">
        <v>1285</v>
      </c>
      <c r="G72" s="91" t="s">
        <v>1286</v>
      </c>
      <c r="H72" s="91" t="s">
        <v>1286</v>
      </c>
    </row>
    <row r="73" spans="1:26" x14ac:dyDescent="0.45">
      <c r="B73" s="92" t="s">
        <v>1323</v>
      </c>
      <c r="C73" s="93">
        <v>56968</v>
      </c>
      <c r="D73" s="94">
        <v>7147</v>
      </c>
      <c r="E73" s="95">
        <v>8390</v>
      </c>
      <c r="F73" s="93">
        <v>1267</v>
      </c>
      <c r="G73" s="95">
        <v>5263</v>
      </c>
      <c r="H73" s="96">
        <v>5263</v>
      </c>
    </row>
    <row r="74" spans="1:26" x14ac:dyDescent="0.45">
      <c r="B74" s="97" t="s">
        <v>1324</v>
      </c>
      <c r="C74" s="98">
        <f>C73/SUM($C$73:$E$73)</f>
        <v>0.78571133025308604</v>
      </c>
      <c r="D74" s="99">
        <f>D73/SUM($C$73:$E$73)</f>
        <v>9.8572512240535134E-2</v>
      </c>
      <c r="E74" s="100">
        <f>E73/SUM($C$73:$E$73)</f>
        <v>0.11571615750637887</v>
      </c>
      <c r="F74" s="98">
        <f>F73/SUM($F$73:$G$73)</f>
        <v>0.19402756508422664</v>
      </c>
      <c r="G74" s="100">
        <f>G73/SUM($F$73:$G$73)</f>
        <v>0.80597243491577331</v>
      </c>
      <c r="H74" s="101">
        <v>0.80597243491577331</v>
      </c>
    </row>
    <row r="75" spans="1:26" x14ac:dyDescent="0.45">
      <c r="B75" s="97" t="s">
        <v>1325</v>
      </c>
      <c r="C75" s="102">
        <f>D43</f>
        <v>-234.43195141066616</v>
      </c>
      <c r="D75" s="103">
        <f>I43</f>
        <v>-308.55067033270501</v>
      </c>
      <c r="E75" s="104">
        <f>N43</f>
        <v>-607.44777757822942</v>
      </c>
      <c r="F75" s="102">
        <f>S43</f>
        <v>-154.90852190528207</v>
      </c>
      <c r="G75" s="104">
        <f>X43</f>
        <v>-125.75434675338553</v>
      </c>
      <c r="H75" s="105">
        <f>Y43</f>
        <v>-212.91818674223231</v>
      </c>
    </row>
    <row r="76" spans="1:26" x14ac:dyDescent="0.45">
      <c r="B76" s="97" t="s">
        <v>1326</v>
      </c>
      <c r="C76" s="102">
        <f>D54</f>
        <v>-171.75289448200644</v>
      </c>
      <c r="D76" s="103">
        <f>I54</f>
        <v>-250.20022896894221</v>
      </c>
      <c r="E76" s="104">
        <f>N54</f>
        <v>-482.70926970895567</v>
      </c>
      <c r="F76" s="102">
        <f>S54</f>
        <v>-93.503081001023787</v>
      </c>
      <c r="G76" s="104">
        <f>X54</f>
        <v>-44.177518262895305</v>
      </c>
      <c r="H76" s="101" t="s">
        <v>1327</v>
      </c>
    </row>
    <row r="77" spans="1:26" x14ac:dyDescent="0.45">
      <c r="B77" s="97" t="s">
        <v>1328</v>
      </c>
      <c r="C77" s="102">
        <f>D65</f>
        <v>-109.07383755334695</v>
      </c>
      <c r="D77" s="103">
        <f>I65</f>
        <v>-191.84978760517942</v>
      </c>
      <c r="E77" s="104">
        <f>N65</f>
        <v>-357.97076183968187</v>
      </c>
      <c r="F77" s="102">
        <f>S65</f>
        <v>-32.097640096765481</v>
      </c>
      <c r="G77" s="104">
        <f>X65</f>
        <v>37.39931022759508</v>
      </c>
      <c r="H77" s="105">
        <f>Y65</f>
        <v>80.495146517525455</v>
      </c>
    </row>
    <row r="78" spans="1:26" x14ac:dyDescent="0.45">
      <c r="B78" s="106" t="s">
        <v>1329</v>
      </c>
      <c r="C78" s="107">
        <f>SUMPRODUCT($C$73:$E$73,C75:E75)/SUM($C$73:$E$73)</f>
        <v>-284.90197783203939</v>
      </c>
      <c r="D78" s="108"/>
      <c r="E78" s="109"/>
      <c r="F78" s="107">
        <f>SUMPRODUCT($F$73:$G$73,F75:G75)/SUM($F$73:$G$73)</f>
        <v>-131.41106037014708</v>
      </c>
      <c r="G78" s="109"/>
      <c r="H78" s="110">
        <f>H75</f>
        <v>-212.91818674223231</v>
      </c>
    </row>
    <row r="79" spans="1:26" x14ac:dyDescent="0.45">
      <c r="B79" s="106" t="s">
        <v>1330</v>
      </c>
      <c r="C79" s="107">
        <f t="shared" ref="C79:C80" si="0">SUMPRODUCT($C$73:$E$73,C76:E76)/SUM($C$73:$E$73)</f>
        <v>-215.46832221433158</v>
      </c>
      <c r="D79" s="108"/>
      <c r="E79" s="109"/>
      <c r="F79" s="107">
        <f t="shared" ref="F79:F80" si="1">SUMPRODUCT($F$73:$G$73,F76:G76)/SUM($F$73:$G$73)</f>
        <v>-53.74803709738363</v>
      </c>
      <c r="G79" s="109"/>
      <c r="H79" s="110" t="str">
        <f t="shared" ref="H79:H80" si="2">H76</f>
        <v>N/A</v>
      </c>
    </row>
    <row r="80" spans="1:26" x14ac:dyDescent="0.45">
      <c r="B80" s="111" t="s">
        <v>1331</v>
      </c>
      <c r="C80" s="112">
        <f t="shared" si="0"/>
        <v>-146.03466659662394</v>
      </c>
      <c r="D80" s="113"/>
      <c r="E80" s="114"/>
      <c r="F80" s="112">
        <f t="shared" si="1"/>
        <v>23.914986175379944</v>
      </c>
      <c r="G80" s="114"/>
      <c r="H80" s="115">
        <f t="shared" si="2"/>
        <v>80.495146517525455</v>
      </c>
    </row>
    <row r="82" spans="2:18" x14ac:dyDescent="0.45">
      <c r="H82" s="116"/>
      <c r="J82" s="116"/>
      <c r="K82" s="116"/>
      <c r="L82" s="116"/>
      <c r="M82" s="116"/>
      <c r="O82" s="116"/>
      <c r="P82" s="116"/>
      <c r="Q82" s="116"/>
      <c r="R82" s="116"/>
    </row>
    <row r="85" spans="2:18" x14ac:dyDescent="0.45">
      <c r="H85" s="117"/>
    </row>
    <row r="86" spans="2:18" x14ac:dyDescent="0.45">
      <c r="B86" s="118"/>
      <c r="C86" s="119"/>
    </row>
  </sheetData>
  <mergeCells count="13">
    <mergeCell ref="C78:E78"/>
    <mergeCell ref="F78:G78"/>
    <mergeCell ref="C79:E79"/>
    <mergeCell ref="F79:G79"/>
    <mergeCell ref="C80:E80"/>
    <mergeCell ref="F80:G80"/>
    <mergeCell ref="D26:E26"/>
    <mergeCell ref="I26:J26"/>
    <mergeCell ref="N26:O26"/>
    <mergeCell ref="S26:T26"/>
    <mergeCell ref="X27:Z27"/>
    <mergeCell ref="C71:E71"/>
    <mergeCell ref="F71:G71"/>
  </mergeCells>
  <hyperlinks>
    <hyperlink ref="A3" r:id="rId1" xr:uid="{623AFF96-1820-4F7A-9868-7EC82DB18F2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2818-62FB-4E32-B79F-3ABA8FC12C0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1089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1017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1018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1019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1020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1021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1022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1091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1092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1016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1023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1024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1025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1026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1027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1093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1094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1090</v>
      </c>
    </row>
    <row r="22" spans="1:35" x14ac:dyDescent="0.45">
      <c r="A22" t="s">
        <v>1017</v>
      </c>
    </row>
    <row r="23" spans="1:35" x14ac:dyDescent="0.45">
      <c r="A23" t="s">
        <v>1018</v>
      </c>
      <c r="B23" t="s">
        <v>1095</v>
      </c>
    </row>
    <row r="24" spans="1:35" x14ac:dyDescent="0.45">
      <c r="A24" t="s">
        <v>1019</v>
      </c>
      <c r="B24" t="s">
        <v>1095</v>
      </c>
    </row>
    <row r="25" spans="1:35" x14ac:dyDescent="0.45">
      <c r="A25" t="s">
        <v>1020</v>
      </c>
      <c r="B25" t="s">
        <v>1095</v>
      </c>
    </row>
    <row r="26" spans="1:35" x14ac:dyDescent="0.45">
      <c r="A26" t="s">
        <v>1021</v>
      </c>
      <c r="B26" t="s">
        <v>1095</v>
      </c>
    </row>
    <row r="27" spans="1:35" x14ac:dyDescent="0.45">
      <c r="A27" t="s">
        <v>1022</v>
      </c>
    </row>
    <row r="28" spans="1:35" x14ac:dyDescent="0.45">
      <c r="A28" t="s">
        <v>1091</v>
      </c>
    </row>
    <row r="29" spans="1:35" x14ac:dyDescent="0.45">
      <c r="A29" t="s">
        <v>1092</v>
      </c>
    </row>
    <row r="30" spans="1:35" x14ac:dyDescent="0.45">
      <c r="A30" t="s">
        <v>1016</v>
      </c>
    </row>
    <row r="31" spans="1:35" x14ac:dyDescent="0.45">
      <c r="A31" t="s">
        <v>1023</v>
      </c>
    </row>
    <row r="32" spans="1:35" x14ac:dyDescent="0.45">
      <c r="A32" t="s">
        <v>1024</v>
      </c>
      <c r="B32" t="s">
        <v>1096</v>
      </c>
    </row>
    <row r="33" spans="1:35" x14ac:dyDescent="0.45">
      <c r="A33" t="s">
        <v>1025</v>
      </c>
    </row>
    <row r="34" spans="1:35" x14ac:dyDescent="0.45">
      <c r="A34" t="s">
        <v>1026</v>
      </c>
    </row>
    <row r="35" spans="1:35" x14ac:dyDescent="0.45">
      <c r="A35" t="s">
        <v>1027</v>
      </c>
    </row>
    <row r="36" spans="1:35" x14ac:dyDescent="0.45">
      <c r="A36" t="s">
        <v>1093</v>
      </c>
      <c r="B36" t="s">
        <v>1097</v>
      </c>
    </row>
    <row r="37" spans="1:35" x14ac:dyDescent="0.45">
      <c r="A37" t="s">
        <v>1094</v>
      </c>
      <c r="B37" t="s">
        <v>1097</v>
      </c>
    </row>
    <row r="40" spans="1:35" x14ac:dyDescent="0.45">
      <c r="A40" s="1" t="s">
        <v>1098</v>
      </c>
    </row>
    <row r="41" spans="1:35" x14ac:dyDescent="0.45">
      <c r="A41" s="2" t="s">
        <v>1099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1018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1019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1020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1021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1100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1093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1094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1101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1095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1097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1102</v>
      </c>
    </row>
    <row r="60" spans="1:35" x14ac:dyDescent="0.45">
      <c r="A60" t="s">
        <v>1103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</vt:i4>
      </vt:variant>
    </vt:vector>
  </HeadingPairs>
  <TitlesOfParts>
    <vt:vector size="31" baseType="lpstr">
      <vt:lpstr>About</vt:lpstr>
      <vt:lpstr>AEO 39</vt:lpstr>
      <vt:lpstr>AEO 42</vt:lpstr>
      <vt:lpstr>AEO 53</vt:lpstr>
      <vt:lpstr>BEV and PHEV Price Calcs</vt:lpstr>
      <vt:lpstr>LDV Shares</vt:lpstr>
      <vt:lpstr>E3_MDV &amp; HDV Decarbonization</vt:lpstr>
      <vt:lpstr>CA Freight Calculations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2017-07-01T03:43:09Z</dcterms:created>
  <dcterms:modified xsi:type="dcterms:W3CDTF">2020-11-18T01:16:32Z</dcterms:modified>
</cp:coreProperties>
</file>