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120" windowHeight="10690" activeTab="19"/>
  </bookViews>
  <sheets>
    <sheet name="About" sheetId="23" r:id="rId1"/>
    <sheet name="PEUDfSbQL" sheetId="5" r:id="rId2"/>
    <sheet name="Com cooling" sheetId="10" r:id="rId3"/>
    <sheet name="Res cooling" sheetId="9" r:id="rId4"/>
    <sheet name="Residential space heating" sheetId="6" r:id="rId5"/>
    <sheet name="Com space heat tech calcs" sheetId="7" r:id="rId6"/>
    <sheet name="Com space heat stock calcs" sheetId="8" r:id="rId7"/>
    <sheet name="Res LT" sheetId="11" r:id="rId8"/>
    <sheet name="Com Lt" sheetId="12" r:id="rId9"/>
    <sheet name="Com Lt stock calcs" sheetId="14" r:id="rId10"/>
    <sheet name="Sum appliances" sheetId="17" r:id="rId11"/>
    <sheet name="Com Appliances - RF" sheetId="13" r:id="rId12"/>
    <sheet name="Com Appliances - WH" sheetId="15" r:id="rId13"/>
    <sheet name="Com Appliances - CK" sheetId="16" r:id="rId14"/>
    <sheet name="Res CD" sheetId="18" r:id="rId15"/>
    <sheet name="Res CW" sheetId="19" r:id="rId16"/>
    <sheet name="Res WH" sheetId="20" r:id="rId17"/>
    <sheet name="Res Refrig" sheetId="21" r:id="rId18"/>
    <sheet name="Res Freezer" sheetId="22" r:id="rId19"/>
    <sheet name="Data" sheetId="2" r:id="rId20"/>
    <sheet name="Calculations" sheetId="4" r:id="rId21"/>
  </sheets>
  <calcPr calcId="145621"/>
</workbook>
</file>

<file path=xl/calcChain.xml><?xml version="1.0" encoding="utf-8"?>
<calcChain xmlns="http://schemas.openxmlformats.org/spreadsheetml/2006/main">
  <c r="D6" i="5" l="1"/>
  <c r="C6" i="5"/>
  <c r="B6" i="5"/>
  <c r="B17" i="17"/>
  <c r="B14" i="17"/>
  <c r="B11" i="17"/>
  <c r="B12" i="17"/>
  <c r="B13" i="17"/>
  <c r="B2" i="18"/>
  <c r="B15" i="17"/>
  <c r="B1" i="22"/>
  <c r="B2" i="21"/>
  <c r="B1" i="21"/>
  <c r="B17" i="21"/>
  <c r="B1" i="18"/>
  <c r="O25" i="18"/>
  <c r="O26" i="18"/>
  <c r="D25" i="18"/>
  <c r="E25" i="18"/>
  <c r="F25" i="18"/>
  <c r="G25" i="18"/>
  <c r="H25" i="18"/>
  <c r="I25" i="18"/>
  <c r="J25" i="18"/>
  <c r="K25" i="18"/>
  <c r="L25" i="18"/>
  <c r="M25" i="18"/>
  <c r="N25" i="18"/>
  <c r="D26" i="18"/>
  <c r="E26" i="18"/>
  <c r="F26" i="18"/>
  <c r="G26" i="18"/>
  <c r="H26" i="18"/>
  <c r="I26" i="18"/>
  <c r="J26" i="18"/>
  <c r="K26" i="18"/>
  <c r="L26" i="18"/>
  <c r="M26" i="18"/>
  <c r="N26" i="18"/>
  <c r="C25" i="18"/>
  <c r="C26" i="18"/>
  <c r="B26" i="18"/>
  <c r="B25" i="18"/>
  <c r="B4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B7" i="18"/>
  <c r="B6" i="18"/>
  <c r="B2" i="19"/>
  <c r="B1" i="19"/>
  <c r="B19" i="19"/>
  <c r="B2" i="20"/>
  <c r="B1" i="20"/>
  <c r="B21" i="20"/>
  <c r="B6" i="17"/>
  <c r="B3" i="17"/>
  <c r="B4" i="17"/>
  <c r="B2" i="17"/>
  <c r="B2" i="13"/>
  <c r="B1" i="13"/>
  <c r="B7" i="13"/>
  <c r="B6" i="13"/>
  <c r="B4" i="13" s="1"/>
  <c r="B1" i="16"/>
  <c r="C1" i="15"/>
  <c r="D5" i="5"/>
  <c r="B6" i="14"/>
  <c r="B4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62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63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64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65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66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67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68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69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B15" i="14"/>
  <c r="B16" i="14"/>
  <c r="C5" i="5"/>
  <c r="B5" i="5"/>
  <c r="B2" i="11"/>
  <c r="B1" i="11"/>
  <c r="B13" i="11"/>
  <c r="B17" i="11"/>
  <c r="B16" i="11"/>
  <c r="C2" i="5"/>
  <c r="D2" i="5"/>
  <c r="B2" i="5"/>
  <c r="D3" i="5"/>
  <c r="C3" i="5"/>
  <c r="B3" i="5"/>
  <c r="B2" i="9"/>
  <c r="B1" i="9"/>
  <c r="B21" i="9"/>
  <c r="B17" i="9" s="1"/>
  <c r="B20" i="9"/>
  <c r="A2" i="10"/>
  <c r="B22" i="10"/>
  <c r="B19" i="10" s="1"/>
  <c r="B21" i="10"/>
  <c r="B58" i="7"/>
  <c r="B56" i="7"/>
  <c r="B55" i="7"/>
  <c r="A52" i="7"/>
  <c r="B52" i="7"/>
  <c r="B34" i="8"/>
  <c r="B32" i="8"/>
  <c r="B31" i="8"/>
  <c r="B24" i="8"/>
  <c r="B25" i="8"/>
  <c r="B26" i="8"/>
  <c r="B27" i="8"/>
  <c r="B28" i="8"/>
  <c r="B29" i="8"/>
  <c r="B23" i="8"/>
  <c r="B15" i="8"/>
  <c r="B16" i="8"/>
  <c r="B17" i="8"/>
  <c r="B18" i="8"/>
  <c r="B19" i="8"/>
  <c r="B20" i="8"/>
  <c r="B21" i="8"/>
  <c r="B14" i="8"/>
  <c r="B42" i="6"/>
  <c r="L79" i="14" l="1"/>
  <c r="H79" i="14"/>
  <c r="D79" i="14"/>
  <c r="O79" i="14"/>
  <c r="K79" i="14"/>
  <c r="G79" i="14"/>
  <c r="C79" i="14"/>
  <c r="N79" i="14"/>
  <c r="J79" i="14"/>
  <c r="F79" i="14"/>
  <c r="M79" i="14"/>
  <c r="I79" i="14"/>
  <c r="E79" i="14"/>
  <c r="B2" i="14"/>
  <c r="E70" i="14"/>
  <c r="L70" i="14"/>
  <c r="H70" i="14"/>
  <c r="D70" i="14"/>
  <c r="M70" i="14"/>
  <c r="O70" i="14"/>
  <c r="K70" i="14"/>
  <c r="G70" i="14"/>
  <c r="C70" i="14"/>
  <c r="N70" i="14"/>
  <c r="J70" i="14"/>
  <c r="F70" i="14"/>
  <c r="B70" i="14"/>
  <c r="I70" i="14"/>
  <c r="B13" i="14"/>
  <c r="B1" i="14" l="1"/>
  <c r="D13" i="2" l="1"/>
  <c r="C13" i="2"/>
  <c r="B4" i="4"/>
  <c r="B5" i="4" s="1"/>
  <c r="D11" i="2"/>
  <c r="C11" i="2"/>
  <c r="D4" i="2"/>
  <c r="C4" i="2"/>
  <c r="D3" i="2"/>
  <c r="C3" i="2"/>
  <c r="D9" i="2"/>
  <c r="C9" i="2"/>
  <c r="C8" i="2"/>
  <c r="B10" i="4"/>
  <c r="C5" i="2" l="1"/>
  <c r="B4" i="5" s="1"/>
  <c r="C4" i="5" s="1"/>
  <c r="D5" i="2"/>
  <c r="D4" i="5" s="1"/>
  <c r="C15" i="2"/>
  <c r="B7" i="5" s="1"/>
  <c r="C7" i="5" s="1"/>
  <c r="D15" i="2"/>
  <c r="D7" i="5" s="1"/>
</calcChain>
</file>

<file path=xl/sharedStrings.xml><?xml version="1.0" encoding="utf-8"?>
<sst xmlns="http://schemas.openxmlformats.org/spreadsheetml/2006/main" count="727" uniqueCount="253">
  <si>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</si>
  <si>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</si>
  <si>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</si>
  <si>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</si>
  <si>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</si>
  <si>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</si>
  <si>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</si>
  <si>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boiler</t>
  </si>
  <si>
    <t>furnace</t>
  </si>
  <si>
    <t>http://www.energystar.gov/certified-products/detail/residential_windows_doors_and_skylights</t>
  </si>
  <si>
    <t>http://www.energystar.gov/certified-products/detail/roof_products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</si>
  <si>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</si>
  <si>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</si>
  <si>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</si>
  <si>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</si>
  <si>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</si>
  <si>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</si>
  <si>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Residential ENERGY STAR % Improvement vs Std</t>
  </si>
  <si>
    <t>Commercial ENERGY STAR % Improvement vs Std</t>
  </si>
  <si>
    <t>windows, doors, skylights</t>
  </si>
  <si>
    <t>roof products</t>
  </si>
  <si>
    <t>lighting</t>
  </si>
  <si>
    <t>appliances</t>
  </si>
  <si>
    <t>computer</t>
  </si>
  <si>
    <t>cable box</t>
  </si>
  <si>
    <t>audio/video</t>
  </si>
  <si>
    <t>television</t>
  </si>
  <si>
    <t>http://www.energystar.gov/certified-products/detail/computers</t>
  </si>
  <si>
    <t>http://www.energystar.gov/certified-products/detail/set_top_boxes_cable_boxes</t>
  </si>
  <si>
    <t>http://www.energystar.gov/certified-products/detail/audiovideo</t>
  </si>
  <si>
    <t>http://www.energystar.gov/certified-products/detail/televisions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</si>
  <si>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</si>
  <si>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</si>
  <si>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</si>
  <si>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</si>
  <si>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</si>
  <si>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</si>
  <si>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Cells colors in yellow are centerpoints of ranges given on the</t>
  </si>
  <si>
    <t>other</t>
  </si>
  <si>
    <t>pool pump</t>
  </si>
  <si>
    <t>imaging equipment</t>
  </si>
  <si>
    <t>battery chargers</t>
  </si>
  <si>
    <t>http://www.energystar.gov/certified-products/detail/pool_pumps</t>
  </si>
  <si>
    <t>http://www.energystar.gov/certified-products/detail/imaging_equipment</t>
  </si>
  <si>
    <t>http://www.energystar.gov/certified-products/detail/battery_chargers?fuseaction=find_a_product.showProductGroup&amp;pgw_code=BCH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</si>
  <si>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</si>
  <si>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</si>
  <si>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</si>
  <si>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</si>
  <si>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</si>
  <si>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</si>
  <si>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</si>
  <si>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</si>
  <si>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</si>
  <si>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</si>
  <si>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</si>
  <si>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</si>
  <si>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</si>
  <si>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</si>
  <si>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</si>
  <si>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</si>
  <si>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envelope Average</t>
  </si>
  <si>
    <t>Commercial</t>
  </si>
  <si>
    <t>Urban Residential</t>
  </si>
  <si>
    <t>Rural Residential</t>
  </si>
  <si>
    <t xml:space="preserve"> </t>
  </si>
  <si>
    <t>Reference Electric Radiator</t>
  </si>
  <si>
    <t>Electric Heat Pump</t>
  </si>
  <si>
    <t>High Efficiency Electric Heat Pump</t>
  </si>
  <si>
    <t>Reference Natural Gas Furnace</t>
  </si>
  <si>
    <t>High Efficiency Natural Gas Furnace</t>
  </si>
  <si>
    <t>Reference Natural Gas Radiator</t>
  </si>
  <si>
    <t>High Efficiency Natural Gas Radiator</t>
  </si>
  <si>
    <t>Reference LPG Furnace</t>
  </si>
  <si>
    <t>High Efficiency Geothermal Heat Pump</t>
  </si>
  <si>
    <t>None</t>
  </si>
  <si>
    <t>«null»</t>
  </si>
  <si>
    <t>By and large, Reference scenario includes little high efficiency</t>
  </si>
  <si>
    <t xml:space="preserve">Use </t>
  </si>
  <si>
    <t>Reference</t>
  </si>
  <si>
    <t xml:space="preserve">Efficient </t>
  </si>
  <si>
    <t xml:space="preserve">residential heat </t>
  </si>
  <si>
    <t>Updated Reference</t>
  </si>
  <si>
    <t>Reference Gas Furnace</t>
  </si>
  <si>
    <t>High Efficiency Gas Furnace</t>
  </si>
  <si>
    <t>Reference Gas Boiler</t>
  </si>
  <si>
    <t>High Efficiency Gas Boiler</t>
  </si>
  <si>
    <t>Reference Electric Resistance Heat</t>
  </si>
  <si>
    <t>District Heating</t>
  </si>
  <si>
    <t>Total</t>
  </si>
  <si>
    <t>sum</t>
  </si>
  <si>
    <t>share furnace</t>
  </si>
  <si>
    <t xml:space="preserve">share boiler </t>
  </si>
  <si>
    <t>between furnace and boiler</t>
  </si>
  <si>
    <t>weighted</t>
  </si>
  <si>
    <t>tech efficiency - potential energy savings</t>
  </si>
  <si>
    <t>Reference Central Air Conditioner</t>
  </si>
  <si>
    <t>High Efficiency Central Air Conditioner</t>
  </si>
  <si>
    <t>Reference Electric Heat Pump (Cooling)</t>
  </si>
  <si>
    <t>Reference Geothermal Heat Pump (Cooling)</t>
  </si>
  <si>
    <t>Reference Centrifugal Chiller</t>
  </si>
  <si>
    <t>High Efficiency Centrifugal Chiller</t>
  </si>
  <si>
    <t>Reference Reciprocating Chiller</t>
  </si>
  <si>
    <t>High Efficiency Reciprocating Chiller</t>
  </si>
  <si>
    <t>High Efficiency Room Air Conditioner</t>
  </si>
  <si>
    <t>Fraction high efficiency in Updated Reference</t>
  </si>
  <si>
    <t>sum Reference Central AC</t>
  </si>
  <si>
    <t>sum High Efficiency Central AC</t>
  </si>
  <si>
    <t>Advantage of high efficiency discounted for reference case penetration</t>
  </si>
  <si>
    <t>sum to 2030</t>
  </si>
  <si>
    <t>fraction high efficiency</t>
  </si>
  <si>
    <t>raw tech improvement</t>
  </si>
  <si>
    <t xml:space="preserve">decremented </t>
  </si>
  <si>
    <t>Incandescent</t>
  </si>
  <si>
    <t>CFL</t>
  </si>
  <si>
    <t>LED</t>
  </si>
  <si>
    <t>Halogen</t>
  </si>
  <si>
    <t>T12</t>
  </si>
  <si>
    <t>T8</t>
  </si>
  <si>
    <t>sales</t>
  </si>
  <si>
    <t>% LED</t>
  </si>
  <si>
    <t>Unadjusted</t>
  </si>
  <si>
    <t>Adjusted</t>
  </si>
  <si>
    <t>Incandescent Lamps</t>
  </si>
  <si>
    <t>CFL Lamps</t>
  </si>
  <si>
    <t>Halogen Lamp</t>
  </si>
  <si>
    <t>LED Lamps</t>
  </si>
  <si>
    <t>Reference 4 Ft. T5 LFL</t>
  </si>
  <si>
    <t>Reference 4 Ft. T8 LFL</t>
  </si>
  <si>
    <t>Reference 4 Ft. T12 LFL</t>
  </si>
  <si>
    <t>Reference 8 Ft. T8 LFL</t>
  </si>
  <si>
    <t>High Efficiency 8 Ft. T8 LFL</t>
  </si>
  <si>
    <t>Reference 8 Ft. T12 LFL</t>
  </si>
  <si>
    <t>LED LFL Substitute</t>
  </si>
  <si>
    <t>Mercury Vapor HID</t>
  </si>
  <si>
    <t>Metal Halide HID</t>
  </si>
  <si>
    <t>High Pressure Sodium HID</t>
  </si>
  <si>
    <t>LED HID Substitute</t>
  </si>
  <si>
    <t>Fluorescent</t>
  </si>
  <si>
    <t>Fraction LED</t>
  </si>
  <si>
    <t>Roughly equal shares</t>
  </si>
  <si>
    <t>Take as a straight average of types</t>
  </si>
  <si>
    <t>average</t>
  </si>
  <si>
    <t>Fluorescent average</t>
  </si>
  <si>
    <t>LED average</t>
  </si>
  <si>
    <t>energy saving %</t>
  </si>
  <si>
    <t>adjust for slight</t>
  </si>
  <si>
    <t xml:space="preserve">penetration of LED in </t>
  </si>
  <si>
    <t>Reference Gas Water Heater</t>
  </si>
  <si>
    <t>High Efficiency Gas Water Heater</t>
  </si>
  <si>
    <t>Reference Electric Water Heater</t>
  </si>
  <si>
    <t>High Efficiency Heat Pump Water Heater</t>
  </si>
  <si>
    <t>easy to estimate</t>
  </si>
  <si>
    <t>Reference Gas Range</t>
  </si>
  <si>
    <t>Reference Electric Range</t>
  </si>
  <si>
    <t>High Efficiency Gas Range</t>
  </si>
  <si>
    <t>High Efficiency Electric Range</t>
  </si>
  <si>
    <t>calculated energy savings</t>
  </si>
  <si>
    <t>Reference Walk-In Refrigerator</t>
  </si>
  <si>
    <t>High Efficiency Walk-In Refrigerator</t>
  </si>
  <si>
    <t>Reference Walk-In Freezer</t>
  </si>
  <si>
    <t>High Efficiency Walk-In Freezer</t>
  </si>
  <si>
    <t>Reference Reach-In Refrigerator</t>
  </si>
  <si>
    <t>High Efficiency Reach-In Refrigerator</t>
  </si>
  <si>
    <t>Reference Ice Machine</t>
  </si>
  <si>
    <t>High Efficiency Ice Machine</t>
  </si>
  <si>
    <t>Reference Beverage Machine</t>
  </si>
  <si>
    <t>High Efficiency Beverage Machine</t>
  </si>
  <si>
    <t>Reference Vending Machine</t>
  </si>
  <si>
    <t xml:space="preserve">High Efficiency Vending Machine </t>
  </si>
  <si>
    <t>high efficiency new</t>
  </si>
  <si>
    <t>reference new</t>
  </si>
  <si>
    <t>raw tech energy savings</t>
  </si>
  <si>
    <t>adjusted energy savings</t>
  </si>
  <si>
    <t>Com cook</t>
  </si>
  <si>
    <t>Com WH</t>
  </si>
  <si>
    <t>Com RF</t>
  </si>
  <si>
    <t>Com appl</t>
  </si>
  <si>
    <t>Reference Gas WH</t>
  </si>
  <si>
    <t>High Efficiency Gas WH</t>
  </si>
  <si>
    <t>Reference Electric WH</t>
  </si>
  <si>
    <t>High Efficiency Electric WH</t>
  </si>
  <si>
    <t>Reference LPG WH</t>
  </si>
  <si>
    <t>fractoin HE</t>
  </si>
  <si>
    <t>raw</t>
  </si>
  <si>
    <t>adjusted energy saved</t>
  </si>
  <si>
    <t>Reference Clothes Washer</t>
  </si>
  <si>
    <t>High Efficiency Clothes Washer</t>
  </si>
  <si>
    <t>raw energy savings %</t>
  </si>
  <si>
    <t>adjusted energy savings %</t>
  </si>
  <si>
    <t>Reference Electric Clothes Dryer</t>
  </si>
  <si>
    <t>High Efficiency Electric Clothes Dryer</t>
  </si>
  <si>
    <t>Reference Gas Clothes Dryer</t>
  </si>
  <si>
    <t>High Efficiency Gas Clothes Dryer</t>
  </si>
  <si>
    <t xml:space="preserve">sum reference </t>
  </si>
  <si>
    <t>sum efficient</t>
  </si>
  <si>
    <t>fraction efficient</t>
  </si>
  <si>
    <t>unadjusted energy saving</t>
  </si>
  <si>
    <t>sum elec</t>
  </si>
  <si>
    <t>sum gas</t>
  </si>
  <si>
    <t xml:space="preserve"> electric</t>
  </si>
  <si>
    <t xml:space="preserve"> gas</t>
  </si>
  <si>
    <t>about 50/50  gotta move on</t>
  </si>
  <si>
    <t>Reference Refrigerator</t>
  </si>
  <si>
    <t>High Efficiency Refrigerator</t>
  </si>
  <si>
    <t xml:space="preserve">unadjusted </t>
  </si>
  <si>
    <t>adjusted</t>
  </si>
  <si>
    <t>This graphic shows all reference freezers in the reference scenario.</t>
  </si>
  <si>
    <t>Reference Freezer</t>
  </si>
  <si>
    <t>High Efficiency Freezer</t>
  </si>
  <si>
    <t xml:space="preserve">% energy savings </t>
  </si>
  <si>
    <t>Res Freezer</t>
  </si>
  <si>
    <t>Res Refrig</t>
  </si>
  <si>
    <t xml:space="preserve">Res Clothes Drier </t>
  </si>
  <si>
    <t>Res Clothes Washer</t>
  </si>
  <si>
    <t>Res Water Heater</t>
  </si>
  <si>
    <t xml:space="preserve">adjusted </t>
  </si>
  <si>
    <t>Res Appl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</si>
  <si>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</si>
  <si>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</si>
  <si>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</si>
  <si>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</si>
  <si>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</si>
  <si>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</si>
  <si>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Notes:</t>
  </si>
  <si>
    <t xml:space="preserve">The California Pathways model is the main source, used for all but </t>
  </si>
  <si>
    <t>the building envelope and other appliance categories.</t>
  </si>
  <si>
    <t>The potential energy use difference is judged based on conventional vs.</t>
  </si>
  <si>
    <t xml:space="preserve">efficient technologies for the typical fuel used.  Fuel switching potential, </t>
  </si>
  <si>
    <t xml:space="preserve">i.e. from natural gas to electricity, is handled separately, using the </t>
  </si>
  <si>
    <t xml:space="preserve">building electrification policy and related potential. </t>
  </si>
  <si>
    <t xml:space="preserve">For each technology type, the relevant calculations are carried out </t>
  </si>
  <si>
    <t>on the descriptively named worksheets, i.e. Com cooling evalutes</t>
  </si>
  <si>
    <t xml:space="preserve">commerical cooling technology potential. </t>
  </si>
  <si>
    <t>For appliances, where multiple types are included, these are evaluated separately</t>
  </si>
  <si>
    <t>and then aggregated, i.e. see Sum Appliances worksheet for the aggregation</t>
  </si>
  <si>
    <t>across commercial and residential.</t>
  </si>
  <si>
    <t xml:space="preserve">Two types of data are drawn from Pathways </t>
  </si>
  <si>
    <t xml:space="preserve">(1) Technology efficiency, </t>
  </si>
  <si>
    <r>
      <t>variable EFF</t>
    </r>
    <r>
      <rPr>
        <vertAlign val="subscript"/>
        <sz val="11"/>
        <color theme="1"/>
        <rFont val="Calibri"/>
        <family val="2"/>
        <scheme val="minor"/>
      </rPr>
      <t>kmvey</t>
    </r>
  </si>
  <si>
    <t>in the equation shown below, drawn from page 18 of the Pathways guidebook</t>
  </si>
  <si>
    <t>(2) new stock data</t>
  </si>
  <si>
    <t>These technology efficiencies range from 0-10.</t>
  </si>
  <si>
    <t>New stock data are also used to judge the penetration of conventional vs. more efficient components in the reference case.</t>
  </si>
  <si>
    <t>Where efficient units are already expected to be purchased in any signficant number in the E3 reference case (technically Updated Reference case)</t>
  </si>
  <si>
    <t>then the technical efficiency is adjusted appropriately.</t>
  </si>
  <si>
    <t xml:space="preserve">For example, for Com cooling, the difference between conventional and efficient is found to be 0.26, but </t>
  </si>
  <si>
    <t>substantial efficient sales are expected in the Reference, reducing the technical pontential to .15</t>
  </si>
  <si>
    <t>1.  Method for cooling, heating, lighting, and appliances.</t>
  </si>
  <si>
    <t>2.  For building envelope and other appliances.</t>
  </si>
  <si>
    <t>Pathways did not provide data to populate these variables and so data from the United States EPS are uses.</t>
  </si>
  <si>
    <t>For many Energy Star products, the links on the "Business &amp; Government" tab</t>
  </si>
  <si>
    <t xml:space="preserve">See Data and Calculations pages for details.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</si>
</sst>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4" fillId="0" borderId="0" xfId="2"/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/>
    <xf numFmtId="11" fontId="0" fillId="0" borderId="0" xfId="0" applyNumberFormat="1"/>
    <xf numFmtId="9" fontId="0" fillId="0" borderId="0" xfId="1" applyFont="1"/>
    <xf numFmtId="0" fontId="0" fillId="4" borderId="0" xfId="0" applyFill="1"/>
    <xf numFmtId="2" fontId="0" fillId="4" borderId="0" xfId="1" applyNumberFormat="1" applyFont="1" applyFill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ill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13</xdr:col>
      <xdr:colOff>114776</xdr:colOff>
      <xdr:row>48</xdr:row>
      <xdr:rowOff>76336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76950"/>
          <a:ext cx="7429976" cy="26544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14</xdr:col>
      <xdr:colOff>502</xdr:colOff>
      <xdr:row>54</xdr:row>
      <xdr:rowOff>69891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023350"/>
          <a:ext cx="7925302" cy="806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8</xdr:col>
      <xdr:colOff>412750</xdr:colOff>
      <xdr:row>17</xdr:row>
      <xdr:rowOff>68580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5943600" cy="2646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158750</xdr:rowOff>
    </xdr:from>
    <xdr:to>
      <xdr:col>21</xdr:col>
      <xdr:colOff>107950</xdr:colOff>
      <xdr:row>37</xdr:row>
      <xdr:rowOff>31750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"/>
          <a:ext cx="13563600" cy="613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133350</xdr:rowOff>
    </xdr:from>
    <xdr:to>
      <xdr:col>41</xdr:col>
      <xdr:colOff>0</xdr:colOff>
      <xdr:row>83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4450" y="4552950"/>
          <a:ext cx="24384000" cy="1084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38</xdr:col>
      <xdr:colOff>514350</xdr:colOff>
      <xdr:row>74</xdr:row>
      <xdr:rowOff>165100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0"/>
          <a:ext cx="24384000" cy="1084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nergystar.gov/certified-products/detail/imaging_equipment" TargetMode="External"/><Relationship Id="rId2" Type="http://schemas.openxmlformats.org/officeDocument/2006/relationships/hyperlink" Target="http://www.energystar.gov/certified-products/detail/pool_pumps" TargetMode="External"/><Relationship Id="rId1" Type="http://schemas.openxmlformats.org/officeDocument/2006/relationships/hyperlink" Target="http://www.energystar.gov/certified-products/detail/set_top_boxes_cable_boxes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52" workbookViewId="0">
      <selection activeCell="D83" sqref="D83"/>
    </sheetView>
  </sheetViews>
  <sheetFormatPr defaultRowHeight="14.5" x14ac:dyDescent="0.35"/>
  <sheetData>
    <row r="1" spans="1:2" x14ac:dyDescent="0.35">
      <c r="A1" s="17" t="s">
        <v>56</v>
      </c>
    </row>
    <row r="3" spans="1:2" x14ac:dyDescent="0.35">
      <c r="A3" s="17" t="s">
        <v>0</v>
      </c>
      <c r="B3" s="33" t="s">
        <v>218</v>
      </c>
    </row>
    <row r="4" spans="1:2" x14ac:dyDescent="0.35">
      <c r="B4" s="33" t="s">
        <v>219</v>
      </c>
    </row>
    <row r="5" spans="1:2" x14ac:dyDescent="0.35">
      <c r="B5" s="33" t="s">
        <v>220</v>
      </c>
    </row>
    <row r="6" spans="1:2" x14ac:dyDescent="0.35">
      <c r="B6" s="33" t="s">
        <v>221</v>
      </c>
    </row>
    <row r="7" spans="1:2" x14ac:dyDescent="0.35">
      <c r="B7" s="33" t="s">
        <v>222</v>
      </c>
    </row>
    <row r="8" spans="1:2" x14ac:dyDescent="0.35">
      <c r="B8" s="13" t="s">
        <v>223</v>
      </c>
    </row>
    <row r="10" spans="1:2" x14ac:dyDescent="0.35">
      <c r="B10" s="24" t="s">
        <v>1</v>
      </c>
    </row>
    <row r="11" spans="1:2" x14ac:dyDescent="0.35">
      <c r="B11" s="24" t="s">
        <v>2</v>
      </c>
    </row>
    <row r="12" spans="1:2" x14ac:dyDescent="0.35">
      <c r="B12" s="24" t="s">
        <v>55</v>
      </c>
    </row>
    <row r="13" spans="1:2" x14ac:dyDescent="0.35">
      <c r="B13" s="1" t="s">
        <v>57</v>
      </c>
    </row>
    <row r="15" spans="1:2" s="24" customFormat="1" x14ac:dyDescent="0.35">
      <c r="A15" s="17" t="s">
        <v>224</v>
      </c>
      <c r="B15" s="24" t="s">
        <v>248</v>
      </c>
    </row>
    <row r="16" spans="1:2" x14ac:dyDescent="0.35">
      <c r="B16" t="s">
        <v>225</v>
      </c>
    </row>
    <row r="17" spans="2:2" x14ac:dyDescent="0.35">
      <c r="B17" t="s">
        <v>226</v>
      </c>
    </row>
    <row r="19" spans="2:2" x14ac:dyDescent="0.35">
      <c r="B19" t="s">
        <v>227</v>
      </c>
    </row>
    <row r="20" spans="2:2" x14ac:dyDescent="0.35">
      <c r="B20" t="s">
        <v>228</v>
      </c>
    </row>
    <row r="21" spans="2:2" x14ac:dyDescent="0.35">
      <c r="B21" t="s">
        <v>229</v>
      </c>
    </row>
    <row r="22" spans="2:2" x14ac:dyDescent="0.35">
      <c r="B22" t="s">
        <v>230</v>
      </c>
    </row>
    <row r="24" spans="2:2" x14ac:dyDescent="0.35">
      <c r="B24" t="s">
        <v>231</v>
      </c>
    </row>
    <row r="25" spans="2:2" x14ac:dyDescent="0.35">
      <c r="B25" t="s">
        <v>232</v>
      </c>
    </row>
    <row r="26" spans="2:2" x14ac:dyDescent="0.35">
      <c r="B26" t="s">
        <v>233</v>
      </c>
    </row>
    <row r="28" spans="2:2" x14ac:dyDescent="0.35">
      <c r="B28" t="s">
        <v>234</v>
      </c>
    </row>
    <row r="29" spans="2:2" x14ac:dyDescent="0.35">
      <c r="B29" t="s">
        <v>235</v>
      </c>
    </row>
    <row r="30" spans="2:2" x14ac:dyDescent="0.35">
      <c r="B30" t="s">
        <v>236</v>
      </c>
    </row>
    <row r="32" spans="2:2" x14ac:dyDescent="0.35">
      <c r="B32" t="s">
        <v>237</v>
      </c>
    </row>
    <row r="33" spans="2:7" ht="16.5" x14ac:dyDescent="0.45">
      <c r="B33" t="s">
        <v>238</v>
      </c>
      <c r="E33" t="s">
        <v>239</v>
      </c>
      <c r="G33" t="s">
        <v>240</v>
      </c>
    </row>
    <row r="56" spans="2:2" x14ac:dyDescent="0.35">
      <c r="B56" t="s">
        <v>242</v>
      </c>
    </row>
    <row r="58" spans="2:2" x14ac:dyDescent="0.35">
      <c r="B58" t="s">
        <v>241</v>
      </c>
    </row>
    <row r="60" spans="2:2" x14ac:dyDescent="0.35">
      <c r="B60" t="s">
        <v>243</v>
      </c>
    </row>
    <row r="62" spans="2:2" x14ac:dyDescent="0.35">
      <c r="B62" t="s">
        <v>244</v>
      </c>
    </row>
    <row r="63" spans="2:2" x14ac:dyDescent="0.35">
      <c r="B63" t="s">
        <v>245</v>
      </c>
    </row>
    <row r="65" spans="1:9" x14ac:dyDescent="0.35">
      <c r="B65" t="s">
        <v>246</v>
      </c>
    </row>
    <row r="66" spans="1:9" x14ac:dyDescent="0.35">
      <c r="B66" t="s">
        <v>247</v>
      </c>
    </row>
    <row r="68" spans="1:9" x14ac:dyDescent="0.35">
      <c r="B68" t="s">
        <v>249</v>
      </c>
    </row>
    <row r="69" spans="1:9" x14ac:dyDescent="0.35">
      <c r="B69" t="s">
        <v>250</v>
      </c>
    </row>
    <row r="71" spans="1:9" x14ac:dyDescent="0.35">
      <c r="A71" s="17"/>
      <c r="B71" s="24" t="s">
        <v>251</v>
      </c>
      <c r="C71" s="24"/>
      <c r="D71" s="24"/>
      <c r="E71" s="24"/>
      <c r="F71" s="24"/>
      <c r="G71" s="24"/>
      <c r="H71" s="24"/>
      <c r="I71" s="24"/>
    </row>
    <row r="72" spans="1:9" x14ac:dyDescent="0.35">
      <c r="A72" s="24"/>
      <c r="B72" s="24" t="s">
        <v>13</v>
      </c>
      <c r="C72" s="24"/>
      <c r="D72" s="24"/>
      <c r="E72" s="24"/>
      <c r="F72" s="24"/>
      <c r="G72" s="24"/>
      <c r="H72" s="24"/>
      <c r="I72" s="24"/>
    </row>
    <row r="73" spans="1:9" x14ac:dyDescent="0.35">
      <c r="A73" s="24"/>
      <c r="B73" s="24" t="s">
        <v>14</v>
      </c>
      <c r="C73" s="24"/>
      <c r="D73" s="24"/>
      <c r="E73" s="24"/>
      <c r="F73" s="24"/>
      <c r="G73" s="24"/>
      <c r="H73" s="24"/>
      <c r="I73" s="24"/>
    </row>
    <row r="74" spans="1:9" x14ac:dyDescent="0.35">
      <c r="A74" s="24"/>
      <c r="B74" s="24" t="s">
        <v>15</v>
      </c>
      <c r="C74" s="24"/>
      <c r="D74" s="24"/>
      <c r="E74" s="24"/>
      <c r="F74" s="24"/>
      <c r="G74" s="24"/>
      <c r="H74" s="24"/>
      <c r="I74" s="24"/>
    </row>
    <row r="75" spans="1:9" x14ac:dyDescent="0.35">
      <c r="A75" s="24"/>
      <c r="B75" s="24" t="s">
        <v>16</v>
      </c>
      <c r="C75" s="24"/>
      <c r="D75" s="24"/>
      <c r="E75" s="24"/>
      <c r="F75" s="24"/>
      <c r="G75" s="24"/>
      <c r="H75" s="24"/>
      <c r="I75" s="24"/>
    </row>
    <row r="76" spans="1:9" x14ac:dyDescent="0.35">
      <c r="A76" s="24"/>
      <c r="B76" s="24"/>
      <c r="C76" s="24"/>
      <c r="D76" s="24"/>
      <c r="E76" s="24"/>
      <c r="F76" s="24"/>
      <c r="G76" s="24"/>
      <c r="H76" s="24"/>
      <c r="I76" s="24"/>
    </row>
    <row r="77" spans="1:9" x14ac:dyDescent="0.35">
      <c r="A77" s="17"/>
      <c r="B77" t="s">
        <v>252</v>
      </c>
      <c r="C77" s="24"/>
      <c r="D77" s="24"/>
      <c r="E77" s="24"/>
      <c r="F77" s="24"/>
      <c r="G77" s="24"/>
      <c r="H77" s="24"/>
      <c r="I77" s="24"/>
    </row>
    <row r="78" spans="1:9" x14ac:dyDescent="0.35">
      <c r="A78" s="24"/>
      <c r="C78" s="24"/>
      <c r="D78" s="24"/>
      <c r="E78" s="24"/>
      <c r="F78" s="24"/>
      <c r="G78" s="24"/>
      <c r="H78" s="24"/>
      <c r="I78" s="24"/>
    </row>
    <row r="79" spans="1:9" x14ac:dyDescent="0.35">
      <c r="A79" s="24"/>
      <c r="B79" s="24" t="s">
        <v>37</v>
      </c>
      <c r="C79" s="24"/>
      <c r="D79" s="24"/>
      <c r="E79" s="24"/>
      <c r="F79" s="24"/>
      <c r="G79" s="24"/>
      <c r="H79" s="24"/>
      <c r="I79" s="24"/>
    </row>
    <row r="80" spans="1:9" x14ac:dyDescent="0.35">
      <c r="B80" s="24" t="s">
        <v>53</v>
      </c>
    </row>
    <row r="81" spans="2:2" x14ac:dyDescent="0.35">
      <c r="B81" s="24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"/>
  <sheetViews>
    <sheetView workbookViewId="0">
      <selection activeCell="C35" sqref="C35"/>
    </sheetView>
  </sheetViews>
  <sheetFormatPr defaultRowHeight="14.5" x14ac:dyDescent="0.35"/>
  <cols>
    <col min="1" max="1" width="22.7265625" bestFit="1" customWidth="1"/>
  </cols>
  <sheetData>
    <row r="1" spans="1:2" x14ac:dyDescent="0.35">
      <c r="A1" t="s">
        <v>143</v>
      </c>
      <c r="B1">
        <f>SUM(B70:O70)/14</f>
        <v>74.33803854875282</v>
      </c>
    </row>
    <row r="2" spans="1:2" s="24" customFormat="1" x14ac:dyDescent="0.35">
      <c r="A2" s="24" t="s">
        <v>144</v>
      </c>
      <c r="B2" s="24">
        <f>SUM(B79:O79)/14</f>
        <v>224.18253968253961</v>
      </c>
    </row>
    <row r="3" spans="1:2" s="24" customFormat="1" x14ac:dyDescent="0.35">
      <c r="A3"/>
      <c r="B3"/>
    </row>
    <row r="4" spans="1:2" s="24" customFormat="1" x14ac:dyDescent="0.35">
      <c r="A4" t="s">
        <v>145</v>
      </c>
      <c r="B4">
        <f>(B2-B1)/B2</f>
        <v>0.66840397716065925</v>
      </c>
    </row>
    <row r="5" spans="1:2" s="24" customFormat="1" x14ac:dyDescent="0.35">
      <c r="A5"/>
      <c r="B5"/>
    </row>
    <row r="6" spans="1:2" s="24" customFormat="1" x14ac:dyDescent="0.35">
      <c r="A6" t="s">
        <v>146</v>
      </c>
      <c r="B6">
        <f>(1-B13)*B4</f>
        <v>0.66467834124288017</v>
      </c>
    </row>
    <row r="7" spans="1:2" s="24" customFormat="1" x14ac:dyDescent="0.35">
      <c r="A7" t="s">
        <v>147</v>
      </c>
      <c r="B7"/>
    </row>
    <row r="8" spans="1:2" s="24" customFormat="1" x14ac:dyDescent="0.35">
      <c r="A8" s="24" t="s">
        <v>82</v>
      </c>
      <c r="B8"/>
    </row>
    <row r="9" spans="1:2" s="24" customFormat="1" x14ac:dyDescent="0.35">
      <c r="B9"/>
    </row>
    <row r="10" spans="1:2" s="24" customFormat="1" x14ac:dyDescent="0.35"/>
    <row r="11" spans="1:2" s="24" customFormat="1" x14ac:dyDescent="0.35"/>
    <row r="12" spans="1:2" s="24" customFormat="1" x14ac:dyDescent="0.35"/>
    <row r="13" spans="1:2" s="24" customFormat="1" x14ac:dyDescent="0.35">
      <c r="A13" s="24" t="s">
        <v>139</v>
      </c>
      <c r="B13" s="39">
        <f>B16/(B15+B16)</f>
        <v>5.573928410188919E-3</v>
      </c>
    </row>
    <row r="14" spans="1:2" s="24" customFormat="1" x14ac:dyDescent="0.35"/>
    <row r="15" spans="1:2" s="24" customFormat="1" x14ac:dyDescent="0.35">
      <c r="A15" t="s">
        <v>138</v>
      </c>
      <c r="B15" s="34">
        <f>B20+B21+B22+B24+B25+B27</f>
        <v>64963122.372580126</v>
      </c>
    </row>
    <row r="16" spans="1:2" s="24" customFormat="1" x14ac:dyDescent="0.35">
      <c r="A16" t="s">
        <v>115</v>
      </c>
      <c r="B16" s="34">
        <f>B23+B30+B34</f>
        <v>364129.42475271865</v>
      </c>
    </row>
    <row r="17" spans="1:35" s="24" customFormat="1" x14ac:dyDescent="0.35"/>
    <row r="19" spans="1:35" x14ac:dyDescent="0.35">
      <c r="A19" t="s">
        <v>65</v>
      </c>
      <c r="B19">
        <v>2017</v>
      </c>
      <c r="C19">
        <v>2018</v>
      </c>
      <c r="D19">
        <v>2019</v>
      </c>
      <c r="E19">
        <v>2020</v>
      </c>
      <c r="F19">
        <v>2021</v>
      </c>
      <c r="G19">
        <v>2022</v>
      </c>
      <c r="H19">
        <v>2023</v>
      </c>
      <c r="I19">
        <v>2024</v>
      </c>
      <c r="J19">
        <v>2025</v>
      </c>
      <c r="K19">
        <v>2026</v>
      </c>
      <c r="L19">
        <v>2027</v>
      </c>
      <c r="M19">
        <v>2028</v>
      </c>
      <c r="N19">
        <v>2029</v>
      </c>
      <c r="O19">
        <v>2030</v>
      </c>
      <c r="P19">
        <v>2031</v>
      </c>
      <c r="Q19">
        <v>2032</v>
      </c>
      <c r="R19">
        <v>2033</v>
      </c>
      <c r="S19">
        <v>2034</v>
      </c>
      <c r="T19">
        <v>2035</v>
      </c>
      <c r="U19">
        <v>2036</v>
      </c>
      <c r="V19">
        <v>2037</v>
      </c>
      <c r="W19">
        <v>2038</v>
      </c>
      <c r="X19">
        <v>2039</v>
      </c>
      <c r="Y19">
        <v>2040</v>
      </c>
      <c r="Z19">
        <v>2041</v>
      </c>
      <c r="AA19">
        <v>2042</v>
      </c>
      <c r="AB19">
        <v>2043</v>
      </c>
      <c r="AC19">
        <v>2044</v>
      </c>
      <c r="AD19">
        <v>2045</v>
      </c>
      <c r="AE19">
        <v>2046</v>
      </c>
      <c r="AF19">
        <v>2047</v>
      </c>
      <c r="AG19">
        <v>2048</v>
      </c>
      <c r="AH19">
        <v>2049</v>
      </c>
      <c r="AI19">
        <v>2050</v>
      </c>
    </row>
    <row r="20" spans="1:35" x14ac:dyDescent="0.35">
      <c r="A20" t="s">
        <v>123</v>
      </c>
      <c r="B20" s="34">
        <v>340050.515134571</v>
      </c>
      <c r="C20" s="34">
        <v>173279.12728069999</v>
      </c>
      <c r="D20" s="34">
        <v>50764.279060221299</v>
      </c>
      <c r="E20">
        <v>0</v>
      </c>
      <c r="F20">
        <v>0</v>
      </c>
      <c r="G20">
        <v>0</v>
      </c>
      <c r="H20">
        <v>0</v>
      </c>
      <c r="I20" s="34">
        <v>1.28344108994491E-11</v>
      </c>
      <c r="J20">
        <v>0</v>
      </c>
      <c r="K20" s="34">
        <v>52282.103655827101</v>
      </c>
      <c r="L20" s="34">
        <v>52071.048308192898</v>
      </c>
      <c r="M20" s="34">
        <v>68422.777938736806</v>
      </c>
      <c r="N20" s="34">
        <v>84755.496865585301</v>
      </c>
      <c r="O20" s="34">
        <v>98028.263080895296</v>
      </c>
      <c r="P20" s="34">
        <v>110977.98656905199</v>
      </c>
      <c r="Q20" s="34">
        <v>123500.383715288</v>
      </c>
      <c r="R20" s="34">
        <v>135284.649479329</v>
      </c>
      <c r="S20" s="34">
        <v>146476.49443851301</v>
      </c>
      <c r="T20" s="34">
        <v>157092.01696956699</v>
      </c>
      <c r="U20" s="34">
        <v>167182.791885999</v>
      </c>
      <c r="V20" s="34">
        <v>176758.45249971899</v>
      </c>
      <c r="W20" s="34">
        <v>185849.90139333499</v>
      </c>
      <c r="X20" s="34">
        <v>194484.45333064799</v>
      </c>
      <c r="Y20" s="34">
        <v>202684.66487049099</v>
      </c>
      <c r="Z20" s="34">
        <v>210473.23956021701</v>
      </c>
      <c r="AA20" s="34">
        <v>217871.932175211</v>
      </c>
      <c r="AB20" s="34">
        <v>224901.042385596</v>
      </c>
      <c r="AC20" s="34">
        <v>231579.88326549201</v>
      </c>
      <c r="AD20" s="34">
        <v>237926.76508430799</v>
      </c>
      <c r="AE20" s="34">
        <v>243959.041847607</v>
      </c>
      <c r="AF20" s="34">
        <v>249693.15519674699</v>
      </c>
      <c r="AG20" s="34">
        <v>255144.68845973801</v>
      </c>
      <c r="AH20" s="34">
        <v>260328.41161729899</v>
      </c>
      <c r="AI20" s="34">
        <v>265258.32213114301</v>
      </c>
    </row>
    <row r="21" spans="1:35" x14ac:dyDescent="0.35">
      <c r="A21" t="s">
        <v>124</v>
      </c>
      <c r="B21" s="34">
        <v>6782656.6251591099</v>
      </c>
      <c r="C21" s="34">
        <v>6979577.7096356098</v>
      </c>
      <c r="D21" s="34">
        <v>7033930.4411707204</v>
      </c>
      <c r="E21" s="34">
        <v>6861342.9511303203</v>
      </c>
      <c r="F21" s="34">
        <v>6572669.9080622904</v>
      </c>
      <c r="G21" s="34">
        <v>6366187.9634241303</v>
      </c>
      <c r="H21" s="34">
        <v>6266810.06725688</v>
      </c>
      <c r="I21" s="34">
        <v>6191152.99243287</v>
      </c>
      <c r="J21" s="34">
        <v>6093038.2740414403</v>
      </c>
      <c r="K21" s="34">
        <v>5848869.7826596098</v>
      </c>
      <c r="L21" s="34">
        <v>5727613.6334573003</v>
      </c>
      <c r="M21" s="34">
        <v>5612515.6490075802</v>
      </c>
      <c r="N21" s="34">
        <v>5496917.2964932201</v>
      </c>
      <c r="O21" s="34">
        <v>5377207.6809895895</v>
      </c>
      <c r="P21" s="34">
        <v>5257375.7533917297</v>
      </c>
      <c r="Q21" s="34">
        <v>5142212.6701968797</v>
      </c>
      <c r="R21" s="34">
        <v>5032955.5005295202</v>
      </c>
      <c r="S21" s="34">
        <v>4928316.4578794502</v>
      </c>
      <c r="T21" s="34">
        <v>4826664.0306254001</v>
      </c>
      <c r="U21" s="34">
        <v>4727722.0373099204</v>
      </c>
      <c r="V21" s="34">
        <v>4631673.2870302703</v>
      </c>
      <c r="W21" s="34">
        <v>4538825.1322427196</v>
      </c>
      <c r="X21" s="34">
        <v>4449170.07457578</v>
      </c>
      <c r="Y21" s="34">
        <v>4362440.8334863596</v>
      </c>
      <c r="Z21" s="34">
        <v>4278469.1218354004</v>
      </c>
      <c r="AA21" s="34">
        <v>4197164.5351909501</v>
      </c>
      <c r="AB21" s="34">
        <v>4118476.1556863301</v>
      </c>
      <c r="AC21" s="34">
        <v>4042342.31645233</v>
      </c>
      <c r="AD21" s="34">
        <v>3968681.0651387102</v>
      </c>
      <c r="AE21" s="34">
        <v>3897404.6138340398</v>
      </c>
      <c r="AF21" s="34">
        <v>3828432.3650958398</v>
      </c>
      <c r="AG21" s="34">
        <v>3761692.2370911199</v>
      </c>
      <c r="AH21" s="34">
        <v>3697116.0464937398</v>
      </c>
      <c r="AI21" s="34">
        <v>3634636.4617483201</v>
      </c>
    </row>
    <row r="22" spans="1:35" x14ac:dyDescent="0.35">
      <c r="A22" t="s">
        <v>125</v>
      </c>
      <c r="B22" s="34">
        <v>503882.13555209199</v>
      </c>
      <c r="C22" s="34">
        <v>290308.41367232503</v>
      </c>
      <c r="D22" s="34">
        <v>133655.47463455499</v>
      </c>
      <c r="E22" s="34">
        <v>69176.468106892702</v>
      </c>
      <c r="F22" s="34">
        <v>70047.846399545393</v>
      </c>
      <c r="G22" s="34">
        <v>70876.174399282594</v>
      </c>
      <c r="H22" s="34">
        <v>71731.863587505693</v>
      </c>
      <c r="I22" s="34">
        <v>72570.410249954803</v>
      </c>
      <c r="J22" s="34">
        <v>73431.955955458994</v>
      </c>
      <c r="K22" s="34">
        <v>141498.546431778</v>
      </c>
      <c r="L22" s="34">
        <v>142079.51557447499</v>
      </c>
      <c r="M22" s="34">
        <v>163956.54852935701</v>
      </c>
      <c r="N22" s="34">
        <v>185809.295728825</v>
      </c>
      <c r="O22" s="34">
        <v>203728.72179436701</v>
      </c>
      <c r="P22" s="34">
        <v>221233.69814700799</v>
      </c>
      <c r="Q22" s="34">
        <v>238190.009549123</v>
      </c>
      <c r="R22" s="34">
        <v>254198.110819683</v>
      </c>
      <c r="S22" s="34">
        <v>269445.32737916399</v>
      </c>
      <c r="T22" s="34">
        <v>283952.36608523002</v>
      </c>
      <c r="U22" s="34">
        <v>297785.53192844498</v>
      </c>
      <c r="V22" s="34">
        <v>310957.21183854103</v>
      </c>
      <c r="W22" s="34">
        <v>323507.13830230501</v>
      </c>
      <c r="X22" s="34">
        <v>335470.42986288201</v>
      </c>
      <c r="Y22" s="34">
        <v>346876.087819451</v>
      </c>
      <c r="Z22" s="34">
        <v>357753.302543987</v>
      </c>
      <c r="AA22" s="34">
        <v>368130.04441698297</v>
      </c>
      <c r="AB22" s="34">
        <v>378032.41302000999</v>
      </c>
      <c r="AC22" s="34">
        <v>387485.23944952601</v>
      </c>
      <c r="AD22" s="34">
        <v>396512.065480844</v>
      </c>
      <c r="AE22" s="34">
        <v>405135.20340639801</v>
      </c>
      <c r="AF22" s="34">
        <v>413375.79247926403</v>
      </c>
      <c r="AG22" s="34">
        <v>421253.868407042</v>
      </c>
      <c r="AH22" s="34">
        <v>428788.421164934</v>
      </c>
      <c r="AI22" s="34">
        <v>435997.44748937798</v>
      </c>
    </row>
    <row r="23" spans="1:35" x14ac:dyDescent="0.35">
      <c r="A23" t="s">
        <v>126</v>
      </c>
      <c r="B23" s="34">
        <v>36175.290069401701</v>
      </c>
      <c r="C23" s="34">
        <v>89691.0591324899</v>
      </c>
      <c r="D23" s="34">
        <v>207244.74847096301</v>
      </c>
      <c r="E23" s="34">
        <v>412166.24598362599</v>
      </c>
      <c r="F23" s="34">
        <v>668990.48285386199</v>
      </c>
      <c r="G23" s="34">
        <v>879598.60755774297</v>
      </c>
      <c r="H23" s="34">
        <v>1002413.7728411501</v>
      </c>
      <c r="I23" s="34">
        <v>1056165.6483471901</v>
      </c>
      <c r="J23" s="34">
        <v>1073432.11364166</v>
      </c>
      <c r="K23" s="34">
        <v>1082101.66568584</v>
      </c>
      <c r="L23" s="34">
        <v>1095168.61874372</v>
      </c>
      <c r="M23" s="34">
        <v>1131500.69808714</v>
      </c>
      <c r="N23" s="34">
        <v>1187739.7537577599</v>
      </c>
      <c r="O23" s="34">
        <v>1262582.99881219</v>
      </c>
      <c r="P23" s="34">
        <v>1354279.5357322299</v>
      </c>
      <c r="Q23" s="34">
        <v>1456696.0142999699</v>
      </c>
      <c r="R23" s="34">
        <v>1561353.2509828701</v>
      </c>
      <c r="S23" s="34">
        <v>1660104.63405752</v>
      </c>
      <c r="T23" s="34">
        <v>1747162.5556195599</v>
      </c>
      <c r="U23" s="34">
        <v>1820501.26362212</v>
      </c>
      <c r="V23" s="34">
        <v>1881577.0311097901</v>
      </c>
      <c r="W23" s="34">
        <v>1934242.2243114901</v>
      </c>
      <c r="X23" s="34">
        <v>1983332.8445882299</v>
      </c>
      <c r="Y23" s="34">
        <v>2033293.6318133799</v>
      </c>
      <c r="Z23" s="34">
        <v>2087278.40859568</v>
      </c>
      <c r="AA23" s="34">
        <v>2146739.9236733499</v>
      </c>
      <c r="AB23" s="34">
        <v>2211453.0556993899</v>
      </c>
      <c r="AC23" s="34">
        <v>2279963.0394422999</v>
      </c>
      <c r="AD23" s="34">
        <v>2349999.2618733598</v>
      </c>
      <c r="AE23" s="34">
        <v>2419180.9567250898</v>
      </c>
      <c r="AF23" s="34">
        <v>2485648.8357025599</v>
      </c>
      <c r="AG23" s="34">
        <v>2548379.4781986098</v>
      </c>
      <c r="AH23" s="34">
        <v>2607254.2303345702</v>
      </c>
      <c r="AI23" s="34">
        <v>2662887.5944342902</v>
      </c>
    </row>
    <row r="24" spans="1:35" x14ac:dyDescent="0.35">
      <c r="A24" t="s">
        <v>127</v>
      </c>
      <c r="B24" s="34">
        <v>5585372.9936562702</v>
      </c>
      <c r="C24" s="34">
        <v>5557341.44515533</v>
      </c>
      <c r="D24" s="34">
        <v>5502017.0361708896</v>
      </c>
      <c r="E24" s="34">
        <v>5390029.4662836604</v>
      </c>
      <c r="F24" s="34">
        <v>5263617.6005190201</v>
      </c>
      <c r="G24" s="34">
        <v>5163557.31448761</v>
      </c>
      <c r="H24" s="34">
        <v>5117290.7579588601</v>
      </c>
      <c r="I24" s="34">
        <v>5090762.7229273804</v>
      </c>
      <c r="J24" s="34">
        <v>5062895.9859920703</v>
      </c>
      <c r="K24" s="34">
        <v>5018709.3512117304</v>
      </c>
      <c r="L24" s="34">
        <v>4962737.4050332997</v>
      </c>
      <c r="M24" s="34">
        <v>4902990.6672290601</v>
      </c>
      <c r="N24" s="34">
        <v>4846480.0669681598</v>
      </c>
      <c r="O24" s="34">
        <v>4796051.37572964</v>
      </c>
      <c r="P24" s="34">
        <v>4751062.0712900003</v>
      </c>
      <c r="Q24" s="34">
        <v>4708874.73456991</v>
      </c>
      <c r="R24" s="34">
        <v>4667075.1748313103</v>
      </c>
      <c r="S24" s="34">
        <v>4624612.1484723799</v>
      </c>
      <c r="T24" s="34">
        <v>4581792.4672744004</v>
      </c>
      <c r="U24" s="34">
        <v>4539476.2226913804</v>
      </c>
      <c r="V24" s="34">
        <v>4498411.89131248</v>
      </c>
      <c r="W24" s="34">
        <v>4458902.2938337</v>
      </c>
      <c r="X24" s="34">
        <v>4420821.4858310902</v>
      </c>
      <c r="Y24" s="34">
        <v>4383832.6614137897</v>
      </c>
      <c r="Z24" s="34">
        <v>4347654.4102921104</v>
      </c>
      <c r="AA24" s="34">
        <v>4312163.3948303303</v>
      </c>
      <c r="AB24" s="34">
        <v>4277386.0775228702</v>
      </c>
      <c r="AC24" s="34">
        <v>4243408.4476321498</v>
      </c>
      <c r="AD24" s="34">
        <v>4210297.4175888197</v>
      </c>
      <c r="AE24" s="34">
        <v>4178064.7859522598</v>
      </c>
      <c r="AF24" s="34">
        <v>4146675.1288694399</v>
      </c>
      <c r="AG24" s="34">
        <v>4116074.4377824501</v>
      </c>
      <c r="AH24" s="34">
        <v>4086216.5780807501</v>
      </c>
      <c r="AI24" s="34">
        <v>4057074.8344653202</v>
      </c>
    </row>
    <row r="25" spans="1:35" x14ac:dyDescent="0.35">
      <c r="A25" t="s">
        <v>128</v>
      </c>
      <c r="B25" s="34">
        <v>49657552.252318703</v>
      </c>
      <c r="C25" s="34">
        <v>49540890.840602197</v>
      </c>
      <c r="D25" s="34">
        <v>49332005.069674902</v>
      </c>
      <c r="E25" s="34">
        <v>48777216.757138804</v>
      </c>
      <c r="F25" s="34">
        <v>48046566.129484698</v>
      </c>
      <c r="G25" s="34">
        <v>47242461.760065503</v>
      </c>
      <c r="H25" s="34">
        <v>46665606.8294558</v>
      </c>
      <c r="I25" s="34">
        <v>46233566.388186902</v>
      </c>
      <c r="J25" s="34">
        <v>45887639.581298098</v>
      </c>
      <c r="K25" s="34">
        <v>45508002.112132698</v>
      </c>
      <c r="L25" s="34">
        <v>45084552.452405199</v>
      </c>
      <c r="M25" s="34">
        <v>44630775.975085899</v>
      </c>
      <c r="N25" s="34">
        <v>44172278.192187898</v>
      </c>
      <c r="O25" s="34">
        <v>43735336.857279398</v>
      </c>
      <c r="P25" s="34">
        <v>43326176.056599602</v>
      </c>
      <c r="Q25" s="34">
        <v>42938584.857302301</v>
      </c>
      <c r="R25" s="34">
        <v>42566884.265447803</v>
      </c>
      <c r="S25" s="34">
        <v>42200674.036247</v>
      </c>
      <c r="T25" s="34">
        <v>41837348.225697301</v>
      </c>
      <c r="U25" s="34">
        <v>41478292.694539502</v>
      </c>
      <c r="V25" s="34">
        <v>41126530.570637003</v>
      </c>
      <c r="W25" s="34">
        <v>40784408.176450901</v>
      </c>
      <c r="X25" s="34">
        <v>40452691.783006698</v>
      </c>
      <c r="Y25" s="34">
        <v>40130597.0138252</v>
      </c>
      <c r="Z25" s="34">
        <v>39816840.3190405</v>
      </c>
      <c r="AA25" s="34">
        <v>39510355.7379985</v>
      </c>
      <c r="AB25" s="34">
        <v>39210714.198528297</v>
      </c>
      <c r="AC25" s="34">
        <v>38917952.978270203</v>
      </c>
      <c r="AD25" s="34">
        <v>38632280.740466699</v>
      </c>
      <c r="AE25" s="34">
        <v>38353820.9113653</v>
      </c>
      <c r="AF25" s="34">
        <v>38082489.693026297</v>
      </c>
      <c r="AG25" s="34">
        <v>37818052.557520598</v>
      </c>
      <c r="AH25" s="34">
        <v>37560230.071074903</v>
      </c>
      <c r="AI25" s="34">
        <v>37308778.364927404</v>
      </c>
    </row>
    <row r="26" spans="1:35" s="36" customFormat="1" x14ac:dyDescent="0.35">
      <c r="A26" s="36" t="s">
        <v>129</v>
      </c>
      <c r="B26" s="36">
        <v>0</v>
      </c>
      <c r="C26" s="36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</row>
    <row r="27" spans="1:35" x14ac:dyDescent="0.35">
      <c r="A27" t="s">
        <v>130</v>
      </c>
      <c r="B27" s="34">
        <v>2093607.85075938</v>
      </c>
      <c r="C27" s="34">
        <v>2089251.64746629</v>
      </c>
      <c r="D27" s="34">
        <v>2086590.2086932701</v>
      </c>
      <c r="E27" s="34">
        <v>2079104.4341263201</v>
      </c>
      <c r="F27" s="34">
        <v>2066937.6447246301</v>
      </c>
      <c r="G27" s="34">
        <v>2032867.62774823</v>
      </c>
      <c r="H27" s="34">
        <v>1979580.03676136</v>
      </c>
      <c r="I27" s="34">
        <v>1916116.09821063</v>
      </c>
      <c r="J27" s="34">
        <v>1858439.5891042501</v>
      </c>
      <c r="K27" s="34">
        <v>1810816.64180352</v>
      </c>
      <c r="L27" s="34">
        <v>1771971.6195237199</v>
      </c>
      <c r="M27" s="34">
        <v>1736945.0015221101</v>
      </c>
      <c r="N27" s="34">
        <v>1701826.22748326</v>
      </c>
      <c r="O27" s="34">
        <v>1665146.35796781</v>
      </c>
      <c r="P27" s="34">
        <v>1627595.03930155</v>
      </c>
      <c r="Q27" s="34">
        <v>1590631.5787210499</v>
      </c>
      <c r="R27" s="34">
        <v>1555427.5367363601</v>
      </c>
      <c r="S27" s="34">
        <v>1522371.5705867701</v>
      </c>
      <c r="T27" s="34">
        <v>1491199.00379738</v>
      </c>
      <c r="U27" s="34">
        <v>1461383.5569685299</v>
      </c>
      <c r="V27" s="34">
        <v>1432501.8771611601</v>
      </c>
      <c r="W27" s="34">
        <v>1404374.71619032</v>
      </c>
      <c r="X27" s="34">
        <v>1377037.1742562901</v>
      </c>
      <c r="Y27" s="34">
        <v>1350609.06557988</v>
      </c>
      <c r="Z27" s="34">
        <v>1325183.1675937399</v>
      </c>
      <c r="AA27" s="34">
        <v>1300769.0126157501</v>
      </c>
      <c r="AB27" s="34">
        <v>1277309.70822801</v>
      </c>
      <c r="AC27" s="34">
        <v>1254722.8664820599</v>
      </c>
      <c r="AD27" s="34">
        <v>1232938.3143498299</v>
      </c>
      <c r="AE27" s="34">
        <v>1211913.4950248699</v>
      </c>
      <c r="AF27" s="34">
        <v>1191628.84267364</v>
      </c>
      <c r="AG27" s="34">
        <v>1172073.96754289</v>
      </c>
      <c r="AH27" s="34">
        <v>1153235.70929103</v>
      </c>
      <c r="AI27" s="34">
        <v>1135093.21170943</v>
      </c>
    </row>
    <row r="28" spans="1:35" x14ac:dyDescent="0.35">
      <c r="A28" t="s">
        <v>131</v>
      </c>
      <c r="B28" s="34">
        <v>2220813.2781814998</v>
      </c>
      <c r="C28" s="34">
        <v>2247107.6708852602</v>
      </c>
      <c r="D28" s="34">
        <v>2334536.0957987802</v>
      </c>
      <c r="E28" s="34">
        <v>2530387.36210158</v>
      </c>
      <c r="F28" s="34">
        <v>2852909.0707395002</v>
      </c>
      <c r="G28" s="34">
        <v>3258171.91707497</v>
      </c>
      <c r="H28" s="34">
        <v>3687965.45012803</v>
      </c>
      <c r="I28" s="34">
        <v>4082978.6367796501</v>
      </c>
      <c r="J28" s="34">
        <v>4428939.5386979198</v>
      </c>
      <c r="K28" s="34">
        <v>4732790.7536733896</v>
      </c>
      <c r="L28" s="34">
        <v>5022262.7231525201</v>
      </c>
      <c r="M28" s="34">
        <v>5316682.5758195799</v>
      </c>
      <c r="N28" s="34">
        <v>5622561.2543631298</v>
      </c>
      <c r="O28" s="34">
        <v>5931036.7186099803</v>
      </c>
      <c r="P28" s="34">
        <v>6236134.6358832903</v>
      </c>
      <c r="Q28" s="34">
        <v>6533630.3827290004</v>
      </c>
      <c r="R28" s="34">
        <v>6819909.0529048396</v>
      </c>
      <c r="S28" s="34">
        <v>7098405.4172378397</v>
      </c>
      <c r="T28" s="34">
        <v>7371881.8694817601</v>
      </c>
      <c r="U28" s="34">
        <v>7642216.9386715703</v>
      </c>
      <c r="V28" s="34">
        <v>7909846.3848601095</v>
      </c>
      <c r="W28" s="34">
        <v>8174230.1241063802</v>
      </c>
      <c r="X28" s="34">
        <v>8434631.0885873903</v>
      </c>
      <c r="Y28" s="34">
        <v>8690663.4323891494</v>
      </c>
      <c r="Z28" s="34">
        <v>8942427.9740869198</v>
      </c>
      <c r="AA28" s="34">
        <v>9190305.5954954196</v>
      </c>
      <c r="AB28" s="34">
        <v>9434717.5191075392</v>
      </c>
      <c r="AC28" s="34">
        <v>9675951.7320897207</v>
      </c>
      <c r="AD28" s="34">
        <v>9914133.1404513102</v>
      </c>
      <c r="AE28" s="34">
        <v>10149287.0513012</v>
      </c>
      <c r="AF28" s="34">
        <v>10381438.036333101</v>
      </c>
      <c r="AG28" s="34">
        <v>10610651.4450997</v>
      </c>
      <c r="AH28" s="34">
        <v>10837037.447369101</v>
      </c>
      <c r="AI28" s="34">
        <v>11060730.8924412</v>
      </c>
    </row>
    <row r="29" spans="1:35" x14ac:dyDescent="0.35">
      <c r="A29" t="s">
        <v>132</v>
      </c>
      <c r="B29" s="34">
        <v>7611621.0160989696</v>
      </c>
      <c r="C29" s="34">
        <v>7617494.3954211799</v>
      </c>
      <c r="D29" s="34">
        <v>7611962.0992376897</v>
      </c>
      <c r="E29" s="34">
        <v>7543918.1267898697</v>
      </c>
      <c r="F29" s="34">
        <v>7428840.0127374697</v>
      </c>
      <c r="G29" s="34">
        <v>7246176.2655663397</v>
      </c>
      <c r="H29" s="34">
        <v>7043318.5997404801</v>
      </c>
      <c r="I29" s="34">
        <v>6853135.6734802704</v>
      </c>
      <c r="J29" s="34">
        <v>6700457.3070357097</v>
      </c>
      <c r="K29" s="34">
        <v>6575028.8323275801</v>
      </c>
      <c r="L29" s="34">
        <v>6463104.1734553603</v>
      </c>
      <c r="M29" s="34">
        <v>6351704.6524588699</v>
      </c>
      <c r="N29" s="34">
        <v>6234287.4617700595</v>
      </c>
      <c r="O29" s="34">
        <v>6115616.09591504</v>
      </c>
      <c r="P29" s="34">
        <v>5998295.1794224102</v>
      </c>
      <c r="Q29" s="34">
        <v>5884971.2094196295</v>
      </c>
      <c r="R29" s="34">
        <v>5779708.4113939004</v>
      </c>
      <c r="S29" s="34">
        <v>5680414.4744374603</v>
      </c>
      <c r="T29" s="34">
        <v>5585543.4352992801</v>
      </c>
      <c r="U29" s="34">
        <v>5493701.1649664603</v>
      </c>
      <c r="V29" s="34">
        <v>5404290.5002791304</v>
      </c>
      <c r="W29" s="34">
        <v>5317378.2877197796</v>
      </c>
      <c r="X29" s="34">
        <v>5233356.2601943901</v>
      </c>
      <c r="Y29" s="34">
        <v>5152533.28528261</v>
      </c>
      <c r="Z29" s="34">
        <v>5074964.40708711</v>
      </c>
      <c r="AA29" s="34">
        <v>5000472.9893078804</v>
      </c>
      <c r="AB29" s="34">
        <v>4928796.15990665</v>
      </c>
      <c r="AC29" s="34">
        <v>4859700.3061919101</v>
      </c>
      <c r="AD29" s="34">
        <v>4793041.4318221305</v>
      </c>
      <c r="AE29" s="34">
        <v>4728757.8369361302</v>
      </c>
      <c r="AF29" s="34">
        <v>4666814.0236742003</v>
      </c>
      <c r="AG29" s="34">
        <v>4607169.2526383596</v>
      </c>
      <c r="AH29" s="34">
        <v>4549760.0156260598</v>
      </c>
      <c r="AI29" s="34">
        <v>4494499.6438714601</v>
      </c>
    </row>
    <row r="30" spans="1:35" x14ac:dyDescent="0.35">
      <c r="A30" t="s">
        <v>133</v>
      </c>
      <c r="B30" s="34">
        <v>177059.88140623999</v>
      </c>
      <c r="C30" s="34">
        <v>449218.994302348</v>
      </c>
      <c r="D30" s="34">
        <v>1076887.0009973201</v>
      </c>
      <c r="E30" s="34">
        <v>2290346.0668281699</v>
      </c>
      <c r="F30" s="34">
        <v>4023229.4174851598</v>
      </c>
      <c r="G30" s="34">
        <v>5727625.6072385795</v>
      </c>
      <c r="H30" s="34">
        <v>6992292.1427389598</v>
      </c>
      <c r="I30" s="34">
        <v>7791208.7593038799</v>
      </c>
      <c r="J30" s="34">
        <v>8273658.1310868096</v>
      </c>
      <c r="K30" s="34">
        <v>8570090.5016481299</v>
      </c>
      <c r="L30" s="34">
        <v>8804148.0124401599</v>
      </c>
      <c r="M30" s="34">
        <v>9074567.56077566</v>
      </c>
      <c r="N30" s="34">
        <v>9455188.3145172205</v>
      </c>
      <c r="O30" s="34">
        <v>9978262.53861757</v>
      </c>
      <c r="P30" s="34">
        <v>10648419.513912801</v>
      </c>
      <c r="Q30" s="34">
        <v>11435383.8553953</v>
      </c>
      <c r="R30" s="34">
        <v>12281089.900980599</v>
      </c>
      <c r="S30" s="34">
        <v>13127868.1269312</v>
      </c>
      <c r="T30" s="34">
        <v>13924925.982290501</v>
      </c>
      <c r="U30" s="34">
        <v>14641352.996352101</v>
      </c>
      <c r="V30" s="34">
        <v>15269895.299957599</v>
      </c>
      <c r="W30" s="34">
        <v>15823710.869241901</v>
      </c>
      <c r="X30" s="34">
        <v>16329522.217779201</v>
      </c>
      <c r="Y30" s="34">
        <v>16818601.650935099</v>
      </c>
      <c r="Z30" s="34">
        <v>17318717.5706186</v>
      </c>
      <c r="AA30" s="34">
        <v>17848649.543931499</v>
      </c>
      <c r="AB30" s="34">
        <v>18416050.432298299</v>
      </c>
      <c r="AC30" s="34">
        <v>19018063.729696199</v>
      </c>
      <c r="AD30" s="34">
        <v>19643515.056851</v>
      </c>
      <c r="AE30" s="34">
        <v>20276776.316849399</v>
      </c>
      <c r="AF30" s="34">
        <v>20902610.899665698</v>
      </c>
      <c r="AG30" s="34">
        <v>21509728.4044411</v>
      </c>
      <c r="AH30" s="34">
        <v>22092426.646964598</v>
      </c>
      <c r="AI30" s="34">
        <v>22650787.2651629</v>
      </c>
    </row>
    <row r="31" spans="1:35" x14ac:dyDescent="0.35">
      <c r="A31" t="s">
        <v>134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x14ac:dyDescent="0.35">
      <c r="A32" t="s">
        <v>135</v>
      </c>
      <c r="B32" s="34">
        <v>14966865.348307</v>
      </c>
      <c r="C32" s="34">
        <v>14890643.0387743</v>
      </c>
      <c r="D32" s="34">
        <v>14734547.901591999</v>
      </c>
      <c r="E32" s="34">
        <v>14428320.052354001</v>
      </c>
      <c r="F32" s="34">
        <v>14088432.322836</v>
      </c>
      <c r="G32" s="34">
        <v>13823252.110606</v>
      </c>
      <c r="H32" s="34">
        <v>13703690.6957008</v>
      </c>
      <c r="I32" s="34">
        <v>13636299.9462844</v>
      </c>
      <c r="J32" s="34">
        <v>13563986.1792702</v>
      </c>
      <c r="K32" s="34">
        <v>13446395.962481899</v>
      </c>
      <c r="L32" s="34">
        <v>13297309.0133716</v>
      </c>
      <c r="M32" s="34">
        <v>13137332.7714778</v>
      </c>
      <c r="N32" s="34">
        <v>12987007.495864101</v>
      </c>
      <c r="O32" s="34">
        <v>12853343.7068887</v>
      </c>
      <c r="P32" s="34">
        <v>12734386.3660898</v>
      </c>
      <c r="Q32" s="34">
        <v>12622834.5100214</v>
      </c>
      <c r="R32" s="34">
        <v>12512117.4123754</v>
      </c>
      <c r="S32" s="34">
        <v>12399447.338815499</v>
      </c>
      <c r="T32" s="34">
        <v>12285738.967850201</v>
      </c>
      <c r="U32" s="34">
        <v>12173383.157689599</v>
      </c>
      <c r="V32" s="34">
        <v>12064418.859211801</v>
      </c>
      <c r="W32" s="34">
        <v>11959647.1200657</v>
      </c>
      <c r="X32" s="34">
        <v>11858697.606959499</v>
      </c>
      <c r="Y32" s="34">
        <v>11760641.3297248</v>
      </c>
      <c r="Z32" s="34">
        <v>11664713.063452</v>
      </c>
      <c r="AA32" s="34">
        <v>11570588.630111</v>
      </c>
      <c r="AB32" s="34">
        <v>11478350.5394763</v>
      </c>
      <c r="AC32" s="34">
        <v>11388237.836399499</v>
      </c>
      <c r="AD32" s="34">
        <v>11300434.528109301</v>
      </c>
      <c r="AE32" s="34">
        <v>11214970.5101735</v>
      </c>
      <c r="AF32" s="34">
        <v>11131747.5554996</v>
      </c>
      <c r="AG32" s="34">
        <v>11050618.38149</v>
      </c>
      <c r="AH32" s="34">
        <v>10971458.797524501</v>
      </c>
      <c r="AI32" s="34">
        <v>10894198.303069601</v>
      </c>
    </row>
    <row r="33" spans="1:35" x14ac:dyDescent="0.35">
      <c r="A33" t="s">
        <v>136</v>
      </c>
      <c r="B33" s="34">
        <v>16991869.190280799</v>
      </c>
      <c r="C33" s="34">
        <v>16842177.618108898</v>
      </c>
      <c r="D33" s="34">
        <v>16597429.118189501</v>
      </c>
      <c r="E33" s="34">
        <v>16203993.005016901</v>
      </c>
      <c r="F33" s="34">
        <v>15821292.208541499</v>
      </c>
      <c r="G33" s="34">
        <v>15560180.4305906</v>
      </c>
      <c r="H33" s="34">
        <v>15491435.0150447</v>
      </c>
      <c r="I33" s="34">
        <v>15492845.841996299</v>
      </c>
      <c r="J33" s="34">
        <v>15489181.412390901</v>
      </c>
      <c r="K33" s="34">
        <v>15421454.466915</v>
      </c>
      <c r="L33" s="34">
        <v>15298222.212998999</v>
      </c>
      <c r="M33" s="34">
        <v>15143799.4165085</v>
      </c>
      <c r="N33" s="34">
        <v>14986857.40419</v>
      </c>
      <c r="O33" s="34">
        <v>14846209.0034211</v>
      </c>
      <c r="P33" s="34">
        <v>14730892.5705046</v>
      </c>
      <c r="Q33" s="34">
        <v>14634701.727877</v>
      </c>
      <c r="R33" s="34">
        <v>14548061.757293001</v>
      </c>
      <c r="S33" s="34">
        <v>14460971.6092663</v>
      </c>
      <c r="T33" s="34">
        <v>14368635.416340301</v>
      </c>
      <c r="U33" s="34">
        <v>14270717.9362984</v>
      </c>
      <c r="V33" s="34">
        <v>14170552.3828998</v>
      </c>
      <c r="W33" s="34">
        <v>14071920.8006809</v>
      </c>
      <c r="X33" s="34">
        <v>13977554.891089</v>
      </c>
      <c r="Y33" s="34">
        <v>13888149.226566801</v>
      </c>
      <c r="Z33" s="34">
        <v>13802980.5849602</v>
      </c>
      <c r="AA33" s="34">
        <v>13720516.330502</v>
      </c>
      <c r="AB33" s="34">
        <v>13639472.8952404</v>
      </c>
      <c r="AC33" s="34">
        <v>13559183.324054901</v>
      </c>
      <c r="AD33" s="34">
        <v>13479676.8765264</v>
      </c>
      <c r="AE33" s="34">
        <v>13401383.6805178</v>
      </c>
      <c r="AF33" s="34">
        <v>13324799.0862424</v>
      </c>
      <c r="AG33" s="34">
        <v>13250230.066132</v>
      </c>
      <c r="AH33" s="34">
        <v>13177727.2931061</v>
      </c>
      <c r="AI33" s="34">
        <v>13107135.0733619</v>
      </c>
    </row>
    <row r="34" spans="1:35" x14ac:dyDescent="0.35">
      <c r="A34" t="s">
        <v>137</v>
      </c>
      <c r="B34" s="34">
        <v>150894.25327707699</v>
      </c>
      <c r="C34" s="34">
        <v>381960.115999409</v>
      </c>
      <c r="D34" s="34">
        <v>901413.58400937903</v>
      </c>
      <c r="E34" s="34">
        <v>1843981.4100979499</v>
      </c>
      <c r="F34" s="34">
        <v>3054855.7386980099</v>
      </c>
      <c r="G34" s="34">
        <v>4068893.3456231798</v>
      </c>
      <c r="H34" s="34">
        <v>4673769.6650405703</v>
      </c>
      <c r="I34" s="34">
        <v>4969009.21919611</v>
      </c>
      <c r="J34" s="34">
        <v>5113748.01540168</v>
      </c>
      <c r="K34" s="34">
        <v>5205750.4184615901</v>
      </c>
      <c r="L34" s="34">
        <v>5313803.0990242502</v>
      </c>
      <c r="M34" s="34">
        <v>5485934.0364995897</v>
      </c>
      <c r="N34" s="34">
        <v>5752909.4890400199</v>
      </c>
      <c r="O34" s="34">
        <v>6123865.5642386898</v>
      </c>
      <c r="P34" s="34">
        <v>6585494.5940971896</v>
      </c>
      <c r="Q34" s="34">
        <v>7104685.7029078696</v>
      </c>
      <c r="R34" s="34">
        <v>7639601.7987682996</v>
      </c>
      <c r="S34" s="34">
        <v>8150686.0259624198</v>
      </c>
      <c r="T34" s="34">
        <v>8610402.2266327199</v>
      </c>
      <c r="U34" s="34">
        <v>9007934.4502906408</v>
      </c>
      <c r="V34" s="34">
        <v>9348845.0402187705</v>
      </c>
      <c r="W34" s="34">
        <v>9650027.8945377003</v>
      </c>
      <c r="X34" s="34">
        <v>9933686.0999999493</v>
      </c>
      <c r="Y34" s="34">
        <v>10220882.8087497</v>
      </c>
      <c r="Z34" s="34">
        <v>10527008.6957536</v>
      </c>
      <c r="AA34" s="34">
        <v>10859587.639830099</v>
      </c>
      <c r="AB34" s="34">
        <v>11218433.2948543</v>
      </c>
      <c r="AC34" s="34">
        <v>11597255.0238564</v>
      </c>
      <c r="AD34" s="34">
        <v>11985785.5792228</v>
      </c>
      <c r="AE34" s="34">
        <v>12372787.4091438</v>
      </c>
      <c r="AF34" s="34">
        <v>12749186.75602</v>
      </c>
      <c r="AG34" s="34">
        <v>13109749.0815794</v>
      </c>
      <c r="AH34" s="34">
        <v>13453369.1988024</v>
      </c>
      <c r="AI34" s="34">
        <v>13782506.6006641</v>
      </c>
    </row>
    <row r="41" spans="1:35" x14ac:dyDescent="0.35">
      <c r="A41" t="s">
        <v>65</v>
      </c>
      <c r="B41">
        <v>2017</v>
      </c>
      <c r="C41">
        <v>2018</v>
      </c>
      <c r="D41">
        <v>2019</v>
      </c>
      <c r="E41">
        <v>2020</v>
      </c>
      <c r="F41">
        <v>2021</v>
      </c>
      <c r="G41">
        <v>2022</v>
      </c>
      <c r="H41">
        <v>2023</v>
      </c>
      <c r="I41">
        <v>2024</v>
      </c>
      <c r="J41">
        <v>2025</v>
      </c>
      <c r="K41">
        <v>2026</v>
      </c>
      <c r="L41">
        <v>2027</v>
      </c>
      <c r="M41">
        <v>2028</v>
      </c>
      <c r="N41">
        <v>2029</v>
      </c>
      <c r="O41">
        <v>2030</v>
      </c>
      <c r="P41">
        <v>2031</v>
      </c>
      <c r="Q41">
        <v>2032</v>
      </c>
      <c r="R41">
        <v>2033</v>
      </c>
      <c r="S41">
        <v>2034</v>
      </c>
      <c r="T41">
        <v>2035</v>
      </c>
      <c r="U41">
        <v>2036</v>
      </c>
      <c r="V41">
        <v>2037</v>
      </c>
      <c r="W41">
        <v>2038</v>
      </c>
      <c r="X41">
        <v>2039</v>
      </c>
      <c r="Y41">
        <v>2040</v>
      </c>
      <c r="Z41">
        <v>2041</v>
      </c>
      <c r="AA41">
        <v>2042</v>
      </c>
      <c r="AB41">
        <v>2043</v>
      </c>
      <c r="AC41">
        <v>2044</v>
      </c>
      <c r="AD41">
        <v>2045</v>
      </c>
      <c r="AE41">
        <v>2046</v>
      </c>
      <c r="AF41">
        <v>2047</v>
      </c>
      <c r="AG41">
        <v>2048</v>
      </c>
      <c r="AH41">
        <v>2049</v>
      </c>
      <c r="AI41">
        <v>2050</v>
      </c>
    </row>
    <row r="42" spans="1:35" x14ac:dyDescent="0.35">
      <c r="A42" t="s">
        <v>123</v>
      </c>
      <c r="B42">
        <v>12.2</v>
      </c>
      <c r="C42">
        <v>12.2</v>
      </c>
      <c r="D42">
        <v>12.2</v>
      </c>
      <c r="E42">
        <v>12.2</v>
      </c>
      <c r="F42">
        <v>12.2</v>
      </c>
      <c r="G42">
        <v>12.2</v>
      </c>
      <c r="H42">
        <v>12.2</v>
      </c>
      <c r="I42">
        <v>12.2</v>
      </c>
      <c r="J42">
        <v>12.2</v>
      </c>
      <c r="K42">
        <v>12.2</v>
      </c>
      <c r="L42">
        <v>12.2</v>
      </c>
      <c r="M42">
        <v>12.2</v>
      </c>
      <c r="N42">
        <v>12.2</v>
      </c>
      <c r="O42">
        <v>12.2</v>
      </c>
      <c r="P42">
        <v>12.2</v>
      </c>
      <c r="Q42">
        <v>12.2</v>
      </c>
      <c r="R42">
        <v>12.2</v>
      </c>
      <c r="S42">
        <v>12.2</v>
      </c>
      <c r="T42">
        <v>12.2</v>
      </c>
      <c r="U42">
        <v>12.2</v>
      </c>
      <c r="V42">
        <v>12.2</v>
      </c>
      <c r="W42">
        <v>12.2</v>
      </c>
      <c r="X42">
        <v>12.2</v>
      </c>
      <c r="Y42">
        <v>12.2</v>
      </c>
      <c r="Z42">
        <v>12.2</v>
      </c>
      <c r="AA42">
        <v>12.2</v>
      </c>
      <c r="AB42">
        <v>12.2</v>
      </c>
      <c r="AC42">
        <v>12.2</v>
      </c>
      <c r="AD42">
        <v>12.2</v>
      </c>
      <c r="AE42">
        <v>12.2</v>
      </c>
      <c r="AF42">
        <v>12.2</v>
      </c>
      <c r="AG42">
        <v>12.2</v>
      </c>
      <c r="AH42">
        <v>12.2</v>
      </c>
      <c r="AI42">
        <v>12.2</v>
      </c>
    </row>
    <row r="43" spans="1:35" x14ac:dyDescent="0.35">
      <c r="A43" t="s">
        <v>124</v>
      </c>
      <c r="B43">
        <v>43.866666666666603</v>
      </c>
      <c r="C43">
        <v>44.1111111111111</v>
      </c>
      <c r="D43">
        <v>44.355555555555497</v>
      </c>
      <c r="E43">
        <v>44.6</v>
      </c>
      <c r="F43">
        <v>44.82</v>
      </c>
      <c r="G43">
        <v>45.04</v>
      </c>
      <c r="H43">
        <v>45.26</v>
      </c>
      <c r="I43">
        <v>45.48</v>
      </c>
      <c r="J43">
        <v>45.7</v>
      </c>
      <c r="K43">
        <v>45.92</v>
      </c>
      <c r="L43">
        <v>46.14</v>
      </c>
      <c r="M43">
        <v>46.36</v>
      </c>
      <c r="N43">
        <v>46.58</v>
      </c>
      <c r="O43">
        <v>46.8</v>
      </c>
      <c r="P43">
        <v>46.8</v>
      </c>
      <c r="Q43">
        <v>46.8</v>
      </c>
      <c r="R43">
        <v>46.8</v>
      </c>
      <c r="S43">
        <v>46.8</v>
      </c>
      <c r="T43">
        <v>46.8</v>
      </c>
      <c r="U43">
        <v>46.8</v>
      </c>
      <c r="V43">
        <v>46.8</v>
      </c>
      <c r="W43">
        <v>46.8</v>
      </c>
      <c r="X43">
        <v>46.8</v>
      </c>
      <c r="Y43">
        <v>46.8</v>
      </c>
      <c r="Z43">
        <v>46.8</v>
      </c>
      <c r="AA43">
        <v>46.8</v>
      </c>
      <c r="AB43">
        <v>46.8</v>
      </c>
      <c r="AC43">
        <v>46.8</v>
      </c>
      <c r="AD43">
        <v>46.8</v>
      </c>
      <c r="AE43">
        <v>46.8</v>
      </c>
      <c r="AF43">
        <v>46.8</v>
      </c>
      <c r="AG43">
        <v>46.8</v>
      </c>
      <c r="AH43">
        <v>46.8</v>
      </c>
      <c r="AI43">
        <v>46.8</v>
      </c>
    </row>
    <row r="44" spans="1:35" x14ac:dyDescent="0.35">
      <c r="A44" t="s">
        <v>125</v>
      </c>
      <c r="B44">
        <v>14.1</v>
      </c>
      <c r="C44">
        <v>14.1666666666666</v>
      </c>
      <c r="D44">
        <v>14.233333333333301</v>
      </c>
      <c r="E44">
        <v>14.3</v>
      </c>
      <c r="F44">
        <v>14.38</v>
      </c>
      <c r="G44">
        <v>14.46</v>
      </c>
      <c r="H44">
        <v>14.54</v>
      </c>
      <c r="I44">
        <v>14.62</v>
      </c>
      <c r="J44">
        <v>14.7</v>
      </c>
      <c r="K44">
        <v>14.78</v>
      </c>
      <c r="L44">
        <v>14.86</v>
      </c>
      <c r="M44">
        <v>14.94</v>
      </c>
      <c r="N44">
        <v>15.02</v>
      </c>
      <c r="O44">
        <v>15.1</v>
      </c>
      <c r="P44">
        <v>15.1</v>
      </c>
      <c r="Q44">
        <v>15.1</v>
      </c>
      <c r="R44">
        <v>15.1</v>
      </c>
      <c r="S44">
        <v>15.1</v>
      </c>
      <c r="T44">
        <v>15.1</v>
      </c>
      <c r="U44">
        <v>15.1</v>
      </c>
      <c r="V44">
        <v>15.1</v>
      </c>
      <c r="W44">
        <v>15.1</v>
      </c>
      <c r="X44">
        <v>15.1</v>
      </c>
      <c r="Y44">
        <v>15.1</v>
      </c>
      <c r="Z44">
        <v>15.1</v>
      </c>
      <c r="AA44">
        <v>15.1</v>
      </c>
      <c r="AB44">
        <v>15.1</v>
      </c>
      <c r="AC44">
        <v>15.1</v>
      </c>
      <c r="AD44">
        <v>15.1</v>
      </c>
      <c r="AE44">
        <v>15.1</v>
      </c>
      <c r="AF44">
        <v>15.1</v>
      </c>
      <c r="AG44">
        <v>15.1</v>
      </c>
      <c r="AH44">
        <v>15.1</v>
      </c>
      <c r="AI44">
        <v>15.1</v>
      </c>
    </row>
    <row r="45" spans="1:35" x14ac:dyDescent="0.35">
      <c r="A45" t="s">
        <v>126</v>
      </c>
      <c r="B45">
        <v>133.333333333333</v>
      </c>
      <c r="C45">
        <v>145.555555555555</v>
      </c>
      <c r="D45">
        <v>157.777777777777</v>
      </c>
      <c r="E45">
        <v>170</v>
      </c>
      <c r="F45">
        <v>173.2</v>
      </c>
      <c r="G45">
        <v>176.4</v>
      </c>
      <c r="H45">
        <v>179.6</v>
      </c>
      <c r="I45">
        <v>182.8</v>
      </c>
      <c r="J45">
        <v>186</v>
      </c>
      <c r="K45">
        <v>189.2</v>
      </c>
      <c r="L45">
        <v>192.4</v>
      </c>
      <c r="M45">
        <v>195.6</v>
      </c>
      <c r="N45">
        <v>198.8</v>
      </c>
      <c r="O45">
        <v>202</v>
      </c>
      <c r="P45">
        <v>202</v>
      </c>
      <c r="Q45">
        <v>202</v>
      </c>
      <c r="R45">
        <v>202</v>
      </c>
      <c r="S45">
        <v>202</v>
      </c>
      <c r="T45">
        <v>202</v>
      </c>
      <c r="U45">
        <v>202</v>
      </c>
      <c r="V45">
        <v>202</v>
      </c>
      <c r="W45">
        <v>202</v>
      </c>
      <c r="X45">
        <v>202</v>
      </c>
      <c r="Y45">
        <v>202</v>
      </c>
      <c r="Z45">
        <v>202</v>
      </c>
      <c r="AA45">
        <v>202</v>
      </c>
      <c r="AB45">
        <v>202</v>
      </c>
      <c r="AC45">
        <v>202</v>
      </c>
      <c r="AD45">
        <v>202</v>
      </c>
      <c r="AE45">
        <v>202</v>
      </c>
      <c r="AF45">
        <v>202</v>
      </c>
      <c r="AG45">
        <v>202</v>
      </c>
      <c r="AH45">
        <v>202</v>
      </c>
      <c r="AI45">
        <v>202</v>
      </c>
    </row>
    <row r="46" spans="1:35" x14ac:dyDescent="0.35">
      <c r="A46" t="s">
        <v>127</v>
      </c>
      <c r="B46">
        <v>77</v>
      </c>
      <c r="C46">
        <v>77.433333333333294</v>
      </c>
      <c r="D46">
        <v>77.866666666666603</v>
      </c>
      <c r="E46">
        <v>78.3</v>
      </c>
      <c r="F46">
        <v>78.429999999999893</v>
      </c>
      <c r="G46">
        <v>78.56</v>
      </c>
      <c r="H46">
        <v>78.69</v>
      </c>
      <c r="I46">
        <v>78.819999999999894</v>
      </c>
      <c r="J46">
        <v>78.949999999999903</v>
      </c>
      <c r="K46">
        <v>79.08</v>
      </c>
      <c r="L46">
        <v>79.209999999999894</v>
      </c>
      <c r="M46">
        <v>79.34</v>
      </c>
      <c r="N46">
        <v>79.47</v>
      </c>
      <c r="O46">
        <v>79.599999999999895</v>
      </c>
      <c r="P46">
        <v>79.599999999999895</v>
      </c>
      <c r="Q46">
        <v>79.599999999999895</v>
      </c>
      <c r="R46">
        <v>79.599999999999895</v>
      </c>
      <c r="S46">
        <v>79.599999999999895</v>
      </c>
      <c r="T46">
        <v>79.599999999999895</v>
      </c>
      <c r="U46">
        <v>79.599999999999895</v>
      </c>
      <c r="V46">
        <v>79.599999999999895</v>
      </c>
      <c r="W46">
        <v>79.599999999999895</v>
      </c>
      <c r="X46">
        <v>79.599999999999895</v>
      </c>
      <c r="Y46">
        <v>79.599999999999895</v>
      </c>
      <c r="Z46">
        <v>79.599999999999895</v>
      </c>
      <c r="AA46">
        <v>79.599999999999895</v>
      </c>
      <c r="AB46">
        <v>79.599999999999895</v>
      </c>
      <c r="AC46">
        <v>79.599999999999895</v>
      </c>
      <c r="AD46">
        <v>79.599999999999895</v>
      </c>
      <c r="AE46">
        <v>79.599999999999895</v>
      </c>
      <c r="AF46">
        <v>79.599999999999895</v>
      </c>
      <c r="AG46">
        <v>79.599999999999895</v>
      </c>
      <c r="AH46">
        <v>79.599999999999895</v>
      </c>
      <c r="AI46">
        <v>79.599999999999895</v>
      </c>
    </row>
    <row r="47" spans="1:35" x14ac:dyDescent="0.35">
      <c r="A47" t="s">
        <v>128</v>
      </c>
      <c r="B47">
        <v>62.877777777777702</v>
      </c>
      <c r="C47">
        <v>62.933333333333302</v>
      </c>
      <c r="D47">
        <v>62.988888888888802</v>
      </c>
      <c r="E47">
        <v>63.044444444444402</v>
      </c>
      <c r="F47">
        <v>63.1</v>
      </c>
      <c r="G47">
        <v>63.155555555555502</v>
      </c>
      <c r="H47">
        <v>63.211111111111101</v>
      </c>
      <c r="I47">
        <v>63.266666666666602</v>
      </c>
      <c r="J47">
        <v>63.322222222222202</v>
      </c>
      <c r="K47">
        <v>63.377777777777702</v>
      </c>
      <c r="L47">
        <v>63.433333333333302</v>
      </c>
      <c r="M47">
        <v>63.488888888888802</v>
      </c>
      <c r="N47">
        <v>63.544444444444402</v>
      </c>
      <c r="O47">
        <v>63.6</v>
      </c>
      <c r="P47">
        <v>63.6</v>
      </c>
      <c r="Q47">
        <v>63.6</v>
      </c>
      <c r="R47">
        <v>63.6</v>
      </c>
      <c r="S47">
        <v>63.6</v>
      </c>
      <c r="T47">
        <v>63.6</v>
      </c>
      <c r="U47">
        <v>63.6</v>
      </c>
      <c r="V47">
        <v>63.6</v>
      </c>
      <c r="W47">
        <v>63.6</v>
      </c>
      <c r="X47">
        <v>63.6</v>
      </c>
      <c r="Y47">
        <v>63.6</v>
      </c>
      <c r="Z47">
        <v>63.6</v>
      </c>
      <c r="AA47">
        <v>63.6</v>
      </c>
      <c r="AB47">
        <v>63.6</v>
      </c>
      <c r="AC47">
        <v>63.6</v>
      </c>
      <c r="AD47">
        <v>63.6</v>
      </c>
      <c r="AE47">
        <v>63.6</v>
      </c>
      <c r="AF47">
        <v>63.6</v>
      </c>
      <c r="AG47">
        <v>63.6</v>
      </c>
      <c r="AH47">
        <v>63.6</v>
      </c>
      <c r="AI47">
        <v>63.6</v>
      </c>
    </row>
    <row r="48" spans="1:35" s="36" customFormat="1" x14ac:dyDescent="0.35">
      <c r="A48" s="36" t="s">
        <v>129</v>
      </c>
      <c r="B48" s="36">
        <v>41.6</v>
      </c>
      <c r="C48" s="36">
        <v>41.6</v>
      </c>
      <c r="D48" s="36">
        <v>41.6</v>
      </c>
      <c r="E48" s="36">
        <v>41.6</v>
      </c>
      <c r="F48" s="36">
        <v>41.6</v>
      </c>
      <c r="G48" s="36">
        <v>41.6</v>
      </c>
      <c r="H48" s="36">
        <v>41.6</v>
      </c>
      <c r="I48" s="36">
        <v>41.6</v>
      </c>
      <c r="J48" s="36">
        <v>41.6</v>
      </c>
      <c r="K48" s="36">
        <v>41.6</v>
      </c>
      <c r="L48" s="36">
        <v>41.6</v>
      </c>
      <c r="M48" s="36">
        <v>41.6</v>
      </c>
      <c r="N48" s="36">
        <v>41.6</v>
      </c>
      <c r="O48" s="36">
        <v>41.6</v>
      </c>
      <c r="P48" s="36">
        <v>41.6</v>
      </c>
      <c r="Q48" s="36">
        <v>41.6</v>
      </c>
      <c r="R48" s="36">
        <v>41.6</v>
      </c>
      <c r="S48" s="36">
        <v>41.6</v>
      </c>
      <c r="T48" s="36">
        <v>41.6</v>
      </c>
      <c r="U48" s="36">
        <v>41.6</v>
      </c>
      <c r="V48" s="36">
        <v>41.6</v>
      </c>
      <c r="W48" s="36">
        <v>41.6</v>
      </c>
      <c r="X48" s="36">
        <v>41.6</v>
      </c>
      <c r="Y48" s="36">
        <v>41.6</v>
      </c>
      <c r="Z48" s="36">
        <v>41.6</v>
      </c>
      <c r="AA48" s="36">
        <v>41.6</v>
      </c>
      <c r="AB48" s="36">
        <v>41.6</v>
      </c>
      <c r="AC48" s="36">
        <v>41.6</v>
      </c>
      <c r="AD48" s="36">
        <v>41.6</v>
      </c>
      <c r="AE48" s="36">
        <v>41.6</v>
      </c>
      <c r="AF48" s="36">
        <v>41.6</v>
      </c>
      <c r="AG48" s="36">
        <v>41.6</v>
      </c>
      <c r="AH48" s="36">
        <v>41.6</v>
      </c>
      <c r="AI48" s="36">
        <v>41.6</v>
      </c>
    </row>
    <row r="49" spans="1:35" x14ac:dyDescent="0.35">
      <c r="A49" t="s">
        <v>130</v>
      </c>
      <c r="B49">
        <v>77.5</v>
      </c>
      <c r="C49">
        <v>78.099999999999895</v>
      </c>
      <c r="D49">
        <v>78.699999999999903</v>
      </c>
      <c r="E49">
        <v>79.3</v>
      </c>
      <c r="F49">
        <v>79.3</v>
      </c>
      <c r="G49">
        <v>79.3</v>
      </c>
      <c r="H49">
        <v>79.3</v>
      </c>
      <c r="I49">
        <v>79.3</v>
      </c>
      <c r="J49">
        <v>79.3</v>
      </c>
      <c r="K49">
        <v>79.3</v>
      </c>
      <c r="L49">
        <v>79.3</v>
      </c>
      <c r="M49">
        <v>79.3</v>
      </c>
      <c r="N49">
        <v>79.3</v>
      </c>
      <c r="O49">
        <v>79.3</v>
      </c>
      <c r="P49">
        <v>79.3</v>
      </c>
      <c r="Q49">
        <v>79.3</v>
      </c>
      <c r="R49">
        <v>79.3</v>
      </c>
      <c r="S49">
        <v>79.3</v>
      </c>
      <c r="T49">
        <v>79.3</v>
      </c>
      <c r="U49">
        <v>79.3</v>
      </c>
      <c r="V49">
        <v>79.3</v>
      </c>
      <c r="W49">
        <v>79.3</v>
      </c>
      <c r="X49">
        <v>79.3</v>
      </c>
      <c r="Y49">
        <v>79.3</v>
      </c>
      <c r="Z49">
        <v>79.3</v>
      </c>
      <c r="AA49">
        <v>79.3</v>
      </c>
      <c r="AB49">
        <v>79.3</v>
      </c>
      <c r="AC49">
        <v>79.3</v>
      </c>
      <c r="AD49">
        <v>79.3</v>
      </c>
      <c r="AE49">
        <v>79.3</v>
      </c>
      <c r="AF49">
        <v>79.3</v>
      </c>
      <c r="AG49">
        <v>79.3</v>
      </c>
      <c r="AH49">
        <v>79.3</v>
      </c>
      <c r="AI49">
        <v>79.3</v>
      </c>
    </row>
    <row r="50" spans="1:35" x14ac:dyDescent="0.35">
      <c r="A50" t="s">
        <v>131</v>
      </c>
      <c r="B50">
        <v>83.1</v>
      </c>
      <c r="C50">
        <v>83.1</v>
      </c>
      <c r="D50">
        <v>83.1</v>
      </c>
      <c r="E50">
        <v>83.1</v>
      </c>
      <c r="F50">
        <v>83.1</v>
      </c>
      <c r="G50">
        <v>83.1</v>
      </c>
      <c r="H50">
        <v>83.1</v>
      </c>
      <c r="I50">
        <v>83.1</v>
      </c>
      <c r="J50">
        <v>83.1</v>
      </c>
      <c r="K50">
        <v>83.1</v>
      </c>
      <c r="L50">
        <v>83.1</v>
      </c>
      <c r="M50">
        <v>83.1</v>
      </c>
      <c r="N50">
        <v>83.1</v>
      </c>
      <c r="O50">
        <v>83.1</v>
      </c>
      <c r="P50">
        <v>83.1</v>
      </c>
      <c r="Q50">
        <v>83.1</v>
      </c>
      <c r="R50">
        <v>83.1</v>
      </c>
      <c r="S50">
        <v>83.1</v>
      </c>
      <c r="T50">
        <v>83.1</v>
      </c>
      <c r="U50">
        <v>83.1</v>
      </c>
      <c r="V50">
        <v>83.1</v>
      </c>
      <c r="W50">
        <v>83.1</v>
      </c>
      <c r="X50">
        <v>83.1</v>
      </c>
      <c r="Y50">
        <v>83.1</v>
      </c>
      <c r="Z50">
        <v>83.1</v>
      </c>
      <c r="AA50">
        <v>83.1</v>
      </c>
      <c r="AB50">
        <v>83.1</v>
      </c>
      <c r="AC50">
        <v>83.1</v>
      </c>
      <c r="AD50">
        <v>83.1</v>
      </c>
      <c r="AE50">
        <v>83.1</v>
      </c>
      <c r="AF50">
        <v>83.1</v>
      </c>
      <c r="AG50">
        <v>83.1</v>
      </c>
      <c r="AH50">
        <v>83.1</v>
      </c>
      <c r="AI50">
        <v>83.1</v>
      </c>
    </row>
    <row r="51" spans="1:35" x14ac:dyDescent="0.35">
      <c r="A51" t="s">
        <v>132</v>
      </c>
      <c r="B51">
        <v>59.9</v>
      </c>
      <c r="C51">
        <v>59.9</v>
      </c>
      <c r="D51">
        <v>59.9</v>
      </c>
      <c r="E51">
        <v>59.9</v>
      </c>
      <c r="F51">
        <v>59.9</v>
      </c>
      <c r="G51">
        <v>59.9</v>
      </c>
      <c r="H51">
        <v>59.9</v>
      </c>
      <c r="I51">
        <v>59.9</v>
      </c>
      <c r="J51">
        <v>59.9</v>
      </c>
      <c r="K51">
        <v>59.9</v>
      </c>
      <c r="L51">
        <v>59.9</v>
      </c>
      <c r="M51">
        <v>59.9</v>
      </c>
      <c r="N51">
        <v>59.9</v>
      </c>
      <c r="O51">
        <v>59.9</v>
      </c>
      <c r="P51">
        <v>59.9</v>
      </c>
      <c r="Q51">
        <v>59.9</v>
      </c>
      <c r="R51">
        <v>59.9</v>
      </c>
      <c r="S51">
        <v>59.9</v>
      </c>
      <c r="T51">
        <v>59.9</v>
      </c>
      <c r="U51">
        <v>59.9</v>
      </c>
      <c r="V51">
        <v>59.9</v>
      </c>
      <c r="W51">
        <v>59.9</v>
      </c>
      <c r="X51">
        <v>59.9</v>
      </c>
      <c r="Y51">
        <v>59.9</v>
      </c>
      <c r="Z51">
        <v>59.9</v>
      </c>
      <c r="AA51">
        <v>59.9</v>
      </c>
      <c r="AB51">
        <v>59.9</v>
      </c>
      <c r="AC51">
        <v>59.9</v>
      </c>
      <c r="AD51">
        <v>59.9</v>
      </c>
      <c r="AE51">
        <v>59.9</v>
      </c>
      <c r="AF51">
        <v>59.9</v>
      </c>
      <c r="AG51">
        <v>59.9</v>
      </c>
      <c r="AH51">
        <v>59.9</v>
      </c>
      <c r="AI51">
        <v>59.9</v>
      </c>
    </row>
    <row r="52" spans="1:35" x14ac:dyDescent="0.35">
      <c r="A52" t="s">
        <v>133</v>
      </c>
      <c r="B52">
        <v>143.666666666666</v>
      </c>
      <c r="C52">
        <v>152.444444444444</v>
      </c>
      <c r="D52">
        <v>161.222222222222</v>
      </c>
      <c r="E52">
        <v>170</v>
      </c>
      <c r="F52">
        <v>173.2</v>
      </c>
      <c r="G52">
        <v>176.4</v>
      </c>
      <c r="H52">
        <v>179.6</v>
      </c>
      <c r="I52">
        <v>182.8</v>
      </c>
      <c r="J52">
        <v>186</v>
      </c>
      <c r="K52">
        <v>189.2</v>
      </c>
      <c r="L52">
        <v>192.4</v>
      </c>
      <c r="M52">
        <v>195.6</v>
      </c>
      <c r="N52">
        <v>198.8</v>
      </c>
      <c r="O52">
        <v>202</v>
      </c>
      <c r="P52">
        <v>202</v>
      </c>
      <c r="Q52">
        <v>202</v>
      </c>
      <c r="R52">
        <v>202</v>
      </c>
      <c r="S52">
        <v>202</v>
      </c>
      <c r="T52">
        <v>202</v>
      </c>
      <c r="U52">
        <v>202</v>
      </c>
      <c r="V52">
        <v>202</v>
      </c>
      <c r="W52">
        <v>202</v>
      </c>
      <c r="X52">
        <v>202</v>
      </c>
      <c r="Y52">
        <v>202</v>
      </c>
      <c r="Z52">
        <v>202</v>
      </c>
      <c r="AA52">
        <v>202</v>
      </c>
      <c r="AB52">
        <v>202</v>
      </c>
      <c r="AC52">
        <v>202</v>
      </c>
      <c r="AD52">
        <v>202</v>
      </c>
      <c r="AE52">
        <v>202</v>
      </c>
      <c r="AF52">
        <v>202</v>
      </c>
      <c r="AG52">
        <v>202</v>
      </c>
      <c r="AH52">
        <v>202</v>
      </c>
      <c r="AI52">
        <v>202</v>
      </c>
    </row>
    <row r="53" spans="1:35" x14ac:dyDescent="0.35">
      <c r="A53" t="s">
        <v>134</v>
      </c>
      <c r="B53">
        <v>49.8</v>
      </c>
      <c r="C53">
        <v>49.8</v>
      </c>
      <c r="D53">
        <v>49.8</v>
      </c>
      <c r="E53">
        <v>49.8</v>
      </c>
      <c r="F53">
        <v>49.8</v>
      </c>
      <c r="G53">
        <v>49.8</v>
      </c>
      <c r="H53">
        <v>49.8</v>
      </c>
      <c r="I53">
        <v>49.8</v>
      </c>
      <c r="J53">
        <v>49.8</v>
      </c>
      <c r="K53">
        <v>49.8</v>
      </c>
      <c r="L53">
        <v>49.8</v>
      </c>
      <c r="M53">
        <v>49.8</v>
      </c>
      <c r="N53">
        <v>49.8</v>
      </c>
      <c r="O53">
        <v>49.8</v>
      </c>
      <c r="P53">
        <v>49.8</v>
      </c>
      <c r="Q53">
        <v>49.8</v>
      </c>
      <c r="R53">
        <v>49.8</v>
      </c>
      <c r="S53">
        <v>49.8</v>
      </c>
      <c r="T53">
        <v>49.8</v>
      </c>
      <c r="U53">
        <v>49.8</v>
      </c>
      <c r="V53">
        <v>49.8</v>
      </c>
      <c r="W53">
        <v>49.8</v>
      </c>
      <c r="X53">
        <v>49.8</v>
      </c>
      <c r="Y53">
        <v>49.8</v>
      </c>
      <c r="Z53">
        <v>49.8</v>
      </c>
      <c r="AA53">
        <v>49.8</v>
      </c>
      <c r="AB53">
        <v>49.8</v>
      </c>
      <c r="AC53">
        <v>49.8</v>
      </c>
      <c r="AD53">
        <v>49.8</v>
      </c>
      <c r="AE53">
        <v>49.8</v>
      </c>
      <c r="AF53">
        <v>49.8</v>
      </c>
      <c r="AG53">
        <v>49.8</v>
      </c>
      <c r="AH53">
        <v>49.8</v>
      </c>
      <c r="AI53">
        <v>49.8</v>
      </c>
    </row>
    <row r="54" spans="1:35" x14ac:dyDescent="0.35">
      <c r="A54" t="s">
        <v>135</v>
      </c>
      <c r="B54">
        <v>104.533333333333</v>
      </c>
      <c r="C54">
        <v>104.888888888888</v>
      </c>
      <c r="D54">
        <v>105.244444444444</v>
      </c>
      <c r="E54">
        <v>105.6</v>
      </c>
      <c r="F54">
        <v>105.94</v>
      </c>
      <c r="G54">
        <v>106.28</v>
      </c>
      <c r="H54">
        <v>106.62</v>
      </c>
      <c r="I54">
        <v>106.96</v>
      </c>
      <c r="J54">
        <v>107.3</v>
      </c>
      <c r="K54">
        <v>107.64</v>
      </c>
      <c r="L54">
        <v>107.98</v>
      </c>
      <c r="M54">
        <v>108.32</v>
      </c>
      <c r="N54">
        <v>108.66</v>
      </c>
      <c r="O54">
        <v>109</v>
      </c>
      <c r="P54">
        <v>109</v>
      </c>
      <c r="Q54">
        <v>109</v>
      </c>
      <c r="R54">
        <v>109</v>
      </c>
      <c r="S54">
        <v>109</v>
      </c>
      <c r="T54">
        <v>109</v>
      </c>
      <c r="U54">
        <v>109</v>
      </c>
      <c r="V54">
        <v>109</v>
      </c>
      <c r="W54">
        <v>109</v>
      </c>
      <c r="X54">
        <v>109</v>
      </c>
      <c r="Y54">
        <v>109</v>
      </c>
      <c r="Z54">
        <v>109</v>
      </c>
      <c r="AA54">
        <v>109</v>
      </c>
      <c r="AB54">
        <v>109</v>
      </c>
      <c r="AC54">
        <v>109</v>
      </c>
      <c r="AD54">
        <v>109</v>
      </c>
      <c r="AE54">
        <v>109</v>
      </c>
      <c r="AF54">
        <v>109</v>
      </c>
      <c r="AG54">
        <v>109</v>
      </c>
      <c r="AH54">
        <v>109</v>
      </c>
      <c r="AI54">
        <v>109</v>
      </c>
    </row>
    <row r="55" spans="1:35" x14ac:dyDescent="0.35">
      <c r="A55" t="s">
        <v>136</v>
      </c>
      <c r="B55">
        <v>111.1</v>
      </c>
      <c r="C55">
        <v>111.1</v>
      </c>
      <c r="D55">
        <v>111.1</v>
      </c>
      <c r="E55">
        <v>111.1</v>
      </c>
      <c r="F55">
        <v>111.1</v>
      </c>
      <c r="G55">
        <v>111.1</v>
      </c>
      <c r="H55">
        <v>111.1</v>
      </c>
      <c r="I55">
        <v>111.1</v>
      </c>
      <c r="J55">
        <v>111.1</v>
      </c>
      <c r="K55">
        <v>111.1</v>
      </c>
      <c r="L55">
        <v>111.1</v>
      </c>
      <c r="M55">
        <v>111.1</v>
      </c>
      <c r="N55">
        <v>111.1</v>
      </c>
      <c r="O55">
        <v>111.1</v>
      </c>
      <c r="P55">
        <v>111.1</v>
      </c>
      <c r="Q55">
        <v>111.1</v>
      </c>
      <c r="R55">
        <v>111.1</v>
      </c>
      <c r="S55">
        <v>111.1</v>
      </c>
      <c r="T55">
        <v>111.1</v>
      </c>
      <c r="U55">
        <v>111.1</v>
      </c>
      <c r="V55">
        <v>111.1</v>
      </c>
      <c r="W55">
        <v>111.1</v>
      </c>
      <c r="X55">
        <v>111.1</v>
      </c>
      <c r="Y55">
        <v>111.1</v>
      </c>
      <c r="Z55">
        <v>111.1</v>
      </c>
      <c r="AA55">
        <v>111.1</v>
      </c>
      <c r="AB55">
        <v>111.1</v>
      </c>
      <c r="AC55">
        <v>111.1</v>
      </c>
      <c r="AD55">
        <v>111.1</v>
      </c>
      <c r="AE55">
        <v>111.1</v>
      </c>
      <c r="AF55">
        <v>111.1</v>
      </c>
      <c r="AG55">
        <v>111.1</v>
      </c>
      <c r="AH55">
        <v>111.1</v>
      </c>
      <c r="AI55">
        <v>111.1</v>
      </c>
    </row>
    <row r="56" spans="1:35" x14ac:dyDescent="0.35">
      <c r="A56" t="s">
        <v>137</v>
      </c>
      <c r="B56">
        <v>274.666666666666</v>
      </c>
      <c r="C56">
        <v>296.444444444444</v>
      </c>
      <c r="D56">
        <v>318.222222222222</v>
      </c>
      <c r="E56">
        <v>340</v>
      </c>
      <c r="F56">
        <v>346.4</v>
      </c>
      <c r="G56">
        <v>352.8</v>
      </c>
      <c r="H56">
        <v>359.19999999999902</v>
      </c>
      <c r="I56">
        <v>365.6</v>
      </c>
      <c r="J56">
        <v>372</v>
      </c>
      <c r="K56">
        <v>378.4</v>
      </c>
      <c r="L56">
        <v>384.8</v>
      </c>
      <c r="M56">
        <v>391.2</v>
      </c>
      <c r="N56">
        <v>397.6</v>
      </c>
      <c r="O56">
        <v>404</v>
      </c>
      <c r="P56">
        <v>404</v>
      </c>
      <c r="Q56">
        <v>404</v>
      </c>
      <c r="R56">
        <v>404</v>
      </c>
      <c r="S56">
        <v>404</v>
      </c>
      <c r="T56">
        <v>404</v>
      </c>
      <c r="U56">
        <v>404</v>
      </c>
      <c r="V56">
        <v>404</v>
      </c>
      <c r="W56">
        <v>404</v>
      </c>
      <c r="X56">
        <v>404</v>
      </c>
      <c r="Y56">
        <v>404</v>
      </c>
      <c r="Z56">
        <v>404</v>
      </c>
      <c r="AA56">
        <v>404</v>
      </c>
      <c r="AB56">
        <v>404</v>
      </c>
      <c r="AC56">
        <v>404</v>
      </c>
      <c r="AD56">
        <v>404</v>
      </c>
      <c r="AE56">
        <v>404</v>
      </c>
      <c r="AF56">
        <v>404</v>
      </c>
      <c r="AG56">
        <v>404</v>
      </c>
      <c r="AH56">
        <v>404</v>
      </c>
      <c r="AI56">
        <v>404</v>
      </c>
    </row>
    <row r="59" spans="1:35" x14ac:dyDescent="0.35">
      <c r="A59" t="s">
        <v>140</v>
      </c>
    </row>
    <row r="60" spans="1:35" x14ac:dyDescent="0.35">
      <c r="A60" t="s">
        <v>141</v>
      </c>
    </row>
    <row r="62" spans="1:35" x14ac:dyDescent="0.35">
      <c r="A62" t="str">
        <f t="shared" ref="A62:AI62" si="0">A41</f>
        <v xml:space="preserve"> </v>
      </c>
      <c r="B62">
        <f t="shared" si="0"/>
        <v>2017</v>
      </c>
      <c r="C62">
        <f t="shared" si="0"/>
        <v>2018</v>
      </c>
      <c r="D62">
        <f t="shared" si="0"/>
        <v>2019</v>
      </c>
      <c r="E62">
        <f t="shared" si="0"/>
        <v>2020</v>
      </c>
      <c r="F62">
        <f t="shared" si="0"/>
        <v>2021</v>
      </c>
      <c r="G62">
        <f t="shared" si="0"/>
        <v>2022</v>
      </c>
      <c r="H62">
        <f t="shared" si="0"/>
        <v>2023</v>
      </c>
      <c r="I62">
        <f t="shared" si="0"/>
        <v>2024</v>
      </c>
      <c r="J62">
        <f t="shared" si="0"/>
        <v>2025</v>
      </c>
      <c r="K62">
        <f t="shared" si="0"/>
        <v>2026</v>
      </c>
      <c r="L62">
        <f t="shared" si="0"/>
        <v>2027</v>
      </c>
      <c r="M62">
        <f t="shared" si="0"/>
        <v>2028</v>
      </c>
      <c r="N62">
        <f t="shared" si="0"/>
        <v>2029</v>
      </c>
      <c r="O62">
        <f t="shared" si="0"/>
        <v>2030</v>
      </c>
      <c r="P62">
        <f t="shared" si="0"/>
        <v>2031</v>
      </c>
      <c r="Q62">
        <f t="shared" si="0"/>
        <v>2032</v>
      </c>
      <c r="R62">
        <f t="shared" si="0"/>
        <v>2033</v>
      </c>
      <c r="S62">
        <f t="shared" si="0"/>
        <v>2034</v>
      </c>
      <c r="T62">
        <f t="shared" si="0"/>
        <v>2035</v>
      </c>
      <c r="U62">
        <f t="shared" si="0"/>
        <v>2036</v>
      </c>
      <c r="V62">
        <f t="shared" si="0"/>
        <v>2037</v>
      </c>
      <c r="W62">
        <f t="shared" si="0"/>
        <v>2038</v>
      </c>
      <c r="X62">
        <f t="shared" si="0"/>
        <v>2039</v>
      </c>
      <c r="Y62">
        <f t="shared" si="0"/>
        <v>2040</v>
      </c>
      <c r="Z62">
        <f t="shared" si="0"/>
        <v>2041</v>
      </c>
      <c r="AA62">
        <f t="shared" si="0"/>
        <v>2042</v>
      </c>
      <c r="AB62">
        <f t="shared" si="0"/>
        <v>2043</v>
      </c>
      <c r="AC62">
        <f t="shared" si="0"/>
        <v>2044</v>
      </c>
      <c r="AD62">
        <f t="shared" si="0"/>
        <v>2045</v>
      </c>
      <c r="AE62">
        <f t="shared" si="0"/>
        <v>2046</v>
      </c>
      <c r="AF62">
        <f t="shared" si="0"/>
        <v>2047</v>
      </c>
      <c r="AG62">
        <f t="shared" si="0"/>
        <v>2048</v>
      </c>
      <c r="AH62">
        <f t="shared" si="0"/>
        <v>2049</v>
      </c>
      <c r="AI62">
        <f t="shared" si="0"/>
        <v>2050</v>
      </c>
    </row>
    <row r="63" spans="1:35" x14ac:dyDescent="0.35">
      <c r="A63" t="str">
        <f t="shared" ref="A63:AI63" si="1">A43</f>
        <v>CFL Lamps</v>
      </c>
      <c r="B63">
        <f t="shared" si="1"/>
        <v>43.866666666666603</v>
      </c>
      <c r="C63">
        <f t="shared" si="1"/>
        <v>44.1111111111111</v>
      </c>
      <c r="D63">
        <f t="shared" si="1"/>
        <v>44.355555555555497</v>
      </c>
      <c r="E63">
        <f t="shared" si="1"/>
        <v>44.6</v>
      </c>
      <c r="F63">
        <f t="shared" si="1"/>
        <v>44.82</v>
      </c>
      <c r="G63">
        <f t="shared" si="1"/>
        <v>45.04</v>
      </c>
      <c r="H63">
        <f t="shared" si="1"/>
        <v>45.26</v>
      </c>
      <c r="I63">
        <f t="shared" si="1"/>
        <v>45.48</v>
      </c>
      <c r="J63">
        <f t="shared" si="1"/>
        <v>45.7</v>
      </c>
      <c r="K63">
        <f t="shared" si="1"/>
        <v>45.92</v>
      </c>
      <c r="L63">
        <f t="shared" si="1"/>
        <v>46.14</v>
      </c>
      <c r="M63">
        <f t="shared" si="1"/>
        <v>46.36</v>
      </c>
      <c r="N63">
        <f t="shared" si="1"/>
        <v>46.58</v>
      </c>
      <c r="O63">
        <f t="shared" si="1"/>
        <v>46.8</v>
      </c>
      <c r="P63">
        <f t="shared" si="1"/>
        <v>46.8</v>
      </c>
      <c r="Q63">
        <f t="shared" si="1"/>
        <v>46.8</v>
      </c>
      <c r="R63">
        <f t="shared" si="1"/>
        <v>46.8</v>
      </c>
      <c r="S63">
        <f t="shared" si="1"/>
        <v>46.8</v>
      </c>
      <c r="T63">
        <f t="shared" si="1"/>
        <v>46.8</v>
      </c>
      <c r="U63">
        <f t="shared" si="1"/>
        <v>46.8</v>
      </c>
      <c r="V63">
        <f t="shared" si="1"/>
        <v>46.8</v>
      </c>
      <c r="W63">
        <f t="shared" si="1"/>
        <v>46.8</v>
      </c>
      <c r="X63">
        <f t="shared" si="1"/>
        <v>46.8</v>
      </c>
      <c r="Y63">
        <f t="shared" si="1"/>
        <v>46.8</v>
      </c>
      <c r="Z63">
        <f t="shared" si="1"/>
        <v>46.8</v>
      </c>
      <c r="AA63">
        <f t="shared" si="1"/>
        <v>46.8</v>
      </c>
      <c r="AB63">
        <f t="shared" si="1"/>
        <v>46.8</v>
      </c>
      <c r="AC63">
        <f t="shared" si="1"/>
        <v>46.8</v>
      </c>
      <c r="AD63">
        <f t="shared" si="1"/>
        <v>46.8</v>
      </c>
      <c r="AE63">
        <f t="shared" si="1"/>
        <v>46.8</v>
      </c>
      <c r="AF63">
        <f t="shared" si="1"/>
        <v>46.8</v>
      </c>
      <c r="AG63">
        <f t="shared" si="1"/>
        <v>46.8</v>
      </c>
      <c r="AH63">
        <f t="shared" si="1"/>
        <v>46.8</v>
      </c>
      <c r="AI63">
        <f t="shared" si="1"/>
        <v>46.8</v>
      </c>
    </row>
    <row r="64" spans="1:35" x14ac:dyDescent="0.35">
      <c r="A64" t="str">
        <f t="shared" ref="A64:AI64" si="2">A46</f>
        <v>Reference 4 Ft. T5 LFL</v>
      </c>
      <c r="B64">
        <f t="shared" si="2"/>
        <v>77</v>
      </c>
      <c r="C64">
        <f t="shared" si="2"/>
        <v>77.433333333333294</v>
      </c>
      <c r="D64">
        <f t="shared" si="2"/>
        <v>77.866666666666603</v>
      </c>
      <c r="E64">
        <f t="shared" si="2"/>
        <v>78.3</v>
      </c>
      <c r="F64">
        <f t="shared" si="2"/>
        <v>78.429999999999893</v>
      </c>
      <c r="G64">
        <f t="shared" si="2"/>
        <v>78.56</v>
      </c>
      <c r="H64">
        <f t="shared" si="2"/>
        <v>78.69</v>
      </c>
      <c r="I64">
        <f t="shared" si="2"/>
        <v>78.819999999999894</v>
      </c>
      <c r="J64">
        <f t="shared" si="2"/>
        <v>78.949999999999903</v>
      </c>
      <c r="K64">
        <f t="shared" si="2"/>
        <v>79.08</v>
      </c>
      <c r="L64">
        <f t="shared" si="2"/>
        <v>79.209999999999894</v>
      </c>
      <c r="M64">
        <f t="shared" si="2"/>
        <v>79.34</v>
      </c>
      <c r="N64">
        <f t="shared" si="2"/>
        <v>79.47</v>
      </c>
      <c r="O64">
        <f t="shared" si="2"/>
        <v>79.599999999999895</v>
      </c>
      <c r="P64">
        <f t="shared" si="2"/>
        <v>79.599999999999895</v>
      </c>
      <c r="Q64">
        <f t="shared" si="2"/>
        <v>79.599999999999895</v>
      </c>
      <c r="R64">
        <f t="shared" si="2"/>
        <v>79.599999999999895</v>
      </c>
      <c r="S64">
        <f t="shared" si="2"/>
        <v>79.599999999999895</v>
      </c>
      <c r="T64">
        <f t="shared" si="2"/>
        <v>79.599999999999895</v>
      </c>
      <c r="U64">
        <f t="shared" si="2"/>
        <v>79.599999999999895</v>
      </c>
      <c r="V64">
        <f t="shared" si="2"/>
        <v>79.599999999999895</v>
      </c>
      <c r="W64">
        <f t="shared" si="2"/>
        <v>79.599999999999895</v>
      </c>
      <c r="X64">
        <f t="shared" si="2"/>
        <v>79.599999999999895</v>
      </c>
      <c r="Y64">
        <f t="shared" si="2"/>
        <v>79.599999999999895</v>
      </c>
      <c r="Z64">
        <f t="shared" si="2"/>
        <v>79.599999999999895</v>
      </c>
      <c r="AA64">
        <f t="shared" si="2"/>
        <v>79.599999999999895</v>
      </c>
      <c r="AB64">
        <f t="shared" si="2"/>
        <v>79.599999999999895</v>
      </c>
      <c r="AC64">
        <f t="shared" si="2"/>
        <v>79.599999999999895</v>
      </c>
      <c r="AD64">
        <f t="shared" si="2"/>
        <v>79.599999999999895</v>
      </c>
      <c r="AE64">
        <f t="shared" si="2"/>
        <v>79.599999999999895</v>
      </c>
      <c r="AF64">
        <f t="shared" si="2"/>
        <v>79.599999999999895</v>
      </c>
      <c r="AG64">
        <f t="shared" si="2"/>
        <v>79.599999999999895</v>
      </c>
      <c r="AH64">
        <f t="shared" si="2"/>
        <v>79.599999999999895</v>
      </c>
      <c r="AI64">
        <f t="shared" si="2"/>
        <v>79.599999999999895</v>
      </c>
    </row>
    <row r="65" spans="1:35" x14ac:dyDescent="0.35">
      <c r="A65" t="str">
        <f t="shared" ref="A65:AI65" si="3">A47</f>
        <v>Reference 4 Ft. T8 LFL</v>
      </c>
      <c r="B65">
        <f t="shared" si="3"/>
        <v>62.877777777777702</v>
      </c>
      <c r="C65">
        <f t="shared" si="3"/>
        <v>62.933333333333302</v>
      </c>
      <c r="D65">
        <f t="shared" si="3"/>
        <v>62.988888888888802</v>
      </c>
      <c r="E65">
        <f t="shared" si="3"/>
        <v>63.044444444444402</v>
      </c>
      <c r="F65">
        <f t="shared" si="3"/>
        <v>63.1</v>
      </c>
      <c r="G65">
        <f t="shared" si="3"/>
        <v>63.155555555555502</v>
      </c>
      <c r="H65">
        <f t="shared" si="3"/>
        <v>63.211111111111101</v>
      </c>
      <c r="I65">
        <f t="shared" si="3"/>
        <v>63.266666666666602</v>
      </c>
      <c r="J65">
        <f t="shared" si="3"/>
        <v>63.322222222222202</v>
      </c>
      <c r="K65">
        <f t="shared" si="3"/>
        <v>63.377777777777702</v>
      </c>
      <c r="L65">
        <f t="shared" si="3"/>
        <v>63.433333333333302</v>
      </c>
      <c r="M65">
        <f t="shared" si="3"/>
        <v>63.488888888888802</v>
      </c>
      <c r="N65">
        <f t="shared" si="3"/>
        <v>63.544444444444402</v>
      </c>
      <c r="O65">
        <f t="shared" si="3"/>
        <v>63.6</v>
      </c>
      <c r="P65">
        <f t="shared" si="3"/>
        <v>63.6</v>
      </c>
      <c r="Q65">
        <f t="shared" si="3"/>
        <v>63.6</v>
      </c>
      <c r="R65">
        <f t="shared" si="3"/>
        <v>63.6</v>
      </c>
      <c r="S65">
        <f t="shared" si="3"/>
        <v>63.6</v>
      </c>
      <c r="T65">
        <f t="shared" si="3"/>
        <v>63.6</v>
      </c>
      <c r="U65">
        <f t="shared" si="3"/>
        <v>63.6</v>
      </c>
      <c r="V65">
        <f t="shared" si="3"/>
        <v>63.6</v>
      </c>
      <c r="W65">
        <f t="shared" si="3"/>
        <v>63.6</v>
      </c>
      <c r="X65">
        <f t="shared" si="3"/>
        <v>63.6</v>
      </c>
      <c r="Y65">
        <f t="shared" si="3"/>
        <v>63.6</v>
      </c>
      <c r="Z65">
        <f t="shared" si="3"/>
        <v>63.6</v>
      </c>
      <c r="AA65">
        <f t="shared" si="3"/>
        <v>63.6</v>
      </c>
      <c r="AB65">
        <f t="shared" si="3"/>
        <v>63.6</v>
      </c>
      <c r="AC65">
        <f t="shared" si="3"/>
        <v>63.6</v>
      </c>
      <c r="AD65">
        <f t="shared" si="3"/>
        <v>63.6</v>
      </c>
      <c r="AE65">
        <f t="shared" si="3"/>
        <v>63.6</v>
      </c>
      <c r="AF65">
        <f t="shared" si="3"/>
        <v>63.6</v>
      </c>
      <c r="AG65">
        <f t="shared" si="3"/>
        <v>63.6</v>
      </c>
      <c r="AH65">
        <f t="shared" si="3"/>
        <v>63.6</v>
      </c>
      <c r="AI65">
        <f t="shared" si="3"/>
        <v>63.6</v>
      </c>
    </row>
    <row r="66" spans="1:35" x14ac:dyDescent="0.35">
      <c r="A66" t="str">
        <f t="shared" ref="A66:AI66" si="4">A49</f>
        <v>Reference 8 Ft. T8 LFL</v>
      </c>
      <c r="B66">
        <f t="shared" si="4"/>
        <v>77.5</v>
      </c>
      <c r="C66">
        <f t="shared" si="4"/>
        <v>78.099999999999895</v>
      </c>
      <c r="D66">
        <f t="shared" si="4"/>
        <v>78.699999999999903</v>
      </c>
      <c r="E66">
        <f t="shared" si="4"/>
        <v>79.3</v>
      </c>
      <c r="F66">
        <f t="shared" si="4"/>
        <v>79.3</v>
      </c>
      <c r="G66">
        <f t="shared" si="4"/>
        <v>79.3</v>
      </c>
      <c r="H66">
        <f t="shared" si="4"/>
        <v>79.3</v>
      </c>
      <c r="I66">
        <f t="shared" si="4"/>
        <v>79.3</v>
      </c>
      <c r="J66">
        <f t="shared" si="4"/>
        <v>79.3</v>
      </c>
      <c r="K66">
        <f t="shared" si="4"/>
        <v>79.3</v>
      </c>
      <c r="L66">
        <f t="shared" si="4"/>
        <v>79.3</v>
      </c>
      <c r="M66">
        <f t="shared" si="4"/>
        <v>79.3</v>
      </c>
      <c r="N66">
        <f t="shared" si="4"/>
        <v>79.3</v>
      </c>
      <c r="O66">
        <f t="shared" si="4"/>
        <v>79.3</v>
      </c>
      <c r="P66">
        <f t="shared" si="4"/>
        <v>79.3</v>
      </c>
      <c r="Q66">
        <f t="shared" si="4"/>
        <v>79.3</v>
      </c>
      <c r="R66">
        <f t="shared" si="4"/>
        <v>79.3</v>
      </c>
      <c r="S66">
        <f t="shared" si="4"/>
        <v>79.3</v>
      </c>
      <c r="T66">
        <f t="shared" si="4"/>
        <v>79.3</v>
      </c>
      <c r="U66">
        <f t="shared" si="4"/>
        <v>79.3</v>
      </c>
      <c r="V66">
        <f t="shared" si="4"/>
        <v>79.3</v>
      </c>
      <c r="W66">
        <f t="shared" si="4"/>
        <v>79.3</v>
      </c>
      <c r="X66">
        <f t="shared" si="4"/>
        <v>79.3</v>
      </c>
      <c r="Y66">
        <f t="shared" si="4"/>
        <v>79.3</v>
      </c>
      <c r="Z66">
        <f t="shared" si="4"/>
        <v>79.3</v>
      </c>
      <c r="AA66">
        <f t="shared" si="4"/>
        <v>79.3</v>
      </c>
      <c r="AB66">
        <f t="shared" si="4"/>
        <v>79.3</v>
      </c>
      <c r="AC66">
        <f t="shared" si="4"/>
        <v>79.3</v>
      </c>
      <c r="AD66">
        <f t="shared" si="4"/>
        <v>79.3</v>
      </c>
      <c r="AE66">
        <f t="shared" si="4"/>
        <v>79.3</v>
      </c>
      <c r="AF66">
        <f t="shared" si="4"/>
        <v>79.3</v>
      </c>
      <c r="AG66">
        <f t="shared" si="4"/>
        <v>79.3</v>
      </c>
      <c r="AH66">
        <f t="shared" si="4"/>
        <v>79.3</v>
      </c>
      <c r="AI66">
        <f t="shared" si="4"/>
        <v>79.3</v>
      </c>
    </row>
    <row r="67" spans="1:35" x14ac:dyDescent="0.35">
      <c r="A67" t="str">
        <f t="shared" ref="A67:AI67" si="5">A50</f>
        <v>High Efficiency 8 Ft. T8 LFL</v>
      </c>
      <c r="B67">
        <f t="shared" si="5"/>
        <v>83.1</v>
      </c>
      <c r="C67">
        <f t="shared" si="5"/>
        <v>83.1</v>
      </c>
      <c r="D67">
        <f t="shared" si="5"/>
        <v>83.1</v>
      </c>
      <c r="E67">
        <f t="shared" si="5"/>
        <v>83.1</v>
      </c>
      <c r="F67">
        <f t="shared" si="5"/>
        <v>83.1</v>
      </c>
      <c r="G67">
        <f t="shared" si="5"/>
        <v>83.1</v>
      </c>
      <c r="H67">
        <f t="shared" si="5"/>
        <v>83.1</v>
      </c>
      <c r="I67">
        <f t="shared" si="5"/>
        <v>83.1</v>
      </c>
      <c r="J67">
        <f t="shared" si="5"/>
        <v>83.1</v>
      </c>
      <c r="K67">
        <f t="shared" si="5"/>
        <v>83.1</v>
      </c>
      <c r="L67">
        <f t="shared" si="5"/>
        <v>83.1</v>
      </c>
      <c r="M67">
        <f t="shared" si="5"/>
        <v>83.1</v>
      </c>
      <c r="N67">
        <f t="shared" si="5"/>
        <v>83.1</v>
      </c>
      <c r="O67">
        <f t="shared" si="5"/>
        <v>83.1</v>
      </c>
      <c r="P67">
        <f t="shared" si="5"/>
        <v>83.1</v>
      </c>
      <c r="Q67">
        <f t="shared" si="5"/>
        <v>83.1</v>
      </c>
      <c r="R67">
        <f t="shared" si="5"/>
        <v>83.1</v>
      </c>
      <c r="S67">
        <f t="shared" si="5"/>
        <v>83.1</v>
      </c>
      <c r="T67">
        <f t="shared" si="5"/>
        <v>83.1</v>
      </c>
      <c r="U67">
        <f t="shared" si="5"/>
        <v>83.1</v>
      </c>
      <c r="V67">
        <f t="shared" si="5"/>
        <v>83.1</v>
      </c>
      <c r="W67">
        <f t="shared" si="5"/>
        <v>83.1</v>
      </c>
      <c r="X67">
        <f t="shared" si="5"/>
        <v>83.1</v>
      </c>
      <c r="Y67">
        <f t="shared" si="5"/>
        <v>83.1</v>
      </c>
      <c r="Z67">
        <f t="shared" si="5"/>
        <v>83.1</v>
      </c>
      <c r="AA67">
        <f t="shared" si="5"/>
        <v>83.1</v>
      </c>
      <c r="AB67">
        <f t="shared" si="5"/>
        <v>83.1</v>
      </c>
      <c r="AC67">
        <f t="shared" si="5"/>
        <v>83.1</v>
      </c>
      <c r="AD67">
        <f t="shared" si="5"/>
        <v>83.1</v>
      </c>
      <c r="AE67">
        <f t="shared" si="5"/>
        <v>83.1</v>
      </c>
      <c r="AF67">
        <f t="shared" si="5"/>
        <v>83.1</v>
      </c>
      <c r="AG67">
        <f t="shared" si="5"/>
        <v>83.1</v>
      </c>
      <c r="AH67">
        <f t="shared" si="5"/>
        <v>83.1</v>
      </c>
      <c r="AI67">
        <f t="shared" si="5"/>
        <v>83.1</v>
      </c>
    </row>
    <row r="68" spans="1:35" x14ac:dyDescent="0.35">
      <c r="A68" t="str">
        <f t="shared" ref="A68:AI68" si="6">A51</f>
        <v>Reference 8 Ft. T12 LFL</v>
      </c>
      <c r="B68">
        <f t="shared" si="6"/>
        <v>59.9</v>
      </c>
      <c r="C68">
        <f t="shared" si="6"/>
        <v>59.9</v>
      </c>
      <c r="D68">
        <f t="shared" si="6"/>
        <v>59.9</v>
      </c>
      <c r="E68">
        <f t="shared" si="6"/>
        <v>59.9</v>
      </c>
      <c r="F68">
        <f t="shared" si="6"/>
        <v>59.9</v>
      </c>
      <c r="G68">
        <f t="shared" si="6"/>
        <v>59.9</v>
      </c>
      <c r="H68">
        <f t="shared" si="6"/>
        <v>59.9</v>
      </c>
      <c r="I68">
        <f t="shared" si="6"/>
        <v>59.9</v>
      </c>
      <c r="J68">
        <f t="shared" si="6"/>
        <v>59.9</v>
      </c>
      <c r="K68">
        <f t="shared" si="6"/>
        <v>59.9</v>
      </c>
      <c r="L68">
        <f t="shared" si="6"/>
        <v>59.9</v>
      </c>
      <c r="M68">
        <f t="shared" si="6"/>
        <v>59.9</v>
      </c>
      <c r="N68">
        <f t="shared" si="6"/>
        <v>59.9</v>
      </c>
      <c r="O68">
        <f t="shared" si="6"/>
        <v>59.9</v>
      </c>
      <c r="P68">
        <f t="shared" si="6"/>
        <v>59.9</v>
      </c>
      <c r="Q68">
        <f t="shared" si="6"/>
        <v>59.9</v>
      </c>
      <c r="R68">
        <f t="shared" si="6"/>
        <v>59.9</v>
      </c>
      <c r="S68">
        <f t="shared" si="6"/>
        <v>59.9</v>
      </c>
      <c r="T68">
        <f t="shared" si="6"/>
        <v>59.9</v>
      </c>
      <c r="U68">
        <f t="shared" si="6"/>
        <v>59.9</v>
      </c>
      <c r="V68">
        <f t="shared" si="6"/>
        <v>59.9</v>
      </c>
      <c r="W68">
        <f t="shared" si="6"/>
        <v>59.9</v>
      </c>
      <c r="X68">
        <f t="shared" si="6"/>
        <v>59.9</v>
      </c>
      <c r="Y68">
        <f t="shared" si="6"/>
        <v>59.9</v>
      </c>
      <c r="Z68">
        <f t="shared" si="6"/>
        <v>59.9</v>
      </c>
      <c r="AA68">
        <f t="shared" si="6"/>
        <v>59.9</v>
      </c>
      <c r="AB68">
        <f t="shared" si="6"/>
        <v>59.9</v>
      </c>
      <c r="AC68">
        <f t="shared" si="6"/>
        <v>59.9</v>
      </c>
      <c r="AD68">
        <f t="shared" si="6"/>
        <v>59.9</v>
      </c>
      <c r="AE68">
        <f t="shared" si="6"/>
        <v>59.9</v>
      </c>
      <c r="AF68">
        <f t="shared" si="6"/>
        <v>59.9</v>
      </c>
      <c r="AG68">
        <f t="shared" si="6"/>
        <v>59.9</v>
      </c>
      <c r="AH68">
        <f t="shared" si="6"/>
        <v>59.9</v>
      </c>
      <c r="AI68">
        <f t="shared" si="6"/>
        <v>59.9</v>
      </c>
    </row>
    <row r="69" spans="1:35" x14ac:dyDescent="0.35">
      <c r="A69" t="str">
        <f t="shared" ref="A69:AI69" si="7">A55</f>
        <v>High Pressure Sodium HID</v>
      </c>
      <c r="B69">
        <f t="shared" si="7"/>
        <v>111.1</v>
      </c>
      <c r="C69">
        <f t="shared" si="7"/>
        <v>111.1</v>
      </c>
      <c r="D69">
        <f t="shared" si="7"/>
        <v>111.1</v>
      </c>
      <c r="E69">
        <f t="shared" si="7"/>
        <v>111.1</v>
      </c>
      <c r="F69">
        <f t="shared" si="7"/>
        <v>111.1</v>
      </c>
      <c r="G69">
        <f t="shared" si="7"/>
        <v>111.1</v>
      </c>
      <c r="H69">
        <f t="shared" si="7"/>
        <v>111.1</v>
      </c>
      <c r="I69">
        <f t="shared" si="7"/>
        <v>111.1</v>
      </c>
      <c r="J69">
        <f t="shared" si="7"/>
        <v>111.1</v>
      </c>
      <c r="K69">
        <f t="shared" si="7"/>
        <v>111.1</v>
      </c>
      <c r="L69">
        <f t="shared" si="7"/>
        <v>111.1</v>
      </c>
      <c r="M69">
        <f t="shared" si="7"/>
        <v>111.1</v>
      </c>
      <c r="N69">
        <f t="shared" si="7"/>
        <v>111.1</v>
      </c>
      <c r="O69">
        <f t="shared" si="7"/>
        <v>111.1</v>
      </c>
      <c r="P69">
        <f t="shared" si="7"/>
        <v>111.1</v>
      </c>
      <c r="Q69">
        <f t="shared" si="7"/>
        <v>111.1</v>
      </c>
      <c r="R69">
        <f t="shared" si="7"/>
        <v>111.1</v>
      </c>
      <c r="S69">
        <f t="shared" si="7"/>
        <v>111.1</v>
      </c>
      <c r="T69">
        <f t="shared" si="7"/>
        <v>111.1</v>
      </c>
      <c r="U69">
        <f t="shared" si="7"/>
        <v>111.1</v>
      </c>
      <c r="V69">
        <f t="shared" si="7"/>
        <v>111.1</v>
      </c>
      <c r="W69">
        <f t="shared" si="7"/>
        <v>111.1</v>
      </c>
      <c r="X69">
        <f t="shared" si="7"/>
        <v>111.1</v>
      </c>
      <c r="Y69">
        <f t="shared" si="7"/>
        <v>111.1</v>
      </c>
      <c r="Z69">
        <f t="shared" si="7"/>
        <v>111.1</v>
      </c>
      <c r="AA69">
        <f t="shared" si="7"/>
        <v>111.1</v>
      </c>
      <c r="AB69">
        <f t="shared" si="7"/>
        <v>111.1</v>
      </c>
      <c r="AC69">
        <f t="shared" si="7"/>
        <v>111.1</v>
      </c>
      <c r="AD69">
        <f t="shared" si="7"/>
        <v>111.1</v>
      </c>
      <c r="AE69">
        <f t="shared" si="7"/>
        <v>111.1</v>
      </c>
      <c r="AF69">
        <f t="shared" si="7"/>
        <v>111.1</v>
      </c>
      <c r="AG69">
        <f t="shared" si="7"/>
        <v>111.1</v>
      </c>
      <c r="AH69">
        <f t="shared" si="7"/>
        <v>111.1</v>
      </c>
      <c r="AI69">
        <f t="shared" si="7"/>
        <v>111.1</v>
      </c>
    </row>
    <row r="70" spans="1:35" x14ac:dyDescent="0.35">
      <c r="A70" t="s">
        <v>142</v>
      </c>
      <c r="B70">
        <f>SUM(B63:B69)/7</f>
        <v>73.620634920634899</v>
      </c>
      <c r="C70" s="24">
        <f t="shared" ref="C70:O70" si="8">SUM(C63:C69)/7</f>
        <v>73.811111111111089</v>
      </c>
      <c r="D70" s="24">
        <f t="shared" si="8"/>
        <v>74.001587301587264</v>
      </c>
      <c r="E70" s="24">
        <f t="shared" si="8"/>
        <v>74.192063492063497</v>
      </c>
      <c r="F70" s="24">
        <f t="shared" si="8"/>
        <v>74.249999999999986</v>
      </c>
      <c r="G70" s="24">
        <f t="shared" si="8"/>
        <v>74.307936507936489</v>
      </c>
      <c r="H70" s="24">
        <f t="shared" si="8"/>
        <v>74.365873015873021</v>
      </c>
      <c r="I70" s="24">
        <f t="shared" si="8"/>
        <v>74.423809523809496</v>
      </c>
      <c r="J70" s="24">
        <f t="shared" si="8"/>
        <v>74.481746031746027</v>
      </c>
      <c r="K70" s="24">
        <f t="shared" si="8"/>
        <v>74.539682539682531</v>
      </c>
      <c r="L70" s="24">
        <f t="shared" si="8"/>
        <v>74.59761904761902</v>
      </c>
      <c r="M70" s="24">
        <f t="shared" si="8"/>
        <v>74.655555555555551</v>
      </c>
      <c r="N70" s="24">
        <f t="shared" si="8"/>
        <v>74.713492063492055</v>
      </c>
      <c r="O70" s="24">
        <f t="shared" si="8"/>
        <v>74.771428571428558</v>
      </c>
    </row>
    <row r="75" spans="1:35" x14ac:dyDescent="0.35">
      <c r="C75">
        <f t="shared" ref="C75:AI75" si="9">C41</f>
        <v>2018</v>
      </c>
      <c r="D75">
        <f t="shared" si="9"/>
        <v>2019</v>
      </c>
      <c r="E75">
        <f t="shared" si="9"/>
        <v>2020</v>
      </c>
      <c r="F75">
        <f t="shared" si="9"/>
        <v>2021</v>
      </c>
      <c r="G75">
        <f t="shared" si="9"/>
        <v>2022</v>
      </c>
      <c r="H75">
        <f t="shared" si="9"/>
        <v>2023</v>
      </c>
      <c r="I75">
        <f t="shared" si="9"/>
        <v>2024</v>
      </c>
      <c r="J75">
        <f t="shared" si="9"/>
        <v>2025</v>
      </c>
      <c r="K75">
        <f t="shared" si="9"/>
        <v>2026</v>
      </c>
      <c r="L75">
        <f t="shared" si="9"/>
        <v>2027</v>
      </c>
      <c r="M75">
        <f t="shared" si="9"/>
        <v>2028</v>
      </c>
      <c r="N75">
        <f t="shared" si="9"/>
        <v>2029</v>
      </c>
      <c r="O75">
        <f t="shared" si="9"/>
        <v>2030</v>
      </c>
      <c r="P75">
        <f t="shared" si="9"/>
        <v>2031</v>
      </c>
      <c r="Q75">
        <f t="shared" si="9"/>
        <v>2032</v>
      </c>
      <c r="R75">
        <f t="shared" si="9"/>
        <v>2033</v>
      </c>
      <c r="S75">
        <f t="shared" si="9"/>
        <v>2034</v>
      </c>
      <c r="T75">
        <f t="shared" si="9"/>
        <v>2035</v>
      </c>
      <c r="U75">
        <f t="shared" si="9"/>
        <v>2036</v>
      </c>
      <c r="V75">
        <f t="shared" si="9"/>
        <v>2037</v>
      </c>
      <c r="W75">
        <f t="shared" si="9"/>
        <v>2038</v>
      </c>
      <c r="X75">
        <f t="shared" si="9"/>
        <v>2039</v>
      </c>
      <c r="Y75">
        <f t="shared" si="9"/>
        <v>2040</v>
      </c>
      <c r="Z75">
        <f t="shared" si="9"/>
        <v>2041</v>
      </c>
      <c r="AA75">
        <f t="shared" si="9"/>
        <v>2042</v>
      </c>
      <c r="AB75">
        <f t="shared" si="9"/>
        <v>2043</v>
      </c>
      <c r="AC75">
        <f t="shared" si="9"/>
        <v>2044</v>
      </c>
      <c r="AD75">
        <f t="shared" si="9"/>
        <v>2045</v>
      </c>
      <c r="AE75">
        <f t="shared" si="9"/>
        <v>2046</v>
      </c>
      <c r="AF75">
        <f t="shared" si="9"/>
        <v>2047</v>
      </c>
      <c r="AG75">
        <f t="shared" si="9"/>
        <v>2048</v>
      </c>
      <c r="AH75">
        <f t="shared" si="9"/>
        <v>2049</v>
      </c>
      <c r="AI75">
        <f t="shared" si="9"/>
        <v>2050</v>
      </c>
    </row>
    <row r="76" spans="1:35" x14ac:dyDescent="0.35">
      <c r="C76">
        <f t="shared" ref="C76:AI76" si="10">C45</f>
        <v>145.555555555555</v>
      </c>
      <c r="D76">
        <f t="shared" si="10"/>
        <v>157.777777777777</v>
      </c>
      <c r="E76">
        <f t="shared" si="10"/>
        <v>170</v>
      </c>
      <c r="F76">
        <f t="shared" si="10"/>
        <v>173.2</v>
      </c>
      <c r="G76">
        <f t="shared" si="10"/>
        <v>176.4</v>
      </c>
      <c r="H76">
        <f t="shared" si="10"/>
        <v>179.6</v>
      </c>
      <c r="I76">
        <f t="shared" si="10"/>
        <v>182.8</v>
      </c>
      <c r="J76">
        <f t="shared" si="10"/>
        <v>186</v>
      </c>
      <c r="K76">
        <f t="shared" si="10"/>
        <v>189.2</v>
      </c>
      <c r="L76">
        <f t="shared" si="10"/>
        <v>192.4</v>
      </c>
      <c r="M76">
        <f t="shared" si="10"/>
        <v>195.6</v>
      </c>
      <c r="N76">
        <f t="shared" si="10"/>
        <v>198.8</v>
      </c>
      <c r="O76">
        <f t="shared" si="10"/>
        <v>202</v>
      </c>
      <c r="P76">
        <f t="shared" si="10"/>
        <v>202</v>
      </c>
      <c r="Q76">
        <f t="shared" si="10"/>
        <v>202</v>
      </c>
      <c r="R76">
        <f t="shared" si="10"/>
        <v>202</v>
      </c>
      <c r="S76">
        <f t="shared" si="10"/>
        <v>202</v>
      </c>
      <c r="T76">
        <f t="shared" si="10"/>
        <v>202</v>
      </c>
      <c r="U76">
        <f t="shared" si="10"/>
        <v>202</v>
      </c>
      <c r="V76">
        <f t="shared" si="10"/>
        <v>202</v>
      </c>
      <c r="W76">
        <f t="shared" si="10"/>
        <v>202</v>
      </c>
      <c r="X76">
        <f t="shared" si="10"/>
        <v>202</v>
      </c>
      <c r="Y76">
        <f t="shared" si="10"/>
        <v>202</v>
      </c>
      <c r="Z76">
        <f t="shared" si="10"/>
        <v>202</v>
      </c>
      <c r="AA76">
        <f t="shared" si="10"/>
        <v>202</v>
      </c>
      <c r="AB76">
        <f t="shared" si="10"/>
        <v>202</v>
      </c>
      <c r="AC76">
        <f t="shared" si="10"/>
        <v>202</v>
      </c>
      <c r="AD76">
        <f t="shared" si="10"/>
        <v>202</v>
      </c>
      <c r="AE76">
        <f t="shared" si="10"/>
        <v>202</v>
      </c>
      <c r="AF76">
        <f t="shared" si="10"/>
        <v>202</v>
      </c>
      <c r="AG76">
        <f t="shared" si="10"/>
        <v>202</v>
      </c>
      <c r="AH76">
        <f t="shared" si="10"/>
        <v>202</v>
      </c>
      <c r="AI76">
        <f t="shared" si="10"/>
        <v>202</v>
      </c>
    </row>
    <row r="77" spans="1:35" x14ac:dyDescent="0.35">
      <c r="C77">
        <f t="shared" ref="C77:AI77" si="11">C52</f>
        <v>152.444444444444</v>
      </c>
      <c r="D77">
        <f t="shared" si="11"/>
        <v>161.222222222222</v>
      </c>
      <c r="E77">
        <f t="shared" si="11"/>
        <v>170</v>
      </c>
      <c r="F77">
        <f t="shared" si="11"/>
        <v>173.2</v>
      </c>
      <c r="G77">
        <f t="shared" si="11"/>
        <v>176.4</v>
      </c>
      <c r="H77">
        <f t="shared" si="11"/>
        <v>179.6</v>
      </c>
      <c r="I77">
        <f t="shared" si="11"/>
        <v>182.8</v>
      </c>
      <c r="J77">
        <f t="shared" si="11"/>
        <v>186</v>
      </c>
      <c r="K77">
        <f t="shared" si="11"/>
        <v>189.2</v>
      </c>
      <c r="L77">
        <f t="shared" si="11"/>
        <v>192.4</v>
      </c>
      <c r="M77">
        <f t="shared" si="11"/>
        <v>195.6</v>
      </c>
      <c r="N77">
        <f t="shared" si="11"/>
        <v>198.8</v>
      </c>
      <c r="O77">
        <f t="shared" si="11"/>
        <v>202</v>
      </c>
      <c r="P77">
        <f t="shared" si="11"/>
        <v>202</v>
      </c>
      <c r="Q77">
        <f t="shared" si="11"/>
        <v>202</v>
      </c>
      <c r="R77">
        <f t="shared" si="11"/>
        <v>202</v>
      </c>
      <c r="S77">
        <f t="shared" si="11"/>
        <v>202</v>
      </c>
      <c r="T77">
        <f t="shared" si="11"/>
        <v>202</v>
      </c>
      <c r="U77">
        <f t="shared" si="11"/>
        <v>202</v>
      </c>
      <c r="V77">
        <f t="shared" si="11"/>
        <v>202</v>
      </c>
      <c r="W77">
        <f t="shared" si="11"/>
        <v>202</v>
      </c>
      <c r="X77">
        <f t="shared" si="11"/>
        <v>202</v>
      </c>
      <c r="Y77">
        <f t="shared" si="11"/>
        <v>202</v>
      </c>
      <c r="Z77">
        <f t="shared" si="11"/>
        <v>202</v>
      </c>
      <c r="AA77">
        <f t="shared" si="11"/>
        <v>202</v>
      </c>
      <c r="AB77">
        <f t="shared" si="11"/>
        <v>202</v>
      </c>
      <c r="AC77">
        <f t="shared" si="11"/>
        <v>202</v>
      </c>
      <c r="AD77">
        <f t="shared" si="11"/>
        <v>202</v>
      </c>
      <c r="AE77">
        <f t="shared" si="11"/>
        <v>202</v>
      </c>
      <c r="AF77">
        <f t="shared" si="11"/>
        <v>202</v>
      </c>
      <c r="AG77">
        <f t="shared" si="11"/>
        <v>202</v>
      </c>
      <c r="AH77">
        <f t="shared" si="11"/>
        <v>202</v>
      </c>
      <c r="AI77">
        <f t="shared" si="11"/>
        <v>202</v>
      </c>
    </row>
    <row r="78" spans="1:35" x14ac:dyDescent="0.35">
      <c r="C78">
        <f t="shared" ref="C78:AI78" si="12">C56</f>
        <v>296.444444444444</v>
      </c>
      <c r="D78">
        <f t="shared" si="12"/>
        <v>318.222222222222</v>
      </c>
      <c r="E78">
        <f t="shared" si="12"/>
        <v>340</v>
      </c>
      <c r="F78">
        <f t="shared" si="12"/>
        <v>346.4</v>
      </c>
      <c r="G78">
        <f t="shared" si="12"/>
        <v>352.8</v>
      </c>
      <c r="H78">
        <f t="shared" si="12"/>
        <v>359.19999999999902</v>
      </c>
      <c r="I78">
        <f t="shared" si="12"/>
        <v>365.6</v>
      </c>
      <c r="J78">
        <f t="shared" si="12"/>
        <v>372</v>
      </c>
      <c r="K78">
        <f t="shared" si="12"/>
        <v>378.4</v>
      </c>
      <c r="L78">
        <f t="shared" si="12"/>
        <v>384.8</v>
      </c>
      <c r="M78">
        <f t="shared" si="12"/>
        <v>391.2</v>
      </c>
      <c r="N78">
        <f t="shared" si="12"/>
        <v>397.6</v>
      </c>
      <c r="O78">
        <f t="shared" si="12"/>
        <v>404</v>
      </c>
      <c r="P78">
        <f t="shared" si="12"/>
        <v>404</v>
      </c>
      <c r="Q78">
        <f t="shared" si="12"/>
        <v>404</v>
      </c>
      <c r="R78">
        <f t="shared" si="12"/>
        <v>404</v>
      </c>
      <c r="S78">
        <f t="shared" si="12"/>
        <v>404</v>
      </c>
      <c r="T78">
        <f t="shared" si="12"/>
        <v>404</v>
      </c>
      <c r="U78">
        <f t="shared" si="12"/>
        <v>404</v>
      </c>
      <c r="V78">
        <f t="shared" si="12"/>
        <v>404</v>
      </c>
      <c r="W78">
        <f t="shared" si="12"/>
        <v>404</v>
      </c>
      <c r="X78">
        <f t="shared" si="12"/>
        <v>404</v>
      </c>
      <c r="Y78">
        <f t="shared" si="12"/>
        <v>404</v>
      </c>
      <c r="Z78">
        <f t="shared" si="12"/>
        <v>404</v>
      </c>
      <c r="AA78">
        <f t="shared" si="12"/>
        <v>404</v>
      </c>
      <c r="AB78">
        <f t="shared" si="12"/>
        <v>404</v>
      </c>
      <c r="AC78">
        <f t="shared" si="12"/>
        <v>404</v>
      </c>
      <c r="AD78">
        <f t="shared" si="12"/>
        <v>404</v>
      </c>
      <c r="AE78">
        <f t="shared" si="12"/>
        <v>404</v>
      </c>
      <c r="AF78">
        <f t="shared" si="12"/>
        <v>404</v>
      </c>
      <c r="AG78">
        <f t="shared" si="12"/>
        <v>404</v>
      </c>
      <c r="AH78">
        <f t="shared" si="12"/>
        <v>404</v>
      </c>
      <c r="AI78">
        <f t="shared" si="12"/>
        <v>404</v>
      </c>
    </row>
    <row r="79" spans="1:35" x14ac:dyDescent="0.35">
      <c r="C79" s="24">
        <f t="shared" ref="C79:O79" si="13">(C76+C77+C78)/3</f>
        <v>198.14814814814767</v>
      </c>
      <c r="D79" s="24">
        <f t="shared" si="13"/>
        <v>212.40740740740702</v>
      </c>
      <c r="E79" s="24">
        <f t="shared" si="13"/>
        <v>226.66666666666666</v>
      </c>
      <c r="F79" s="24">
        <f t="shared" si="13"/>
        <v>230.93333333333331</v>
      </c>
      <c r="G79" s="24">
        <f t="shared" si="13"/>
        <v>235.20000000000002</v>
      </c>
      <c r="H79" s="24">
        <f t="shared" si="13"/>
        <v>239.46666666666633</v>
      </c>
      <c r="I79" s="24">
        <f t="shared" si="13"/>
        <v>243.73333333333335</v>
      </c>
      <c r="J79" s="24">
        <f t="shared" si="13"/>
        <v>248</v>
      </c>
      <c r="K79" s="24">
        <f t="shared" si="13"/>
        <v>252.26666666666665</v>
      </c>
      <c r="L79" s="24">
        <f t="shared" si="13"/>
        <v>256.53333333333336</v>
      </c>
      <c r="M79" s="24">
        <f t="shared" si="13"/>
        <v>260.8</v>
      </c>
      <c r="N79" s="24">
        <f t="shared" si="13"/>
        <v>265.06666666666666</v>
      </c>
      <c r="O79" s="24">
        <f t="shared" si="13"/>
        <v>269.33333333333331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B6" sqref="B6"/>
    </sheetView>
  </sheetViews>
  <sheetFormatPr defaultRowHeight="14.5" x14ac:dyDescent="0.35"/>
  <cols>
    <col min="1" max="1" width="10.36328125" bestFit="1" customWidth="1"/>
  </cols>
  <sheetData>
    <row r="2" spans="1:2" x14ac:dyDescent="0.35">
      <c r="A2" t="s">
        <v>174</v>
      </c>
      <c r="B2">
        <f>'Com Appliances - CK'!$B$1</f>
        <v>0.33333333333333326</v>
      </c>
    </row>
    <row r="3" spans="1:2" x14ac:dyDescent="0.35">
      <c r="A3" t="s">
        <v>175</v>
      </c>
      <c r="B3">
        <f>'Com Appliances - WH'!$C$1</f>
        <v>0.21794871794871784</v>
      </c>
    </row>
    <row r="4" spans="1:2" x14ac:dyDescent="0.35">
      <c r="A4" t="s">
        <v>176</v>
      </c>
      <c r="B4" s="38">
        <f>'Com Appliances - RF'!$B$2</f>
        <v>0.27725829188026785</v>
      </c>
    </row>
    <row r="6" spans="1:2" x14ac:dyDescent="0.35">
      <c r="A6" t="s">
        <v>177</v>
      </c>
      <c r="B6">
        <f>(B2+B3+B4)/3</f>
        <v>0.27618011438743967</v>
      </c>
    </row>
    <row r="11" spans="1:2" x14ac:dyDescent="0.35">
      <c r="A11" t="s">
        <v>215</v>
      </c>
      <c r="B11">
        <f>'Res WH'!$B$2</f>
        <v>0.31355583196877729</v>
      </c>
    </row>
    <row r="12" spans="1:2" x14ac:dyDescent="0.35">
      <c r="A12" t="s">
        <v>214</v>
      </c>
      <c r="B12">
        <f>'Res CW'!$B$2</f>
        <v>0.12751967021170704</v>
      </c>
    </row>
    <row r="13" spans="1:2" x14ac:dyDescent="0.35">
      <c r="A13" t="s">
        <v>213</v>
      </c>
      <c r="B13" s="34">
        <f>'Res CD'!$B$2</f>
        <v>0.1254918207988423</v>
      </c>
    </row>
    <row r="14" spans="1:2" x14ac:dyDescent="0.35">
      <c r="A14" t="s">
        <v>212</v>
      </c>
      <c r="B14" s="38">
        <f>'Res Refrig'!$B$2</f>
        <v>9.1284523050813943E-2</v>
      </c>
    </row>
    <row r="15" spans="1:2" x14ac:dyDescent="0.35">
      <c r="A15" t="s">
        <v>211</v>
      </c>
      <c r="B15" s="24">
        <f>'Res Freezer'!$B$1</f>
        <v>0.19986640678142914</v>
      </c>
    </row>
    <row r="17" spans="1:2" x14ac:dyDescent="0.35">
      <c r="A17" t="s">
        <v>217</v>
      </c>
      <c r="B17">
        <f>SUM(B11:B15)/5</f>
        <v>0.17154365056231394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workbookViewId="0">
      <selection activeCell="B2" sqref="B2"/>
    </sheetView>
  </sheetViews>
  <sheetFormatPr defaultRowHeight="14.5" x14ac:dyDescent="0.35"/>
  <cols>
    <col min="1" max="1" width="34.81640625" customWidth="1"/>
  </cols>
  <sheetData>
    <row r="1" spans="1:35" s="24" customFormat="1" x14ac:dyDescent="0.35">
      <c r="A1" s="24" t="s">
        <v>172</v>
      </c>
      <c r="B1" s="24">
        <f>(B11-B10)/B10</f>
        <v>0.31232876712328772</v>
      </c>
    </row>
    <row r="2" spans="1:35" s="24" customFormat="1" x14ac:dyDescent="0.35">
      <c r="A2" s="24" t="s">
        <v>173</v>
      </c>
      <c r="B2" s="34">
        <f>B1*(1-B4)</f>
        <v>0.27725829188026785</v>
      </c>
    </row>
    <row r="3" spans="1:35" s="24" customFormat="1" x14ac:dyDescent="0.35"/>
    <row r="4" spans="1:35" s="24" customFormat="1" x14ac:dyDescent="0.35">
      <c r="A4" t="s">
        <v>110</v>
      </c>
      <c r="B4" s="34">
        <f>B6/(B6+B7)</f>
        <v>0.11228704792721282</v>
      </c>
    </row>
    <row r="5" spans="1:35" s="24" customFormat="1" x14ac:dyDescent="0.35">
      <c r="A5"/>
      <c r="B5"/>
    </row>
    <row r="6" spans="1:35" x14ac:dyDescent="0.35">
      <c r="A6" t="s">
        <v>170</v>
      </c>
      <c r="B6" s="34">
        <f>SUM(B26:O26)</f>
        <v>6028022.4277674714</v>
      </c>
    </row>
    <row r="7" spans="1:35" x14ac:dyDescent="0.35">
      <c r="A7" t="s">
        <v>171</v>
      </c>
      <c r="B7" s="34">
        <f>SUM(B25:O25)</f>
        <v>47656018.065264113</v>
      </c>
    </row>
    <row r="9" spans="1:35" x14ac:dyDescent="0.35">
      <c r="A9" t="s">
        <v>65</v>
      </c>
      <c r="B9">
        <v>2017</v>
      </c>
      <c r="C9">
        <v>2018</v>
      </c>
      <c r="D9">
        <v>2019</v>
      </c>
      <c r="E9">
        <v>2020</v>
      </c>
      <c r="F9">
        <v>2021</v>
      </c>
      <c r="G9">
        <v>2022</v>
      </c>
      <c r="H9">
        <v>2023</v>
      </c>
      <c r="I9">
        <v>2024</v>
      </c>
      <c r="J9">
        <v>2025</v>
      </c>
      <c r="K9">
        <v>2026</v>
      </c>
      <c r="L9">
        <v>2027</v>
      </c>
      <c r="M9">
        <v>2028</v>
      </c>
      <c r="N9">
        <v>2029</v>
      </c>
      <c r="O9">
        <v>2030</v>
      </c>
      <c r="P9">
        <v>2031</v>
      </c>
      <c r="Q9">
        <v>2032</v>
      </c>
      <c r="R9">
        <v>2033</v>
      </c>
      <c r="S9">
        <v>2034</v>
      </c>
      <c r="T9">
        <v>2035</v>
      </c>
      <c r="U9">
        <v>2036</v>
      </c>
      <c r="V9">
        <v>2037</v>
      </c>
      <c r="W9">
        <v>2038</v>
      </c>
      <c r="X9">
        <v>2039</v>
      </c>
      <c r="Y9">
        <v>2040</v>
      </c>
      <c r="Z9">
        <v>2041</v>
      </c>
      <c r="AA9">
        <v>2042</v>
      </c>
      <c r="AB9">
        <v>2043</v>
      </c>
      <c r="AC9">
        <v>2044</v>
      </c>
      <c r="AD9">
        <v>2045</v>
      </c>
      <c r="AE9">
        <v>2046</v>
      </c>
      <c r="AF9">
        <v>2047</v>
      </c>
      <c r="AG9">
        <v>2048</v>
      </c>
      <c r="AH9">
        <v>2049</v>
      </c>
      <c r="AI9">
        <v>2050</v>
      </c>
    </row>
    <row r="10" spans="1:35" x14ac:dyDescent="0.35">
      <c r="A10" t="s">
        <v>158</v>
      </c>
      <c r="B10">
        <v>7.3</v>
      </c>
      <c r="C10">
        <v>7.3</v>
      </c>
      <c r="D10">
        <v>7.3</v>
      </c>
      <c r="E10">
        <v>7.3</v>
      </c>
      <c r="F10">
        <v>7.3</v>
      </c>
      <c r="G10">
        <v>7.3</v>
      </c>
      <c r="H10">
        <v>7.3</v>
      </c>
      <c r="I10">
        <v>7.3</v>
      </c>
      <c r="J10">
        <v>7.3</v>
      </c>
      <c r="K10">
        <v>7.3</v>
      </c>
      <c r="L10">
        <v>7.3</v>
      </c>
      <c r="M10">
        <v>7.3</v>
      </c>
      <c r="N10">
        <v>7.3</v>
      </c>
      <c r="O10">
        <v>7.3</v>
      </c>
      <c r="P10">
        <v>7.3</v>
      </c>
      <c r="Q10">
        <v>7.3</v>
      </c>
      <c r="R10">
        <v>7.3</v>
      </c>
      <c r="S10">
        <v>7.3</v>
      </c>
      <c r="T10">
        <v>7.3</v>
      </c>
      <c r="U10">
        <v>7.3</v>
      </c>
      <c r="V10">
        <v>7.3</v>
      </c>
      <c r="W10">
        <v>7.3</v>
      </c>
      <c r="X10">
        <v>7.3</v>
      </c>
      <c r="Y10">
        <v>7.3</v>
      </c>
      <c r="Z10">
        <v>7.3</v>
      </c>
      <c r="AA10">
        <v>7.3</v>
      </c>
      <c r="AB10">
        <v>7.3</v>
      </c>
      <c r="AC10">
        <v>7.3</v>
      </c>
      <c r="AD10">
        <v>7.3</v>
      </c>
      <c r="AE10">
        <v>7.3</v>
      </c>
      <c r="AF10">
        <v>7.3</v>
      </c>
      <c r="AG10">
        <v>7.3</v>
      </c>
      <c r="AH10">
        <v>7.3</v>
      </c>
      <c r="AI10">
        <v>7.3</v>
      </c>
    </row>
    <row r="11" spans="1:35" x14ac:dyDescent="0.35">
      <c r="A11" t="s">
        <v>159</v>
      </c>
      <c r="B11">
        <v>9.58</v>
      </c>
      <c r="C11">
        <v>9.58</v>
      </c>
      <c r="D11">
        <v>9.58</v>
      </c>
      <c r="E11">
        <v>9.58</v>
      </c>
      <c r="F11">
        <v>9.58</v>
      </c>
      <c r="G11">
        <v>9.58</v>
      </c>
      <c r="H11">
        <v>9.58</v>
      </c>
      <c r="I11">
        <v>9.58</v>
      </c>
      <c r="J11">
        <v>9.58</v>
      </c>
      <c r="K11">
        <v>9.58</v>
      </c>
      <c r="L11">
        <v>9.58</v>
      </c>
      <c r="M11">
        <v>9.58</v>
      </c>
      <c r="N11">
        <v>9.58</v>
      </c>
      <c r="O11">
        <v>9.58</v>
      </c>
      <c r="P11">
        <v>9.58</v>
      </c>
      <c r="Q11">
        <v>9.58</v>
      </c>
      <c r="R11">
        <v>9.58</v>
      </c>
      <c r="S11">
        <v>9.58</v>
      </c>
      <c r="T11">
        <v>9.58</v>
      </c>
      <c r="U11">
        <v>9.58</v>
      </c>
      <c r="V11">
        <v>9.58</v>
      </c>
      <c r="W11">
        <v>9.58</v>
      </c>
      <c r="X11">
        <v>9.58</v>
      </c>
      <c r="Y11">
        <v>9.58</v>
      </c>
      <c r="Z11">
        <v>9.58</v>
      </c>
      <c r="AA11">
        <v>9.58</v>
      </c>
      <c r="AB11">
        <v>9.58</v>
      </c>
      <c r="AC11">
        <v>9.58</v>
      </c>
      <c r="AD11">
        <v>9.58</v>
      </c>
      <c r="AE11">
        <v>9.58</v>
      </c>
      <c r="AF11">
        <v>9.58</v>
      </c>
      <c r="AG11">
        <v>9.58</v>
      </c>
      <c r="AH11">
        <v>9.58</v>
      </c>
      <c r="AI11">
        <v>9.58</v>
      </c>
    </row>
    <row r="12" spans="1:35" x14ac:dyDescent="0.35">
      <c r="A12" t="s">
        <v>160</v>
      </c>
      <c r="B12">
        <v>1.67</v>
      </c>
      <c r="C12">
        <v>1.67</v>
      </c>
      <c r="D12">
        <v>1.67</v>
      </c>
      <c r="E12">
        <v>1.67</v>
      </c>
      <c r="F12">
        <v>1.67</v>
      </c>
      <c r="G12">
        <v>1.67</v>
      </c>
      <c r="H12">
        <v>1.67</v>
      </c>
      <c r="I12">
        <v>1.67</v>
      </c>
      <c r="J12">
        <v>1.67</v>
      </c>
      <c r="K12">
        <v>1.67</v>
      </c>
      <c r="L12">
        <v>1.67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>
        <v>1.67</v>
      </c>
      <c r="Y12">
        <v>1.67</v>
      </c>
      <c r="Z12">
        <v>1.67</v>
      </c>
      <c r="AA12">
        <v>1.67</v>
      </c>
      <c r="AB12">
        <v>1.67</v>
      </c>
      <c r="AC12">
        <v>1.67</v>
      </c>
      <c r="AD12">
        <v>1.67</v>
      </c>
      <c r="AE12">
        <v>1.67</v>
      </c>
      <c r="AF12">
        <v>1.67</v>
      </c>
      <c r="AG12">
        <v>1.67</v>
      </c>
      <c r="AH12">
        <v>1.67</v>
      </c>
      <c r="AI12">
        <v>1.67</v>
      </c>
    </row>
    <row r="13" spans="1:35" x14ac:dyDescent="0.35">
      <c r="A13" t="s">
        <v>161</v>
      </c>
      <c r="B13">
        <v>1.88</v>
      </c>
      <c r="C13">
        <v>1.88</v>
      </c>
      <c r="D13">
        <v>1.88</v>
      </c>
      <c r="E13">
        <v>1.88</v>
      </c>
      <c r="F13">
        <v>1.88</v>
      </c>
      <c r="G13">
        <v>1.88</v>
      </c>
      <c r="H13">
        <v>1.88</v>
      </c>
      <c r="I13">
        <v>1.88</v>
      </c>
      <c r="J13">
        <v>1.88</v>
      </c>
      <c r="K13">
        <v>1.88</v>
      </c>
      <c r="L13">
        <v>1.88</v>
      </c>
      <c r="M13">
        <v>1.88</v>
      </c>
      <c r="N13">
        <v>1.88</v>
      </c>
      <c r="O13">
        <v>1.88</v>
      </c>
      <c r="P13">
        <v>1.88</v>
      </c>
      <c r="Q13">
        <v>1.88</v>
      </c>
      <c r="R13">
        <v>1.88</v>
      </c>
      <c r="S13">
        <v>1.88</v>
      </c>
      <c r="T13">
        <v>1.88</v>
      </c>
      <c r="U13">
        <v>1.88</v>
      </c>
      <c r="V13">
        <v>1.88</v>
      </c>
      <c r="W13">
        <v>1.88</v>
      </c>
      <c r="X13">
        <v>1.88</v>
      </c>
      <c r="Y13">
        <v>1.88</v>
      </c>
      <c r="Z13">
        <v>1.88</v>
      </c>
      <c r="AA13">
        <v>1.88</v>
      </c>
      <c r="AB13">
        <v>1.88</v>
      </c>
      <c r="AC13">
        <v>1.88</v>
      </c>
      <c r="AD13">
        <v>1.88</v>
      </c>
      <c r="AE13">
        <v>1.88</v>
      </c>
      <c r="AF13">
        <v>1.88</v>
      </c>
      <c r="AG13">
        <v>1.88</v>
      </c>
      <c r="AH13">
        <v>1.88</v>
      </c>
      <c r="AI13">
        <v>1.88</v>
      </c>
    </row>
    <row r="14" spans="1:35" x14ac:dyDescent="0.35">
      <c r="A14" t="s">
        <v>162</v>
      </c>
      <c r="B14">
        <v>1.61</v>
      </c>
      <c r="C14">
        <v>1.61</v>
      </c>
      <c r="D14">
        <v>1.61</v>
      </c>
      <c r="E14">
        <v>1.61</v>
      </c>
      <c r="F14">
        <v>1.61</v>
      </c>
      <c r="G14">
        <v>1.61</v>
      </c>
      <c r="H14">
        <v>1.61</v>
      </c>
      <c r="I14">
        <v>1.61</v>
      </c>
      <c r="J14">
        <v>1.61</v>
      </c>
      <c r="K14">
        <v>1.61</v>
      </c>
      <c r="L14">
        <v>1.61</v>
      </c>
      <c r="M14">
        <v>1.61</v>
      </c>
      <c r="N14">
        <v>1.61</v>
      </c>
      <c r="O14">
        <v>1.61</v>
      </c>
      <c r="P14">
        <v>1.61</v>
      </c>
      <c r="Q14">
        <v>1.61</v>
      </c>
      <c r="R14">
        <v>1.61</v>
      </c>
      <c r="S14">
        <v>1.61</v>
      </c>
      <c r="T14">
        <v>1.61</v>
      </c>
      <c r="U14">
        <v>1.61</v>
      </c>
      <c r="V14">
        <v>1.61</v>
      </c>
      <c r="W14">
        <v>1.61</v>
      </c>
      <c r="X14">
        <v>1.61</v>
      </c>
      <c r="Y14">
        <v>1.61</v>
      </c>
      <c r="Z14">
        <v>1.61</v>
      </c>
      <c r="AA14">
        <v>1.61</v>
      </c>
      <c r="AB14">
        <v>1.61</v>
      </c>
      <c r="AC14">
        <v>1.61</v>
      </c>
      <c r="AD14">
        <v>1.61</v>
      </c>
      <c r="AE14">
        <v>1.61</v>
      </c>
      <c r="AF14">
        <v>1.61</v>
      </c>
      <c r="AG14">
        <v>1.61</v>
      </c>
      <c r="AH14">
        <v>1.61</v>
      </c>
      <c r="AI14">
        <v>1.61</v>
      </c>
    </row>
    <row r="15" spans="1:35" x14ac:dyDescent="0.35">
      <c r="A15" t="s">
        <v>163</v>
      </c>
      <c r="B15">
        <v>2.59</v>
      </c>
      <c r="C15">
        <v>2.59</v>
      </c>
      <c r="D15">
        <v>2.59</v>
      </c>
      <c r="E15">
        <v>2.59</v>
      </c>
      <c r="F15">
        <v>2.59</v>
      </c>
      <c r="G15">
        <v>2.59</v>
      </c>
      <c r="H15">
        <v>2.59</v>
      </c>
      <c r="I15">
        <v>2.59</v>
      </c>
      <c r="J15">
        <v>2.59</v>
      </c>
      <c r="K15">
        <v>2.59</v>
      </c>
      <c r="L15">
        <v>2.59</v>
      </c>
      <c r="M15">
        <v>2.59</v>
      </c>
      <c r="N15">
        <v>2.59</v>
      </c>
      <c r="O15">
        <v>2.59</v>
      </c>
      <c r="P15">
        <v>2.59</v>
      </c>
      <c r="Q15">
        <v>2.59</v>
      </c>
      <c r="R15">
        <v>2.59</v>
      </c>
      <c r="S15">
        <v>2.59</v>
      </c>
      <c r="T15">
        <v>2.59</v>
      </c>
      <c r="U15">
        <v>2.59</v>
      </c>
      <c r="V15">
        <v>2.59</v>
      </c>
      <c r="W15">
        <v>2.59</v>
      </c>
      <c r="X15">
        <v>2.59</v>
      </c>
      <c r="Y15">
        <v>2.59</v>
      </c>
      <c r="Z15">
        <v>2.59</v>
      </c>
      <c r="AA15">
        <v>2.59</v>
      </c>
      <c r="AB15">
        <v>2.59</v>
      </c>
      <c r="AC15">
        <v>2.59</v>
      </c>
      <c r="AD15">
        <v>2.59</v>
      </c>
      <c r="AE15">
        <v>2.59</v>
      </c>
      <c r="AF15">
        <v>2.59</v>
      </c>
      <c r="AG15">
        <v>2.59</v>
      </c>
      <c r="AH15">
        <v>2.59</v>
      </c>
      <c r="AI15">
        <v>2.59</v>
      </c>
    </row>
    <row r="16" spans="1:35" x14ac:dyDescent="0.35">
      <c r="A16" t="s">
        <v>164</v>
      </c>
      <c r="B16">
        <v>0.51</v>
      </c>
      <c r="C16">
        <v>0.51</v>
      </c>
      <c r="D16">
        <v>0.51</v>
      </c>
      <c r="E16">
        <v>0.51</v>
      </c>
      <c r="F16">
        <v>0.51</v>
      </c>
      <c r="G16">
        <v>0.51</v>
      </c>
      <c r="H16">
        <v>0.51</v>
      </c>
      <c r="I16">
        <v>0.51</v>
      </c>
      <c r="J16">
        <v>0.51</v>
      </c>
      <c r="K16">
        <v>0.51</v>
      </c>
      <c r="L16">
        <v>0.51</v>
      </c>
      <c r="M16">
        <v>0.51</v>
      </c>
      <c r="N16">
        <v>0.51</v>
      </c>
      <c r="O16">
        <v>0.51</v>
      </c>
      <c r="P16">
        <v>0.51</v>
      </c>
      <c r="Q16">
        <v>0.51</v>
      </c>
      <c r="R16">
        <v>0.51</v>
      </c>
      <c r="S16">
        <v>0.51</v>
      </c>
      <c r="T16">
        <v>0.51</v>
      </c>
      <c r="U16">
        <v>0.51</v>
      </c>
      <c r="V16">
        <v>0.51</v>
      </c>
      <c r="W16">
        <v>0.51</v>
      </c>
      <c r="X16">
        <v>0.51</v>
      </c>
      <c r="Y16">
        <v>0.51</v>
      </c>
      <c r="Z16">
        <v>0.51</v>
      </c>
      <c r="AA16">
        <v>0.51</v>
      </c>
      <c r="AB16">
        <v>0.51</v>
      </c>
      <c r="AC16">
        <v>0.51</v>
      </c>
      <c r="AD16">
        <v>0.51</v>
      </c>
      <c r="AE16">
        <v>0.51</v>
      </c>
      <c r="AF16">
        <v>0.51</v>
      </c>
      <c r="AG16">
        <v>0.51</v>
      </c>
      <c r="AH16">
        <v>0.51</v>
      </c>
      <c r="AI16">
        <v>0.51</v>
      </c>
    </row>
    <row r="17" spans="1:35" x14ac:dyDescent="0.35">
      <c r="A17" t="s">
        <v>165</v>
      </c>
      <c r="B17">
        <v>0.57999999999999996</v>
      </c>
      <c r="C17">
        <v>0.57999999999999996</v>
      </c>
      <c r="D17">
        <v>0.57999999999999996</v>
      </c>
      <c r="E17">
        <v>0.57999999999999996</v>
      </c>
      <c r="F17">
        <v>0.57999999999999996</v>
      </c>
      <c r="G17">
        <v>0.57999999999999996</v>
      </c>
      <c r="H17">
        <v>0.57999999999999996</v>
      </c>
      <c r="I17">
        <v>0.57999999999999996</v>
      </c>
      <c r="J17">
        <v>0.57999999999999996</v>
      </c>
      <c r="K17">
        <v>0.57999999999999996</v>
      </c>
      <c r="L17">
        <v>0.57999999999999996</v>
      </c>
      <c r="M17">
        <v>0.57999999999999996</v>
      </c>
      <c r="N17">
        <v>0.57999999999999996</v>
      </c>
      <c r="O17">
        <v>0.57999999999999996</v>
      </c>
      <c r="P17">
        <v>0.57999999999999996</v>
      </c>
      <c r="Q17">
        <v>0.57999999999999996</v>
      </c>
      <c r="R17">
        <v>0.57999999999999996</v>
      </c>
      <c r="S17">
        <v>0.57999999999999996</v>
      </c>
      <c r="T17">
        <v>0.57999999999999996</v>
      </c>
      <c r="U17">
        <v>0.57999999999999996</v>
      </c>
      <c r="V17">
        <v>0.57999999999999996</v>
      </c>
      <c r="W17">
        <v>0.57999999999999996</v>
      </c>
      <c r="X17">
        <v>0.57999999999999996</v>
      </c>
      <c r="Y17">
        <v>0.57999999999999996</v>
      </c>
      <c r="Z17">
        <v>0.57999999999999996</v>
      </c>
      <c r="AA17">
        <v>0.57999999999999996</v>
      </c>
      <c r="AB17">
        <v>0.57999999999999996</v>
      </c>
      <c r="AC17">
        <v>0.57999999999999996</v>
      </c>
      <c r="AD17">
        <v>0.57999999999999996</v>
      </c>
      <c r="AE17">
        <v>0.57999999999999996</v>
      </c>
      <c r="AF17">
        <v>0.57999999999999996</v>
      </c>
      <c r="AG17">
        <v>0.57999999999999996</v>
      </c>
      <c r="AH17">
        <v>0.57999999999999996</v>
      </c>
      <c r="AI17">
        <v>0.57999999999999996</v>
      </c>
    </row>
    <row r="18" spans="1:35" x14ac:dyDescent="0.35">
      <c r="A18" t="s">
        <v>166</v>
      </c>
      <c r="B18">
        <v>3.06</v>
      </c>
      <c r="C18">
        <v>3.06</v>
      </c>
      <c r="D18">
        <v>3.06</v>
      </c>
      <c r="E18">
        <v>3.06</v>
      </c>
      <c r="F18">
        <v>3.06</v>
      </c>
      <c r="G18">
        <v>3.06</v>
      </c>
      <c r="H18">
        <v>3.06</v>
      </c>
      <c r="I18">
        <v>3.06</v>
      </c>
      <c r="J18">
        <v>3.06</v>
      </c>
      <c r="K18">
        <v>3.06</v>
      </c>
      <c r="L18">
        <v>3.06</v>
      </c>
      <c r="M18">
        <v>3.06</v>
      </c>
      <c r="N18">
        <v>3.06</v>
      </c>
      <c r="O18">
        <v>3.06</v>
      </c>
      <c r="P18">
        <v>3.06</v>
      </c>
      <c r="Q18">
        <v>3.06</v>
      </c>
      <c r="R18">
        <v>3.06</v>
      </c>
      <c r="S18">
        <v>3.06</v>
      </c>
      <c r="T18">
        <v>3.06</v>
      </c>
      <c r="U18">
        <v>3.06</v>
      </c>
      <c r="V18">
        <v>3.06</v>
      </c>
      <c r="W18">
        <v>3.06</v>
      </c>
      <c r="X18">
        <v>3.06</v>
      </c>
      <c r="Y18">
        <v>3.06</v>
      </c>
      <c r="Z18">
        <v>3.06</v>
      </c>
      <c r="AA18">
        <v>3.06</v>
      </c>
      <c r="AB18">
        <v>3.06</v>
      </c>
      <c r="AC18">
        <v>3.06</v>
      </c>
      <c r="AD18">
        <v>3.06</v>
      </c>
      <c r="AE18">
        <v>3.06</v>
      </c>
      <c r="AF18">
        <v>3.06</v>
      </c>
      <c r="AG18">
        <v>3.06</v>
      </c>
      <c r="AH18">
        <v>3.06</v>
      </c>
      <c r="AI18">
        <v>3.06</v>
      </c>
    </row>
    <row r="19" spans="1:35" x14ac:dyDescent="0.35">
      <c r="A19" t="s">
        <v>167</v>
      </c>
      <c r="B19">
        <v>5.41</v>
      </c>
      <c r="C19">
        <v>5.41</v>
      </c>
      <c r="D19">
        <v>5.41</v>
      </c>
      <c r="E19">
        <v>5.41</v>
      </c>
      <c r="F19">
        <v>5.41</v>
      </c>
      <c r="G19">
        <v>5.41</v>
      </c>
      <c r="H19">
        <v>5.41</v>
      </c>
      <c r="I19">
        <v>5.41</v>
      </c>
      <c r="J19">
        <v>5.41</v>
      </c>
      <c r="K19">
        <v>5.41</v>
      </c>
      <c r="L19">
        <v>5.41</v>
      </c>
      <c r="M19">
        <v>5.41</v>
      </c>
      <c r="N19">
        <v>5.41</v>
      </c>
      <c r="O19">
        <v>5.41</v>
      </c>
      <c r="P19">
        <v>5.41</v>
      </c>
      <c r="Q19">
        <v>5.41</v>
      </c>
      <c r="R19">
        <v>5.41</v>
      </c>
      <c r="S19">
        <v>5.41</v>
      </c>
      <c r="T19">
        <v>5.41</v>
      </c>
      <c r="U19">
        <v>5.41</v>
      </c>
      <c r="V19">
        <v>5.41</v>
      </c>
      <c r="W19">
        <v>5.41</v>
      </c>
      <c r="X19">
        <v>5.41</v>
      </c>
      <c r="Y19">
        <v>5.41</v>
      </c>
      <c r="Z19">
        <v>5.41</v>
      </c>
      <c r="AA19">
        <v>5.41</v>
      </c>
      <c r="AB19">
        <v>5.41</v>
      </c>
      <c r="AC19">
        <v>5.41</v>
      </c>
      <c r="AD19">
        <v>5.41</v>
      </c>
      <c r="AE19">
        <v>5.41</v>
      </c>
      <c r="AF19">
        <v>5.41</v>
      </c>
      <c r="AG19">
        <v>5.41</v>
      </c>
      <c r="AH19">
        <v>5.41</v>
      </c>
      <c r="AI19">
        <v>5.41</v>
      </c>
    </row>
    <row r="20" spans="1:35" x14ac:dyDescent="0.35">
      <c r="A20" t="s">
        <v>168</v>
      </c>
      <c r="B20">
        <v>3.4714285714285702</v>
      </c>
      <c r="C20">
        <v>3.4942857142857102</v>
      </c>
      <c r="D20">
        <v>3.5171428571428498</v>
      </c>
      <c r="E20">
        <v>3.54</v>
      </c>
      <c r="F20">
        <v>3.54</v>
      </c>
      <c r="G20">
        <v>3.54</v>
      </c>
      <c r="H20">
        <v>3.54</v>
      </c>
      <c r="I20">
        <v>3.54</v>
      </c>
      <c r="J20">
        <v>3.54</v>
      </c>
      <c r="K20">
        <v>3.54</v>
      </c>
      <c r="L20">
        <v>3.54</v>
      </c>
      <c r="M20">
        <v>3.54</v>
      </c>
      <c r="N20">
        <v>3.54</v>
      </c>
      <c r="O20">
        <v>3.54</v>
      </c>
      <c r="P20">
        <v>3.54</v>
      </c>
      <c r="Q20">
        <v>3.54</v>
      </c>
      <c r="R20">
        <v>3.54</v>
      </c>
      <c r="S20">
        <v>3.54</v>
      </c>
      <c r="T20">
        <v>3.54</v>
      </c>
      <c r="U20">
        <v>3.54</v>
      </c>
      <c r="V20">
        <v>3.54</v>
      </c>
      <c r="W20">
        <v>3.54</v>
      </c>
      <c r="X20">
        <v>3.54</v>
      </c>
      <c r="Y20">
        <v>3.54</v>
      </c>
      <c r="Z20">
        <v>3.54</v>
      </c>
      <c r="AA20">
        <v>3.54</v>
      </c>
      <c r="AB20">
        <v>3.54</v>
      </c>
      <c r="AC20">
        <v>3.54</v>
      </c>
      <c r="AD20">
        <v>3.54</v>
      </c>
      <c r="AE20">
        <v>3.54</v>
      </c>
      <c r="AF20">
        <v>3.54</v>
      </c>
      <c r="AG20">
        <v>3.54</v>
      </c>
      <c r="AH20">
        <v>3.54</v>
      </c>
      <c r="AI20">
        <v>3.54</v>
      </c>
    </row>
    <row r="21" spans="1:35" x14ac:dyDescent="0.35">
      <c r="A21" t="s">
        <v>169</v>
      </c>
      <c r="B21">
        <v>3.7533333333333299</v>
      </c>
      <c r="C21">
        <v>3.8155555555555498</v>
      </c>
      <c r="D21">
        <v>3.8777777777777702</v>
      </c>
      <c r="E21">
        <v>3.94</v>
      </c>
      <c r="F21">
        <v>3.94</v>
      </c>
      <c r="G21">
        <v>3.94</v>
      </c>
      <c r="H21">
        <v>3.94</v>
      </c>
      <c r="I21">
        <v>3.94</v>
      </c>
      <c r="J21">
        <v>3.94</v>
      </c>
      <c r="K21">
        <v>3.94</v>
      </c>
      <c r="L21">
        <v>3.94</v>
      </c>
      <c r="M21">
        <v>3.94</v>
      </c>
      <c r="N21">
        <v>3.94</v>
      </c>
      <c r="O21">
        <v>3.94</v>
      </c>
      <c r="P21">
        <v>3.94</v>
      </c>
      <c r="Q21">
        <v>3.94</v>
      </c>
      <c r="R21">
        <v>3.94</v>
      </c>
      <c r="S21">
        <v>3.94</v>
      </c>
      <c r="T21">
        <v>3.94</v>
      </c>
      <c r="U21">
        <v>3.94</v>
      </c>
      <c r="V21">
        <v>3.94</v>
      </c>
      <c r="W21">
        <v>3.94</v>
      </c>
      <c r="X21">
        <v>3.94</v>
      </c>
      <c r="Y21">
        <v>3.94</v>
      </c>
      <c r="Z21">
        <v>3.94</v>
      </c>
      <c r="AA21">
        <v>3.94</v>
      </c>
      <c r="AB21">
        <v>3.94</v>
      </c>
      <c r="AC21">
        <v>3.94</v>
      </c>
      <c r="AD21">
        <v>3.94</v>
      </c>
      <c r="AE21">
        <v>3.94</v>
      </c>
      <c r="AF21">
        <v>3.94</v>
      </c>
      <c r="AG21">
        <v>3.94</v>
      </c>
      <c r="AH21">
        <v>3.94</v>
      </c>
      <c r="AI21">
        <v>3.94</v>
      </c>
    </row>
    <row r="24" spans="1:35" x14ac:dyDescent="0.35">
      <c r="A24" t="s">
        <v>65</v>
      </c>
      <c r="B24">
        <v>2017</v>
      </c>
      <c r="C24">
        <v>2018</v>
      </c>
      <c r="D24">
        <v>2019</v>
      </c>
      <c r="E24">
        <v>2020</v>
      </c>
      <c r="F24">
        <v>2021</v>
      </c>
      <c r="G24">
        <v>2022</v>
      </c>
      <c r="H24">
        <v>2023</v>
      </c>
      <c r="I24">
        <v>2024</v>
      </c>
      <c r="J24">
        <v>2025</v>
      </c>
      <c r="K24">
        <v>2026</v>
      </c>
      <c r="L24">
        <v>2027</v>
      </c>
      <c r="M24">
        <v>2028</v>
      </c>
      <c r="N24">
        <v>2029</v>
      </c>
      <c r="O24">
        <v>2030</v>
      </c>
      <c r="P24">
        <v>2031</v>
      </c>
      <c r="Q24">
        <v>2032</v>
      </c>
      <c r="R24">
        <v>2033</v>
      </c>
      <c r="S24">
        <v>2034</v>
      </c>
      <c r="T24">
        <v>2035</v>
      </c>
      <c r="U24">
        <v>2036</v>
      </c>
      <c r="V24">
        <v>2037</v>
      </c>
      <c r="W24">
        <v>2038</v>
      </c>
      <c r="X24">
        <v>2039</v>
      </c>
      <c r="Y24">
        <v>2040</v>
      </c>
      <c r="Z24">
        <v>2041</v>
      </c>
      <c r="AA24">
        <v>2042</v>
      </c>
      <c r="AB24">
        <v>2043</v>
      </c>
      <c r="AC24">
        <v>2044</v>
      </c>
      <c r="AD24">
        <v>2045</v>
      </c>
      <c r="AE24">
        <v>2046</v>
      </c>
      <c r="AF24">
        <v>2047</v>
      </c>
      <c r="AG24">
        <v>2048</v>
      </c>
      <c r="AH24">
        <v>2049</v>
      </c>
      <c r="AI24">
        <v>2050</v>
      </c>
    </row>
    <row r="25" spans="1:35" x14ac:dyDescent="0.35">
      <c r="A25" t="s">
        <v>158</v>
      </c>
      <c r="B25" s="34">
        <v>3706209.8116490501</v>
      </c>
      <c r="C25" s="34">
        <v>3658524.81672678</v>
      </c>
      <c r="D25" s="34">
        <v>3573683.6137028001</v>
      </c>
      <c r="E25" s="34">
        <v>3443818.5656118402</v>
      </c>
      <c r="F25" s="34">
        <v>3324370.3594461102</v>
      </c>
      <c r="G25" s="34">
        <v>3242634.5389950601</v>
      </c>
      <c r="H25" s="34">
        <v>3224434.6345345401</v>
      </c>
      <c r="I25" s="34">
        <v>3245355.9194855099</v>
      </c>
      <c r="J25" s="34">
        <v>3290715.73848496</v>
      </c>
      <c r="K25" s="34">
        <v>3338656.21500149</v>
      </c>
      <c r="L25" s="34">
        <v>3379798.39258976</v>
      </c>
      <c r="M25" s="34">
        <v>3406367.18078807</v>
      </c>
      <c r="N25" s="34">
        <v>3415198.58926812</v>
      </c>
      <c r="O25" s="34">
        <v>3406249.6889800201</v>
      </c>
      <c r="P25" s="34">
        <v>3384293.0439263801</v>
      </c>
      <c r="Q25" s="34">
        <v>3355207.20587519</v>
      </c>
      <c r="R25" s="34">
        <v>3325791.4842495299</v>
      </c>
      <c r="S25" s="34">
        <v>3301501.8317476399</v>
      </c>
      <c r="T25" s="34">
        <v>3285437.6748867501</v>
      </c>
      <c r="U25" s="34">
        <v>3278751.8924235101</v>
      </c>
      <c r="V25" s="34">
        <v>3279885.5913468702</v>
      </c>
      <c r="W25" s="34">
        <v>3285692.8890473801</v>
      </c>
      <c r="X25" s="34">
        <v>3292960.6556215999</v>
      </c>
      <c r="Y25" s="34">
        <v>3298766.5830316502</v>
      </c>
      <c r="Z25" s="34">
        <v>3301178.5708695799</v>
      </c>
      <c r="AA25" s="34">
        <v>3299422.0027686199</v>
      </c>
      <c r="AB25" s="34">
        <v>3293843.3306609299</v>
      </c>
      <c r="AC25" s="34">
        <v>3285563.9599066302</v>
      </c>
      <c r="AD25" s="34">
        <v>3276102.7487535099</v>
      </c>
      <c r="AE25" s="34">
        <v>3266954.9176608198</v>
      </c>
      <c r="AF25" s="34">
        <v>3259245.2708284999</v>
      </c>
      <c r="AG25" s="34">
        <v>3253550.2663809299</v>
      </c>
      <c r="AH25" s="34">
        <v>3249902.0767270899</v>
      </c>
      <c r="AI25" s="34">
        <v>3247889.7402861598</v>
      </c>
    </row>
    <row r="26" spans="1:35" x14ac:dyDescent="0.35">
      <c r="A26" t="s">
        <v>159</v>
      </c>
      <c r="B26" s="34">
        <v>17732.123424778802</v>
      </c>
      <c r="C26" s="34">
        <v>44482.141441535503</v>
      </c>
      <c r="D26" s="34">
        <v>103565.85953840399</v>
      </c>
      <c r="E26" s="34">
        <v>208380.995912338</v>
      </c>
      <c r="F26" s="34">
        <v>340802.919917917</v>
      </c>
      <c r="G26" s="34">
        <v>450215.61893768201</v>
      </c>
      <c r="H26" s="34">
        <v>516985.63479424297</v>
      </c>
      <c r="I26" s="34">
        <v>553492.40091938898</v>
      </c>
      <c r="J26" s="34">
        <v>577173.01157294703</v>
      </c>
      <c r="K26" s="34">
        <v>596244.45124510303</v>
      </c>
      <c r="L26" s="34">
        <v>615589.21018947696</v>
      </c>
      <c r="M26" s="34">
        <v>637923.49093458499</v>
      </c>
      <c r="N26" s="34">
        <v>665499.21328097605</v>
      </c>
      <c r="O26" s="34">
        <v>699935.35565809603</v>
      </c>
      <c r="P26" s="34">
        <v>742195.10956146999</v>
      </c>
      <c r="Q26" s="34">
        <v>791734.31660434802</v>
      </c>
      <c r="R26" s="34">
        <v>846769.27924589696</v>
      </c>
      <c r="S26" s="34">
        <v>904607.22667436604</v>
      </c>
      <c r="T26" s="34">
        <v>962286.35191157099</v>
      </c>
      <c r="U26" s="34">
        <v>1017357.81447564</v>
      </c>
      <c r="V26" s="34">
        <v>1068209.8282053899</v>
      </c>
      <c r="W26" s="34">
        <v>1114296.85283898</v>
      </c>
      <c r="X26" s="34">
        <v>1156133.4952360301</v>
      </c>
      <c r="Y26" s="34">
        <v>1194905.83315891</v>
      </c>
      <c r="Z26" s="34">
        <v>1232162.06080745</v>
      </c>
      <c r="AA26" s="34">
        <v>1269462.067272</v>
      </c>
      <c r="AB26" s="34">
        <v>1308082.9575644401</v>
      </c>
      <c r="AC26" s="34">
        <v>1348843.77136164</v>
      </c>
      <c r="AD26" s="34">
        <v>1392016.0281922601</v>
      </c>
      <c r="AE26" s="34">
        <v>1437373.85595336</v>
      </c>
      <c r="AF26" s="34">
        <v>1484306.2492388899</v>
      </c>
      <c r="AG26" s="34">
        <v>1532010.39332651</v>
      </c>
      <c r="AH26" s="34">
        <v>1579658.54808309</v>
      </c>
      <c r="AI26" s="34">
        <v>1626548.7011389199</v>
      </c>
    </row>
    <row r="27" spans="1:35" x14ac:dyDescent="0.35">
      <c r="A27" t="s">
        <v>160</v>
      </c>
      <c r="B27" s="34">
        <v>374216.87622965203</v>
      </c>
      <c r="C27" s="34">
        <v>369402.11107881</v>
      </c>
      <c r="D27" s="34">
        <v>360835.67485833197</v>
      </c>
      <c r="E27" s="34">
        <v>347723.17041369301</v>
      </c>
      <c r="F27" s="34">
        <v>335662.456947856</v>
      </c>
      <c r="G27" s="34">
        <v>327409.57193602499</v>
      </c>
      <c r="H27" s="34">
        <v>325571.92330278002</v>
      </c>
      <c r="I27" s="34">
        <v>327684.35036410199</v>
      </c>
      <c r="J27" s="34">
        <v>332264.34195523203</v>
      </c>
      <c r="K27" s="34">
        <v>337104.90314272599</v>
      </c>
      <c r="L27" s="34">
        <v>341259.03848875401</v>
      </c>
      <c r="M27" s="34">
        <v>343941.69528101903</v>
      </c>
      <c r="N27" s="34">
        <v>344833.40467203199</v>
      </c>
      <c r="O27" s="34">
        <v>343929.83210553002</v>
      </c>
      <c r="P27" s="34">
        <v>341712.86449116899</v>
      </c>
      <c r="Q27" s="34">
        <v>338776.06058335199</v>
      </c>
      <c r="R27" s="34">
        <v>335805.94825344702</v>
      </c>
      <c r="S27" s="34">
        <v>333353.41632840899</v>
      </c>
      <c r="T27" s="34">
        <v>331731.41463253798</v>
      </c>
      <c r="U27" s="34">
        <v>331056.349605005</v>
      </c>
      <c r="V27" s="34">
        <v>331170.81945189502</v>
      </c>
      <c r="W27" s="34">
        <v>331757.183666353</v>
      </c>
      <c r="X27" s="34">
        <v>332491.01176642999</v>
      </c>
      <c r="Y27" s="34">
        <v>333077.237622338</v>
      </c>
      <c r="Z27" s="34">
        <v>333320.77660153399</v>
      </c>
      <c r="AA27" s="34">
        <v>333143.41550730699</v>
      </c>
      <c r="AB27" s="34">
        <v>332580.13567271997</v>
      </c>
      <c r="AC27" s="34">
        <v>331744.16566069302</v>
      </c>
      <c r="AD27" s="34">
        <v>330788.864945676</v>
      </c>
      <c r="AE27" s="34">
        <v>329865.20628905599</v>
      </c>
      <c r="AF27" s="34">
        <v>329086.761435405</v>
      </c>
      <c r="AG27" s="34">
        <v>328511.73549710499</v>
      </c>
      <c r="AH27" s="34">
        <v>328143.37692985201</v>
      </c>
      <c r="AI27" s="34">
        <v>327940.19084619399</v>
      </c>
    </row>
    <row r="28" spans="1:35" x14ac:dyDescent="0.35">
      <c r="A28" t="s">
        <v>161</v>
      </c>
      <c r="B28">
        <v>1790.41667206285</v>
      </c>
      <c r="C28">
        <v>4491.3722817139997</v>
      </c>
      <c r="D28" s="34">
        <v>10457.069192004599</v>
      </c>
      <c r="E28" s="34">
        <v>21040.278159870999</v>
      </c>
      <c r="F28" s="34">
        <v>34410.950966880599</v>
      </c>
      <c r="G28" s="34">
        <v>45458.376916253401</v>
      </c>
      <c r="H28" s="34">
        <v>52200.161118839897</v>
      </c>
      <c r="I28" s="34">
        <v>55886.257879379198</v>
      </c>
      <c r="J28" s="34">
        <v>58277.2947057704</v>
      </c>
      <c r="K28" s="34">
        <v>60202.942454282696</v>
      </c>
      <c r="L28" s="34">
        <v>62156.187313984403</v>
      </c>
      <c r="M28" s="34">
        <v>64411.2848929182</v>
      </c>
      <c r="N28" s="34">
        <v>67195.612062903994</v>
      </c>
      <c r="O28" s="34">
        <v>70672.637456679993</v>
      </c>
      <c r="P28" s="34">
        <v>74939.614746052102</v>
      </c>
      <c r="Q28" s="34">
        <v>79941.600130746505</v>
      </c>
      <c r="R28" s="34">
        <v>85498.493250613494</v>
      </c>
      <c r="S28" s="34">
        <v>91338.404403562003</v>
      </c>
      <c r="T28" s="34">
        <v>97162.279242510296</v>
      </c>
      <c r="U28" s="34">
        <v>102722.85776813699</v>
      </c>
      <c r="V28" s="34">
        <v>107857.39755272301</v>
      </c>
      <c r="W28" s="34">
        <v>112510.815267741</v>
      </c>
      <c r="X28" s="34">
        <v>116735.07088882101</v>
      </c>
      <c r="Y28" s="34">
        <v>120649.922966547</v>
      </c>
      <c r="Z28" s="34">
        <v>124411.693033346</v>
      </c>
      <c r="AA28" s="34">
        <v>128177.883457492</v>
      </c>
      <c r="AB28" s="34">
        <v>132077.44383235701</v>
      </c>
      <c r="AC28" s="34">
        <v>136193.07278672</v>
      </c>
      <c r="AD28" s="34">
        <v>140552.18571123999</v>
      </c>
      <c r="AE28" s="34">
        <v>145131.97624656599</v>
      </c>
      <c r="AF28" s="34">
        <v>149870.751033165</v>
      </c>
      <c r="AG28" s="34">
        <v>154687.44967973701</v>
      </c>
      <c r="AH28" s="34">
        <v>159498.49507038601</v>
      </c>
      <c r="AI28" s="34">
        <v>164233.00485105999</v>
      </c>
    </row>
    <row r="29" spans="1:35" x14ac:dyDescent="0.35">
      <c r="A29" t="s">
        <v>162</v>
      </c>
      <c r="B29" s="34">
        <v>591256.67357105401</v>
      </c>
      <c r="C29" s="34">
        <v>587315.47741225699</v>
      </c>
      <c r="D29" s="34">
        <v>577003.49881855596</v>
      </c>
      <c r="E29" s="34">
        <v>558147.268421288</v>
      </c>
      <c r="F29" s="34">
        <v>540277.33073096699</v>
      </c>
      <c r="G29" s="34">
        <v>525749.63133165101</v>
      </c>
      <c r="H29" s="34">
        <v>518876.62117755902</v>
      </c>
      <c r="I29" s="34">
        <v>515971.930282382</v>
      </c>
      <c r="J29" s="34">
        <v>516145.75778507302</v>
      </c>
      <c r="K29" s="34">
        <v>517488.24468752102</v>
      </c>
      <c r="L29" s="34">
        <v>520358.38471185201</v>
      </c>
      <c r="M29" s="34">
        <v>524827.30556102295</v>
      </c>
      <c r="N29" s="34">
        <v>530795.72161792195</v>
      </c>
      <c r="O29" s="34">
        <v>537735.46893263899</v>
      </c>
      <c r="P29" s="34">
        <v>544900.26975734998</v>
      </c>
      <c r="Q29" s="34">
        <v>551508.59002799401</v>
      </c>
      <c r="R29" s="34">
        <v>556733.95103335497</v>
      </c>
      <c r="S29" s="34">
        <v>560143.45194260206</v>
      </c>
      <c r="T29" s="34">
        <v>561539.12911158905</v>
      </c>
      <c r="U29" s="34">
        <v>561058.99940379697</v>
      </c>
      <c r="V29" s="34">
        <v>559101.85458301101</v>
      </c>
      <c r="W29" s="34">
        <v>556325.78662435105</v>
      </c>
      <c r="X29" s="34">
        <v>553214.78334545298</v>
      </c>
      <c r="Y29" s="34">
        <v>550390.16367190296</v>
      </c>
      <c r="Z29" s="34">
        <v>548242.36736022995</v>
      </c>
      <c r="AA29" s="34">
        <v>547028.31457799196</v>
      </c>
      <c r="AB29" s="34">
        <v>546919.30505737395</v>
      </c>
      <c r="AC29" s="34">
        <v>547879.71458363102</v>
      </c>
      <c r="AD29" s="34">
        <v>549699.68976872601</v>
      </c>
      <c r="AE29" s="34">
        <v>552180.63414449303</v>
      </c>
      <c r="AF29" s="34">
        <v>555043.73238604702</v>
      </c>
      <c r="AG29" s="34">
        <v>558009.25671400002</v>
      </c>
      <c r="AH29" s="34">
        <v>560808.97775640199</v>
      </c>
      <c r="AI29" s="34">
        <v>563233.82928107597</v>
      </c>
    </row>
    <row r="30" spans="1:35" x14ac:dyDescent="0.35">
      <c r="A30" t="s">
        <v>163</v>
      </c>
      <c r="B30" s="34">
        <v>304385.43526699499</v>
      </c>
      <c r="C30" s="34">
        <v>308884.892929069</v>
      </c>
      <c r="D30" s="34">
        <v>318092.23257697298</v>
      </c>
      <c r="E30" s="34">
        <v>334220.81937657302</v>
      </c>
      <c r="F30" s="34">
        <v>357719.179096003</v>
      </c>
      <c r="G30" s="34">
        <v>376847.56344851898</v>
      </c>
      <c r="H30" s="34">
        <v>388619.20577524899</v>
      </c>
      <c r="I30" s="34">
        <v>394124.01322119002</v>
      </c>
      <c r="J30" s="34">
        <v>397456.85757593898</v>
      </c>
      <c r="K30" s="34">
        <v>399869.87113589799</v>
      </c>
      <c r="L30" s="34">
        <v>402893.70216856402</v>
      </c>
      <c r="M30" s="34">
        <v>407195.79104606999</v>
      </c>
      <c r="N30" s="34">
        <v>413104.69103085803</v>
      </c>
      <c r="O30" s="34">
        <v>420591.31009657902</v>
      </c>
      <c r="P30" s="34">
        <v>429474.87995814002</v>
      </c>
      <c r="Q30" s="34">
        <v>439520.47289576498</v>
      </c>
      <c r="R30" s="34">
        <v>450351.52102981502</v>
      </c>
      <c r="S30" s="34">
        <v>461715.24920168601</v>
      </c>
      <c r="T30" s="34">
        <v>473301.191556865</v>
      </c>
      <c r="U30" s="34">
        <v>484826.77944326098</v>
      </c>
      <c r="V30" s="34">
        <v>496034.48759691202</v>
      </c>
      <c r="W30" s="34">
        <v>506780.62928907498</v>
      </c>
      <c r="X30" s="34">
        <v>516819.97237226</v>
      </c>
      <c r="Y30" s="34">
        <v>526147.15166377195</v>
      </c>
      <c r="Z30" s="34">
        <v>534778.69469859404</v>
      </c>
      <c r="AA30" s="34">
        <v>542849.94941477501</v>
      </c>
      <c r="AB30" s="34">
        <v>550619.44343027298</v>
      </c>
      <c r="AC30" s="34">
        <v>558324.556006119</v>
      </c>
      <c r="AD30" s="34">
        <v>566149.03612289205</v>
      </c>
      <c r="AE30" s="34">
        <v>574303.57359199098</v>
      </c>
      <c r="AF30" s="34">
        <v>582896.84720618895</v>
      </c>
      <c r="AG30" s="34">
        <v>591971.68144519697</v>
      </c>
      <c r="AH30" s="34">
        <v>601493.41694221704</v>
      </c>
      <c r="AI30" s="34">
        <v>611382.24272178404</v>
      </c>
    </row>
    <row r="31" spans="1:35" x14ac:dyDescent="0.35">
      <c r="A31" t="s">
        <v>164</v>
      </c>
      <c r="B31" s="34">
        <v>83987.053361911007</v>
      </c>
      <c r="C31" s="34">
        <v>82973.624490790899</v>
      </c>
      <c r="D31" s="34">
        <v>81156.719762837994</v>
      </c>
      <c r="E31" s="34">
        <v>78378.118419451901</v>
      </c>
      <c r="F31" s="34">
        <v>75848.573565799306</v>
      </c>
      <c r="G31" s="34">
        <v>74207.048880654402</v>
      </c>
      <c r="H31" s="34">
        <v>73972.916544021704</v>
      </c>
      <c r="I31" s="34">
        <v>74546.752670523201</v>
      </c>
      <c r="J31" s="34">
        <v>75527.362981592698</v>
      </c>
      <c r="K31" s="34">
        <v>76398.031712930999</v>
      </c>
      <c r="L31" s="34">
        <v>76977.9386411085</v>
      </c>
      <c r="M31" s="34">
        <v>77149.451780724907</v>
      </c>
      <c r="N31" s="34">
        <v>76929.641681355293</v>
      </c>
      <c r="O31" s="34">
        <v>76401.744458063506</v>
      </c>
      <c r="P31" s="34">
        <v>75725.238753975107</v>
      </c>
      <c r="Q31" s="34">
        <v>75052.522961907103</v>
      </c>
      <c r="R31" s="34">
        <v>74506.696022983495</v>
      </c>
      <c r="S31" s="34">
        <v>74147.501937010806</v>
      </c>
      <c r="T31" s="34">
        <v>73982.058142704103</v>
      </c>
      <c r="U31" s="34">
        <v>73954.763511947502</v>
      </c>
      <c r="V31" s="34">
        <v>73997.220441690006</v>
      </c>
      <c r="W31" s="34">
        <v>74035.508331285193</v>
      </c>
      <c r="X31" s="34">
        <v>74017.796281614297</v>
      </c>
      <c r="Y31" s="34">
        <v>73918.032704885904</v>
      </c>
      <c r="Z31" s="34">
        <v>73740.124911305596</v>
      </c>
      <c r="AA31" s="34">
        <v>73506.7630742498</v>
      </c>
      <c r="AB31" s="34">
        <v>73250.901405348894</v>
      </c>
      <c r="AC31" s="34">
        <v>73003.719619423995</v>
      </c>
      <c r="AD31" s="34">
        <v>72787.833690708707</v>
      </c>
      <c r="AE31" s="34">
        <v>72612.858783402306</v>
      </c>
      <c r="AF31" s="34">
        <v>72476.684034318605</v>
      </c>
      <c r="AG31" s="34">
        <v>72368.384453444101</v>
      </c>
      <c r="AH31" s="34">
        <v>72273.353310225197</v>
      </c>
      <c r="AI31" s="34">
        <v>72177.742004342901</v>
      </c>
    </row>
    <row r="32" spans="1:35" x14ac:dyDescent="0.35">
      <c r="A32" t="s">
        <v>165</v>
      </c>
      <c r="B32">
        <v>401.95991281149401</v>
      </c>
      <c r="C32">
        <v>1009.1871387122</v>
      </c>
      <c r="D32">
        <v>2352.8997387038198</v>
      </c>
      <c r="E32">
        <v>4745.1828154782497</v>
      </c>
      <c r="F32">
        <v>7782.7370132243896</v>
      </c>
      <c r="G32" s="34">
        <v>10321.2421437882</v>
      </c>
      <c r="H32" s="34">
        <v>11905.1720675201</v>
      </c>
      <c r="I32" s="34">
        <v>12817.1400083927</v>
      </c>
      <c r="J32" s="34">
        <v>13465.414004107501</v>
      </c>
      <c r="K32" s="34">
        <v>14063.6838328549</v>
      </c>
      <c r="L32" s="34">
        <v>14752.380961626301</v>
      </c>
      <c r="M32" s="34">
        <v>15604.4953389816</v>
      </c>
      <c r="N32" s="34">
        <v>16654.207321280701</v>
      </c>
      <c r="O32" s="34">
        <v>17888.562521080199</v>
      </c>
      <c r="P32" s="34">
        <v>19259.841542337399</v>
      </c>
      <c r="Q32" s="34">
        <v>20694.155814278802</v>
      </c>
      <c r="R32" s="34">
        <v>22116.968473247402</v>
      </c>
      <c r="S32" s="34">
        <v>23470.705686610199</v>
      </c>
      <c r="T32" s="34">
        <v>24729.114156869098</v>
      </c>
      <c r="U32" s="34">
        <v>25893.8259100254</v>
      </c>
      <c r="V32" s="34">
        <v>26990.879650419101</v>
      </c>
      <c r="W32" s="34">
        <v>28055.137488906501</v>
      </c>
      <c r="X32" s="34">
        <v>29121.104114715999</v>
      </c>
      <c r="Y32" s="34">
        <v>30213.282602586401</v>
      </c>
      <c r="Z32" s="34">
        <v>31343.2538589297</v>
      </c>
      <c r="AA32" s="34">
        <v>32509.8949858911</v>
      </c>
      <c r="AB32" s="34">
        <v>33703.259076787603</v>
      </c>
      <c r="AC32" s="34">
        <v>34908.453466140701</v>
      </c>
      <c r="AD32" s="34">
        <v>36110.971372166503</v>
      </c>
      <c r="AE32" s="34">
        <v>37299.939021841397</v>
      </c>
      <c r="AF32" s="34">
        <v>38469.852454719701</v>
      </c>
      <c r="AG32" s="34">
        <v>39620.502103812803</v>
      </c>
      <c r="AH32" s="34">
        <v>40755.950552759197</v>
      </c>
      <c r="AI32" s="34">
        <v>41882.504545086602</v>
      </c>
    </row>
    <row r="33" spans="1:35" x14ac:dyDescent="0.35">
      <c r="A33" t="s">
        <v>166</v>
      </c>
      <c r="B33" s="34">
        <v>163539.07992390799</v>
      </c>
      <c r="C33" s="34">
        <v>162448.961837432</v>
      </c>
      <c r="D33" s="34">
        <v>159596.712439175</v>
      </c>
      <c r="E33" s="34">
        <v>154381.15935056901</v>
      </c>
      <c r="F33" s="34">
        <v>149438.41062771401</v>
      </c>
      <c r="G33" s="34">
        <v>145420.11079386101</v>
      </c>
      <c r="H33" s="34">
        <v>143519.06543209101</v>
      </c>
      <c r="I33" s="34">
        <v>142715.640290871</v>
      </c>
      <c r="J33" s="34">
        <v>142763.72023842399</v>
      </c>
      <c r="K33" s="34">
        <v>143135.04640293101</v>
      </c>
      <c r="L33" s="34">
        <v>143928.91492029899</v>
      </c>
      <c r="M33" s="34">
        <v>145164.99941049499</v>
      </c>
      <c r="N33" s="34">
        <v>146815.837894319</v>
      </c>
      <c r="O33" s="34">
        <v>148735.34247072999</v>
      </c>
      <c r="P33" s="34">
        <v>150717.09589033001</v>
      </c>
      <c r="Q33" s="34">
        <v>152544.92915667899</v>
      </c>
      <c r="R33" s="34">
        <v>153990.24177518301</v>
      </c>
      <c r="S33" s="34">
        <v>154933.29521816599</v>
      </c>
      <c r="T33" s="34">
        <v>155319.333584056</v>
      </c>
      <c r="U33" s="34">
        <v>155186.531749986</v>
      </c>
      <c r="V33" s="34">
        <v>154645.19382083201</v>
      </c>
      <c r="W33" s="34">
        <v>153877.345236522</v>
      </c>
      <c r="X33" s="34">
        <v>153016.85496789101</v>
      </c>
      <c r="Y33" s="34">
        <v>152235.577185845</v>
      </c>
      <c r="Z33" s="34">
        <v>151641.50586559501</v>
      </c>
      <c r="AA33" s="34">
        <v>151305.70403220999</v>
      </c>
      <c r="AB33" s="34">
        <v>151275.552462678</v>
      </c>
      <c r="AC33" s="34">
        <v>151541.197650791</v>
      </c>
      <c r="AD33" s="34">
        <v>152044.59504241301</v>
      </c>
      <c r="AE33" s="34">
        <v>152730.81369954001</v>
      </c>
      <c r="AF33" s="34">
        <v>153522.73448975699</v>
      </c>
      <c r="AG33" s="34">
        <v>154342.98589961699</v>
      </c>
      <c r="AH33" s="34">
        <v>155117.37682623899</v>
      </c>
      <c r="AI33" s="34">
        <v>155788.080439446</v>
      </c>
    </row>
    <row r="34" spans="1:35" x14ac:dyDescent="0.35">
      <c r="A34" t="s">
        <v>167</v>
      </c>
      <c r="B34">
        <v>782.35536694328903</v>
      </c>
      <c r="C34">
        <v>1974.89643083479</v>
      </c>
      <c r="D34">
        <v>4624.4802160531899</v>
      </c>
      <c r="E34">
        <v>9339.5986929902301</v>
      </c>
      <c r="F34" s="34">
        <v>15314.9812961854</v>
      </c>
      <c r="G34" s="34">
        <v>20177.358409758901</v>
      </c>
      <c r="H34" s="34">
        <v>22977.144754815399</v>
      </c>
      <c r="I34" s="34">
        <v>24257.607408372402</v>
      </c>
      <c r="J34" s="34">
        <v>24852.888628212801</v>
      </c>
      <c r="K34" s="34">
        <v>25170.5756533815</v>
      </c>
      <c r="L34" s="34">
        <v>25458.060696873599</v>
      </c>
      <c r="M34" s="34">
        <v>25831.173555724901</v>
      </c>
      <c r="N34" s="34">
        <v>26359.439426324301</v>
      </c>
      <c r="O34" s="34">
        <v>27086.707714066099</v>
      </c>
      <c r="P34" s="34">
        <v>28049.3126260192</v>
      </c>
      <c r="Q34" s="34">
        <v>29276.935210381402</v>
      </c>
      <c r="R34" s="34">
        <v>30777.455720277299</v>
      </c>
      <c r="S34" s="34">
        <v>32544.813257902399</v>
      </c>
      <c r="T34" s="34">
        <v>34540.4833127768</v>
      </c>
      <c r="U34" s="34">
        <v>36699.770417518201</v>
      </c>
      <c r="V34" s="34">
        <v>38938.288312983597</v>
      </c>
      <c r="W34" s="34">
        <v>41168.388328239002</v>
      </c>
      <c r="X34" s="34">
        <v>43300.0054561246</v>
      </c>
      <c r="Y34" s="34">
        <v>45274.293168078802</v>
      </c>
      <c r="Z34" s="34">
        <v>47057.922858906502</v>
      </c>
      <c r="AA34" s="34">
        <v>48651.800047107703</v>
      </c>
      <c r="AB34" s="34">
        <v>50087.403409047503</v>
      </c>
      <c r="AC34" s="34">
        <v>51411.601993698903</v>
      </c>
      <c r="AD34" s="34">
        <v>52677.6510385082</v>
      </c>
      <c r="AE34" s="34">
        <v>53942.7002198548</v>
      </c>
      <c r="AF34" s="34">
        <v>55252.654104785703</v>
      </c>
      <c r="AG34" s="34">
        <v>56641.420093300098</v>
      </c>
      <c r="AH34" s="34">
        <v>58127.618975322403</v>
      </c>
      <c r="AI34" s="34">
        <v>59716.077932045802</v>
      </c>
    </row>
    <row r="35" spans="1:35" x14ac:dyDescent="0.35">
      <c r="A35" t="s">
        <v>168</v>
      </c>
      <c r="B35" s="34">
        <v>504644.25654422102</v>
      </c>
      <c r="C35" s="34">
        <v>498151.38106393302</v>
      </c>
      <c r="D35" s="34">
        <v>486599.24883175798</v>
      </c>
      <c r="E35" s="34">
        <v>468916.58811488299</v>
      </c>
      <c r="F35" s="34">
        <v>452652.30350622901</v>
      </c>
      <c r="G35" s="34">
        <v>441523.005802978</v>
      </c>
      <c r="H35" s="34">
        <v>439044.873769873</v>
      </c>
      <c r="I35" s="34">
        <v>441893.55391119898</v>
      </c>
      <c r="J35" s="34">
        <v>448069.82921650202</v>
      </c>
      <c r="K35" s="34">
        <v>454597.49153449002</v>
      </c>
      <c r="L35" s="34">
        <v>460199.48512815702</v>
      </c>
      <c r="M35" s="34">
        <v>463817.13956463197</v>
      </c>
      <c r="N35" s="34">
        <v>465019.64017661702</v>
      </c>
      <c r="O35" s="34">
        <v>463801.14166674198</v>
      </c>
      <c r="P35" s="34">
        <v>460811.48501414998</v>
      </c>
      <c r="Q35" s="34">
        <v>456851.10450002598</v>
      </c>
      <c r="R35" s="34">
        <v>452845.80643950199</v>
      </c>
      <c r="S35" s="34">
        <v>449538.48325720301</v>
      </c>
      <c r="T35" s="34">
        <v>447351.15849469299</v>
      </c>
      <c r="U35" s="34">
        <v>446440.81021652202</v>
      </c>
      <c r="V35" s="34">
        <v>446595.17672014597</v>
      </c>
      <c r="W35" s="34">
        <v>447385.90891814401</v>
      </c>
      <c r="X35" s="34">
        <v>448375.50120945298</v>
      </c>
      <c r="Y35" s="34">
        <v>449166.04682621401</v>
      </c>
      <c r="Z35" s="34">
        <v>449494.467469169</v>
      </c>
      <c r="AA35" s="34">
        <v>449255.28996750899</v>
      </c>
      <c r="AB35" s="34">
        <v>448495.68784529599</v>
      </c>
      <c r="AC35" s="34">
        <v>447368.35369227</v>
      </c>
      <c r="AD35" s="34">
        <v>446080.09800491802</v>
      </c>
      <c r="AE35" s="34">
        <v>444834.51271553402</v>
      </c>
      <c r="AF35" s="34">
        <v>443784.75320605101</v>
      </c>
      <c r="AG35" s="34">
        <v>443009.31106124201</v>
      </c>
      <c r="AH35" s="34">
        <v>442512.56693471898</v>
      </c>
      <c r="AI35" s="34">
        <v>442238.56355154503</v>
      </c>
    </row>
    <row r="36" spans="1:35" x14ac:dyDescent="0.35">
      <c r="A36" t="s">
        <v>169</v>
      </c>
      <c r="B36">
        <v>2414.69089248107</v>
      </c>
      <c r="C36">
        <v>6057.4579822778796</v>
      </c>
      <c r="D36" s="34">
        <v>14103.6154709273</v>
      </c>
      <c r="E36" s="34">
        <v>28378.7344554263</v>
      </c>
      <c r="F36" s="34">
        <v>46418.414065640398</v>
      </c>
      <c r="G36" s="34">
        <v>61339.255485474801</v>
      </c>
      <c r="H36" s="34">
        <v>70487.617881714003</v>
      </c>
      <c r="I36" s="34">
        <v>75587.086863679302</v>
      </c>
      <c r="J36" s="34">
        <v>79071.928673771094</v>
      </c>
      <c r="K36" s="34">
        <v>82138.464715614304</v>
      </c>
      <c r="L36" s="34">
        <v>85529.500207054996</v>
      </c>
      <c r="M36" s="34">
        <v>89649.130595912895</v>
      </c>
      <c r="N36" s="34">
        <v>94754.790184530502</v>
      </c>
      <c r="O36" s="34">
        <v>100917.198692053</v>
      </c>
      <c r="P36" s="34">
        <v>108048.791405134</v>
      </c>
      <c r="Q36" s="34">
        <v>115860.110178983</v>
      </c>
      <c r="R36" s="34">
        <v>123970.582762943</v>
      </c>
      <c r="S36" s="34">
        <v>131992.47124554499</v>
      </c>
      <c r="T36" s="34">
        <v>139624.235758558</v>
      </c>
      <c r="U36" s="34">
        <v>146726.40666240599</v>
      </c>
      <c r="V36" s="34">
        <v>153300.55719260601</v>
      </c>
      <c r="W36" s="34">
        <v>159456.390098793</v>
      </c>
      <c r="X36" s="34">
        <v>165376.29682596301</v>
      </c>
      <c r="Y36" s="34">
        <v>171245.34289257901</v>
      </c>
      <c r="Z36" s="34">
        <v>177213.38602311999</v>
      </c>
      <c r="AA36" s="34">
        <v>183372.62522634401</v>
      </c>
      <c r="AB36" s="34">
        <v>189756.533408255</v>
      </c>
      <c r="AC36" s="34">
        <v>196346.375619964</v>
      </c>
      <c r="AD36" s="34">
        <v>203080.44595873501</v>
      </c>
      <c r="AE36" s="34">
        <v>209875.73513280399</v>
      </c>
      <c r="AF36" s="34">
        <v>216655.28365597199</v>
      </c>
      <c r="AG36" s="34">
        <v>223362.92739486799</v>
      </c>
      <c r="AH36" s="34">
        <v>229968.189241485</v>
      </c>
      <c r="AI36" s="34">
        <v>236466.24020420501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workbookViewId="0">
      <selection activeCell="C1" sqref="C1"/>
    </sheetView>
  </sheetViews>
  <sheetFormatPr defaultRowHeight="14.5" x14ac:dyDescent="0.35"/>
  <sheetData>
    <row r="1" spans="1:35" x14ac:dyDescent="0.35">
      <c r="A1" t="s">
        <v>152</v>
      </c>
      <c r="C1">
        <f>(B5-B4)/B4</f>
        <v>0.21794871794871784</v>
      </c>
    </row>
    <row r="3" spans="1:35" x14ac:dyDescent="0.35">
      <c r="A3" t="s">
        <v>65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35">
      <c r="A4" t="s">
        <v>148</v>
      </c>
      <c r="B4">
        <v>0.78</v>
      </c>
      <c r="C4">
        <v>0.78</v>
      </c>
      <c r="D4">
        <v>0.78</v>
      </c>
      <c r="E4">
        <v>0.78</v>
      </c>
      <c r="F4">
        <v>0.78</v>
      </c>
      <c r="G4">
        <v>0.78</v>
      </c>
      <c r="H4">
        <v>0.78</v>
      </c>
      <c r="I4">
        <v>0.78</v>
      </c>
      <c r="J4">
        <v>0.78</v>
      </c>
      <c r="K4">
        <v>0.78</v>
      </c>
      <c r="L4">
        <v>0.78</v>
      </c>
      <c r="M4">
        <v>0.78</v>
      </c>
      <c r="N4">
        <v>0.78</v>
      </c>
      <c r="O4">
        <v>0.78</v>
      </c>
      <c r="P4">
        <v>0.78</v>
      </c>
      <c r="Q4">
        <v>0.78</v>
      </c>
      <c r="R4">
        <v>0.78</v>
      </c>
      <c r="S4">
        <v>0.78</v>
      </c>
      <c r="T4">
        <v>0.78</v>
      </c>
      <c r="U4">
        <v>0.78</v>
      </c>
      <c r="V4">
        <v>0.78</v>
      </c>
      <c r="W4">
        <v>0.78</v>
      </c>
      <c r="X4">
        <v>0.78</v>
      </c>
      <c r="Y4">
        <v>0.78</v>
      </c>
      <c r="Z4">
        <v>0.78</v>
      </c>
      <c r="AA4">
        <v>0.78</v>
      </c>
      <c r="AB4">
        <v>0.78</v>
      </c>
      <c r="AC4">
        <v>0.78</v>
      </c>
      <c r="AD4">
        <v>0.78</v>
      </c>
      <c r="AE4">
        <v>0.78</v>
      </c>
      <c r="AF4">
        <v>0.78</v>
      </c>
      <c r="AG4">
        <v>0.78</v>
      </c>
      <c r="AH4">
        <v>0.78</v>
      </c>
      <c r="AI4">
        <v>0.78</v>
      </c>
    </row>
    <row r="5" spans="1:35" x14ac:dyDescent="0.35">
      <c r="A5" t="s">
        <v>149</v>
      </c>
      <c r="B5">
        <v>0.95</v>
      </c>
      <c r="C5">
        <v>0.95</v>
      </c>
      <c r="D5">
        <v>0.95</v>
      </c>
      <c r="E5">
        <v>0.95</v>
      </c>
      <c r="F5">
        <v>0.95</v>
      </c>
      <c r="G5">
        <v>0.95</v>
      </c>
      <c r="H5">
        <v>0.95</v>
      </c>
      <c r="I5">
        <v>0.95</v>
      </c>
      <c r="J5">
        <v>0.95</v>
      </c>
      <c r="K5">
        <v>0.95</v>
      </c>
      <c r="L5">
        <v>0.95</v>
      </c>
      <c r="M5">
        <v>0.95</v>
      </c>
      <c r="N5">
        <v>0.95</v>
      </c>
      <c r="O5">
        <v>0.95</v>
      </c>
      <c r="P5">
        <v>0.95</v>
      </c>
      <c r="Q5">
        <v>0.95</v>
      </c>
      <c r="R5">
        <v>0.95</v>
      </c>
      <c r="S5">
        <v>0.95</v>
      </c>
      <c r="T5">
        <v>0.95</v>
      </c>
      <c r="U5">
        <v>0.95</v>
      </c>
      <c r="V5">
        <v>0.95</v>
      </c>
      <c r="W5">
        <v>0.95</v>
      </c>
      <c r="X5">
        <v>0.95</v>
      </c>
      <c r="Y5">
        <v>0.95</v>
      </c>
      <c r="Z5">
        <v>0.95</v>
      </c>
      <c r="AA5">
        <v>0.95</v>
      </c>
      <c r="AB5">
        <v>0.95</v>
      </c>
      <c r="AC5">
        <v>0.95</v>
      </c>
      <c r="AD5">
        <v>0.95</v>
      </c>
      <c r="AE5">
        <v>0.95</v>
      </c>
      <c r="AF5">
        <v>0.95</v>
      </c>
      <c r="AG5">
        <v>0.95</v>
      </c>
      <c r="AH5">
        <v>0.95</v>
      </c>
      <c r="AI5">
        <v>0.95</v>
      </c>
    </row>
    <row r="6" spans="1:35" x14ac:dyDescent="0.35">
      <c r="A6" t="s">
        <v>150</v>
      </c>
      <c r="B6">
        <v>0.97</v>
      </c>
      <c r="C6">
        <v>0.97</v>
      </c>
      <c r="D6">
        <v>0.97</v>
      </c>
      <c r="E6">
        <v>0.97</v>
      </c>
      <c r="F6">
        <v>0.97</v>
      </c>
      <c r="G6">
        <v>0.97</v>
      </c>
      <c r="H6">
        <v>0.97</v>
      </c>
      <c r="I6">
        <v>0.97</v>
      </c>
      <c r="J6">
        <v>0.97</v>
      </c>
      <c r="K6">
        <v>0.97</v>
      </c>
      <c r="L6">
        <v>0.97</v>
      </c>
      <c r="M6">
        <v>0.97</v>
      </c>
      <c r="N6">
        <v>0.97</v>
      </c>
      <c r="O6">
        <v>0.97</v>
      </c>
      <c r="P6">
        <v>0.97</v>
      </c>
      <c r="Q6">
        <v>0.97</v>
      </c>
      <c r="R6">
        <v>0.97</v>
      </c>
      <c r="S6">
        <v>0.97</v>
      </c>
      <c r="T6">
        <v>0.97</v>
      </c>
      <c r="U6">
        <v>0.97</v>
      </c>
      <c r="V6">
        <v>0.97</v>
      </c>
      <c r="W6">
        <v>0.97</v>
      </c>
      <c r="X6">
        <v>0.97</v>
      </c>
      <c r="Y6">
        <v>0.97</v>
      </c>
      <c r="Z6">
        <v>0.97</v>
      </c>
      <c r="AA6">
        <v>0.97</v>
      </c>
      <c r="AB6">
        <v>0.97</v>
      </c>
      <c r="AC6">
        <v>0.97</v>
      </c>
      <c r="AD6">
        <v>0.97</v>
      </c>
      <c r="AE6">
        <v>0.97</v>
      </c>
      <c r="AF6">
        <v>0.97</v>
      </c>
      <c r="AG6">
        <v>0.97</v>
      </c>
      <c r="AH6">
        <v>0.97</v>
      </c>
      <c r="AI6">
        <v>0.97</v>
      </c>
    </row>
    <row r="7" spans="1:35" x14ac:dyDescent="0.35">
      <c r="A7" t="s">
        <v>151</v>
      </c>
      <c r="B7">
        <v>2.35</v>
      </c>
      <c r="C7">
        <v>2.35</v>
      </c>
      <c r="D7">
        <v>2.35</v>
      </c>
      <c r="E7">
        <v>2.35</v>
      </c>
      <c r="F7">
        <v>2.35</v>
      </c>
      <c r="G7">
        <v>2.35</v>
      </c>
      <c r="H7">
        <v>2.35</v>
      </c>
      <c r="I7">
        <v>2.35</v>
      </c>
      <c r="J7">
        <v>2.35</v>
      </c>
      <c r="K7">
        <v>2.35</v>
      </c>
      <c r="L7">
        <v>2.35</v>
      </c>
      <c r="M7">
        <v>2.35</v>
      </c>
      <c r="N7">
        <v>2.35</v>
      </c>
      <c r="O7">
        <v>2.35</v>
      </c>
      <c r="P7">
        <v>2.35</v>
      </c>
      <c r="Q7">
        <v>2.35</v>
      </c>
      <c r="R7">
        <v>2.35</v>
      </c>
      <c r="S7">
        <v>2.35</v>
      </c>
      <c r="T7">
        <v>2.35</v>
      </c>
      <c r="U7">
        <v>2.35</v>
      </c>
      <c r="V7">
        <v>2.35</v>
      </c>
      <c r="W7">
        <v>2.35</v>
      </c>
      <c r="X7">
        <v>2.35</v>
      </c>
      <c r="Y7">
        <v>2.35</v>
      </c>
      <c r="Z7">
        <v>2.35</v>
      </c>
      <c r="AA7">
        <v>2.35</v>
      </c>
      <c r="AB7">
        <v>2.35</v>
      </c>
      <c r="AC7">
        <v>2.35</v>
      </c>
      <c r="AD7">
        <v>2.35</v>
      </c>
      <c r="AE7">
        <v>2.35</v>
      </c>
      <c r="AF7">
        <v>2.35</v>
      </c>
      <c r="AG7">
        <v>2.35</v>
      </c>
      <c r="AH7">
        <v>2.35</v>
      </c>
      <c r="AI7">
        <v>2.35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workbookViewId="0">
      <selection activeCell="B1" sqref="B1"/>
    </sheetView>
  </sheetViews>
  <sheetFormatPr defaultRowHeight="14.5" x14ac:dyDescent="0.35"/>
  <cols>
    <col min="1" max="1" width="25" bestFit="1" customWidth="1"/>
  </cols>
  <sheetData>
    <row r="1" spans="1:35" x14ac:dyDescent="0.35">
      <c r="A1" t="s">
        <v>157</v>
      </c>
      <c r="B1">
        <f>(B6-B4)/B4</f>
        <v>0.33333333333333326</v>
      </c>
    </row>
    <row r="3" spans="1:35" x14ac:dyDescent="0.35">
      <c r="A3" t="s">
        <v>65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35">
      <c r="A4" t="s">
        <v>153</v>
      </c>
      <c r="B4">
        <v>0.45</v>
      </c>
      <c r="C4">
        <v>0.45</v>
      </c>
      <c r="D4">
        <v>0.45</v>
      </c>
      <c r="E4">
        <v>0.45</v>
      </c>
      <c r="F4">
        <v>0.45</v>
      </c>
      <c r="G4">
        <v>0.45</v>
      </c>
      <c r="H4">
        <v>0.45</v>
      </c>
      <c r="I4">
        <v>0.45</v>
      </c>
      <c r="J4">
        <v>0.45</v>
      </c>
      <c r="K4">
        <v>0.45</v>
      </c>
      <c r="L4">
        <v>0.45</v>
      </c>
      <c r="M4">
        <v>0.45</v>
      </c>
      <c r="N4">
        <v>0.45</v>
      </c>
      <c r="O4">
        <v>0.45</v>
      </c>
      <c r="P4">
        <v>0.45</v>
      </c>
      <c r="Q4">
        <v>0.45</v>
      </c>
      <c r="R4">
        <v>0.45</v>
      </c>
      <c r="S4">
        <v>0.45</v>
      </c>
      <c r="T4">
        <v>0.45</v>
      </c>
      <c r="U4">
        <v>0.45</v>
      </c>
      <c r="V4">
        <v>0.45</v>
      </c>
      <c r="W4">
        <v>0.45</v>
      </c>
      <c r="X4">
        <v>0.45</v>
      </c>
      <c r="Y4">
        <v>0.45</v>
      </c>
      <c r="Z4">
        <v>0.45</v>
      </c>
      <c r="AA4">
        <v>0.45</v>
      </c>
      <c r="AB4">
        <v>0.45</v>
      </c>
      <c r="AC4">
        <v>0.45</v>
      </c>
      <c r="AD4">
        <v>0.45</v>
      </c>
      <c r="AE4">
        <v>0.45</v>
      </c>
      <c r="AF4">
        <v>0.45</v>
      </c>
      <c r="AG4">
        <v>0.45</v>
      </c>
      <c r="AH4">
        <v>0.45</v>
      </c>
      <c r="AI4">
        <v>0.45</v>
      </c>
    </row>
    <row r="5" spans="1:35" x14ac:dyDescent="0.35">
      <c r="A5" t="s">
        <v>154</v>
      </c>
      <c r="B5">
        <v>0.7</v>
      </c>
      <c r="C5">
        <v>0.7</v>
      </c>
      <c r="D5">
        <v>0.7</v>
      </c>
      <c r="E5">
        <v>0.7</v>
      </c>
      <c r="F5">
        <v>0.7</v>
      </c>
      <c r="G5">
        <v>0.7</v>
      </c>
      <c r="H5">
        <v>0.7</v>
      </c>
      <c r="I5">
        <v>0.7</v>
      </c>
      <c r="J5">
        <v>0.7</v>
      </c>
      <c r="K5">
        <v>0.7</v>
      </c>
      <c r="L5">
        <v>0.7</v>
      </c>
      <c r="M5">
        <v>0.7</v>
      </c>
      <c r="N5">
        <v>0.7</v>
      </c>
      <c r="O5">
        <v>0.7</v>
      </c>
      <c r="P5">
        <v>0.7</v>
      </c>
      <c r="Q5">
        <v>0.7</v>
      </c>
      <c r="R5">
        <v>0.7</v>
      </c>
      <c r="S5">
        <v>0.7</v>
      </c>
      <c r="T5">
        <v>0.7</v>
      </c>
      <c r="U5">
        <v>0.7</v>
      </c>
      <c r="V5">
        <v>0.7</v>
      </c>
      <c r="W5">
        <v>0.7</v>
      </c>
      <c r="X5">
        <v>0.7</v>
      </c>
      <c r="Y5">
        <v>0.7</v>
      </c>
      <c r="Z5">
        <v>0.7</v>
      </c>
      <c r="AA5">
        <v>0.7</v>
      </c>
      <c r="AB5">
        <v>0.7</v>
      </c>
      <c r="AC5">
        <v>0.7</v>
      </c>
      <c r="AD5">
        <v>0.7</v>
      </c>
      <c r="AE5">
        <v>0.7</v>
      </c>
      <c r="AF5">
        <v>0.7</v>
      </c>
      <c r="AG5">
        <v>0.7</v>
      </c>
      <c r="AH5">
        <v>0.7</v>
      </c>
      <c r="AI5">
        <v>0.7</v>
      </c>
    </row>
    <row r="6" spans="1:35" x14ac:dyDescent="0.35">
      <c r="A6" t="s">
        <v>155</v>
      </c>
      <c r="B6">
        <v>0.6</v>
      </c>
      <c r="C6">
        <v>0.6</v>
      </c>
      <c r="D6">
        <v>0.6</v>
      </c>
      <c r="E6">
        <v>0.6</v>
      </c>
      <c r="F6">
        <v>0.6</v>
      </c>
      <c r="G6">
        <v>0.6</v>
      </c>
      <c r="H6">
        <v>0.6</v>
      </c>
      <c r="I6">
        <v>0.6</v>
      </c>
      <c r="J6">
        <v>0.6</v>
      </c>
      <c r="K6">
        <v>0.6</v>
      </c>
      <c r="L6">
        <v>0.6</v>
      </c>
      <c r="M6">
        <v>0.6</v>
      </c>
      <c r="N6">
        <v>0.6</v>
      </c>
      <c r="O6">
        <v>0.6</v>
      </c>
      <c r="P6">
        <v>0.6</v>
      </c>
      <c r="Q6">
        <v>0.6</v>
      </c>
      <c r="R6">
        <v>0.6</v>
      </c>
      <c r="S6">
        <v>0.6</v>
      </c>
      <c r="T6">
        <v>0.6</v>
      </c>
      <c r="U6">
        <v>0.6</v>
      </c>
      <c r="V6">
        <v>0.6</v>
      </c>
      <c r="W6">
        <v>0.6</v>
      </c>
      <c r="X6">
        <v>0.6</v>
      </c>
      <c r="Y6">
        <v>0.6</v>
      </c>
      <c r="Z6">
        <v>0.6</v>
      </c>
      <c r="AA6">
        <v>0.6</v>
      </c>
      <c r="AB6">
        <v>0.6</v>
      </c>
      <c r="AC6">
        <v>0.6</v>
      </c>
      <c r="AD6">
        <v>0.6</v>
      </c>
      <c r="AE6">
        <v>0.6</v>
      </c>
      <c r="AF6">
        <v>0.6</v>
      </c>
      <c r="AG6">
        <v>0.6</v>
      </c>
      <c r="AH6">
        <v>0.6</v>
      </c>
      <c r="AI6">
        <v>0.6</v>
      </c>
    </row>
    <row r="7" spans="1:35" x14ac:dyDescent="0.35">
      <c r="A7" t="s">
        <v>156</v>
      </c>
      <c r="B7">
        <v>0.8</v>
      </c>
      <c r="C7">
        <v>0.8</v>
      </c>
      <c r="D7">
        <v>0.8</v>
      </c>
      <c r="E7">
        <v>0.8</v>
      </c>
      <c r="F7">
        <v>0.8</v>
      </c>
      <c r="G7">
        <v>0.8</v>
      </c>
      <c r="H7">
        <v>0.8</v>
      </c>
      <c r="I7">
        <v>0.8</v>
      </c>
      <c r="J7">
        <v>0.8</v>
      </c>
      <c r="K7">
        <v>0.8</v>
      </c>
      <c r="L7">
        <v>0.8</v>
      </c>
      <c r="M7">
        <v>0.8</v>
      </c>
      <c r="N7">
        <v>0.8</v>
      </c>
      <c r="O7">
        <v>0.8</v>
      </c>
      <c r="P7">
        <v>0.8</v>
      </c>
      <c r="Q7">
        <v>0.8</v>
      </c>
      <c r="R7">
        <v>0.8</v>
      </c>
      <c r="S7">
        <v>0.8</v>
      </c>
      <c r="T7">
        <v>0.8</v>
      </c>
      <c r="U7">
        <v>0.8</v>
      </c>
      <c r="V7">
        <v>0.8</v>
      </c>
      <c r="W7">
        <v>0.8</v>
      </c>
      <c r="X7">
        <v>0.8</v>
      </c>
      <c r="Y7">
        <v>0.8</v>
      </c>
      <c r="Z7">
        <v>0.8</v>
      </c>
      <c r="AA7">
        <v>0.8</v>
      </c>
      <c r="AB7">
        <v>0.8</v>
      </c>
      <c r="AC7">
        <v>0.8</v>
      </c>
      <c r="AD7">
        <v>0.8</v>
      </c>
      <c r="AE7">
        <v>0.8</v>
      </c>
      <c r="AF7">
        <v>0.8</v>
      </c>
      <c r="AG7">
        <v>0.8</v>
      </c>
      <c r="AH7">
        <v>0.8</v>
      </c>
      <c r="AI7">
        <v>0.8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workbookViewId="0">
      <selection activeCell="B2" sqref="B2"/>
    </sheetView>
  </sheetViews>
  <sheetFormatPr defaultRowHeight="14.5" x14ac:dyDescent="0.35"/>
  <cols>
    <col min="1" max="1" width="41.90625" customWidth="1"/>
  </cols>
  <sheetData>
    <row r="1" spans="1:35" x14ac:dyDescent="0.35">
      <c r="A1" t="s">
        <v>197</v>
      </c>
      <c r="B1">
        <f>((B11-B10)/B10+(B13-B12)/B12)/2</f>
        <v>0.24694365548907121</v>
      </c>
    </row>
    <row r="2" spans="1:35" x14ac:dyDescent="0.35">
      <c r="A2" t="s">
        <v>216</v>
      </c>
      <c r="B2" s="34">
        <f>B1*(1-B4)</f>
        <v>0.1254918207988423</v>
      </c>
    </row>
    <row r="4" spans="1:35" x14ac:dyDescent="0.35">
      <c r="A4" t="s">
        <v>196</v>
      </c>
      <c r="B4" s="34">
        <f>SUM(B6:O6)/(SUM(B6:O6)+SUM(B7:O7))</f>
        <v>0.49182002448977236</v>
      </c>
    </row>
    <row r="6" spans="1:35" x14ac:dyDescent="0.35">
      <c r="A6" t="s">
        <v>195</v>
      </c>
      <c r="B6" s="34">
        <f>B20+B22</f>
        <v>14364.60680037539</v>
      </c>
      <c r="C6" s="34">
        <f t="shared" ref="C6:O6" si="0">C20+C22</f>
        <v>35368.283306885591</v>
      </c>
      <c r="D6" s="34">
        <f t="shared" si="0"/>
        <v>86609.559446496598</v>
      </c>
      <c r="E6" s="34">
        <f t="shared" si="0"/>
        <v>176880.51163887119</v>
      </c>
      <c r="F6" s="34">
        <f t="shared" si="0"/>
        <v>290472.90118233976</v>
      </c>
      <c r="G6" s="34">
        <f t="shared" si="0"/>
        <v>383135.63086496014</v>
      </c>
      <c r="H6" s="34">
        <f t="shared" si="0"/>
        <v>443116.06866401143</v>
      </c>
      <c r="I6" s="34">
        <f t="shared" si="0"/>
        <v>469745.55838605564</v>
      </c>
      <c r="J6" s="34">
        <f t="shared" si="0"/>
        <v>480965.7077098398</v>
      </c>
      <c r="K6" s="34">
        <f t="shared" si="0"/>
        <v>485424.79791995336</v>
      </c>
      <c r="L6" s="34">
        <f t="shared" si="0"/>
        <v>488332.47477053234</v>
      </c>
      <c r="M6" s="34">
        <f t="shared" si="0"/>
        <v>488851.9381818166</v>
      </c>
      <c r="N6" s="34">
        <f t="shared" si="0"/>
        <v>486965.93866616877</v>
      </c>
      <c r="O6" s="34">
        <f t="shared" si="0"/>
        <v>488165.87185116601</v>
      </c>
    </row>
    <row r="7" spans="1:35" x14ac:dyDescent="0.35">
      <c r="A7" t="s">
        <v>194</v>
      </c>
      <c r="B7" s="34">
        <f>B19+B21</f>
        <v>651461.27790857898</v>
      </c>
      <c r="C7" s="34">
        <f t="shared" ref="C7:O7" si="1">C19+C21</f>
        <v>614734.76743033004</v>
      </c>
      <c r="D7" s="34">
        <f t="shared" si="1"/>
        <v>592442.37022136804</v>
      </c>
      <c r="E7" s="34">
        <f t="shared" si="1"/>
        <v>507810.927622494</v>
      </c>
      <c r="F7" s="34">
        <f t="shared" si="1"/>
        <v>399629.090523983</v>
      </c>
      <c r="G7" s="34">
        <f t="shared" si="1"/>
        <v>311366.11284577462</v>
      </c>
      <c r="H7" s="34">
        <f t="shared" si="1"/>
        <v>266114.44275447831</v>
      </c>
      <c r="I7" s="34">
        <f t="shared" si="1"/>
        <v>244598.8514277653</v>
      </c>
      <c r="J7" s="34">
        <f t="shared" si="1"/>
        <v>235986.57416572925</v>
      </c>
      <c r="K7" s="34">
        <f t="shared" si="1"/>
        <v>232669.91120362107</v>
      </c>
      <c r="L7" s="34">
        <f t="shared" si="1"/>
        <v>231917.81842222152</v>
      </c>
      <c r="M7" s="34">
        <f t="shared" si="1"/>
        <v>231192.94092311672</v>
      </c>
      <c r="N7" s="34">
        <f t="shared" si="1"/>
        <v>229567.64447523124</v>
      </c>
      <c r="O7" s="34">
        <f t="shared" si="1"/>
        <v>229186.85922275583</v>
      </c>
    </row>
    <row r="9" spans="1:35" x14ac:dyDescent="0.35">
      <c r="A9" t="s">
        <v>65</v>
      </c>
      <c r="B9">
        <v>2017</v>
      </c>
      <c r="C9">
        <v>2018</v>
      </c>
      <c r="D9">
        <v>2019</v>
      </c>
      <c r="E9">
        <v>2020</v>
      </c>
      <c r="F9">
        <v>2021</v>
      </c>
      <c r="G9">
        <v>2022</v>
      </c>
      <c r="H9">
        <v>2023</v>
      </c>
      <c r="I9">
        <v>2024</v>
      </c>
      <c r="J9">
        <v>2025</v>
      </c>
      <c r="K9">
        <v>2026</v>
      </c>
      <c r="L9">
        <v>2027</v>
      </c>
      <c r="M9">
        <v>2028</v>
      </c>
      <c r="N9">
        <v>2029</v>
      </c>
      <c r="O9">
        <v>2030</v>
      </c>
      <c r="P9">
        <v>2031</v>
      </c>
      <c r="Q9">
        <v>2032</v>
      </c>
      <c r="R9">
        <v>2033</v>
      </c>
      <c r="S9">
        <v>2034</v>
      </c>
      <c r="T9">
        <v>2035</v>
      </c>
      <c r="U9">
        <v>2036</v>
      </c>
      <c r="V9">
        <v>2037</v>
      </c>
      <c r="W9">
        <v>2038</v>
      </c>
      <c r="X9">
        <v>2039</v>
      </c>
      <c r="Y9">
        <v>2040</v>
      </c>
      <c r="Z9">
        <v>2041</v>
      </c>
      <c r="AA9">
        <v>2042</v>
      </c>
      <c r="AB9">
        <v>2043</v>
      </c>
      <c r="AC9">
        <v>2044</v>
      </c>
      <c r="AD9">
        <v>2045</v>
      </c>
      <c r="AE9">
        <v>2046</v>
      </c>
      <c r="AF9">
        <v>2047</v>
      </c>
      <c r="AG9">
        <v>2048</v>
      </c>
      <c r="AH9">
        <v>2049</v>
      </c>
      <c r="AI9">
        <v>2050</v>
      </c>
    </row>
    <row r="10" spans="1:35" x14ac:dyDescent="0.35">
      <c r="A10" t="s">
        <v>190</v>
      </c>
      <c r="B10">
        <v>3.17</v>
      </c>
      <c r="C10">
        <v>3.17</v>
      </c>
      <c r="D10">
        <v>3.17</v>
      </c>
      <c r="E10">
        <v>3.17</v>
      </c>
      <c r="F10">
        <v>3.17</v>
      </c>
      <c r="G10">
        <v>3.17</v>
      </c>
      <c r="H10">
        <v>3.17</v>
      </c>
      <c r="I10">
        <v>3.17</v>
      </c>
      <c r="J10">
        <v>3.17</v>
      </c>
      <c r="K10">
        <v>3.17</v>
      </c>
      <c r="L10">
        <v>3.17</v>
      </c>
      <c r="M10">
        <v>3.17</v>
      </c>
      <c r="N10">
        <v>3.17</v>
      </c>
      <c r="O10">
        <v>3.17</v>
      </c>
      <c r="P10">
        <v>3.17</v>
      </c>
      <c r="Q10">
        <v>3.17</v>
      </c>
      <c r="R10">
        <v>3.17</v>
      </c>
      <c r="S10">
        <v>3.17</v>
      </c>
      <c r="T10">
        <v>3.17</v>
      </c>
      <c r="U10">
        <v>3.17</v>
      </c>
      <c r="V10">
        <v>3.17</v>
      </c>
      <c r="W10">
        <v>3.17</v>
      </c>
      <c r="X10">
        <v>3.17</v>
      </c>
      <c r="Y10">
        <v>3.17</v>
      </c>
      <c r="Z10">
        <v>3.17</v>
      </c>
      <c r="AA10">
        <v>3.17</v>
      </c>
      <c r="AB10">
        <v>3.17</v>
      </c>
      <c r="AC10">
        <v>3.17</v>
      </c>
      <c r="AD10">
        <v>3.17</v>
      </c>
      <c r="AE10">
        <v>3.17</v>
      </c>
      <c r="AF10">
        <v>3.17</v>
      </c>
      <c r="AG10">
        <v>3.17</v>
      </c>
      <c r="AH10">
        <v>3.17</v>
      </c>
      <c r="AI10">
        <v>3.17</v>
      </c>
    </row>
    <row r="11" spans="1:35" x14ac:dyDescent="0.35">
      <c r="A11" t="s">
        <v>191</v>
      </c>
      <c r="B11">
        <v>4.51</v>
      </c>
      <c r="C11">
        <v>4.51</v>
      </c>
      <c r="D11">
        <v>4.51</v>
      </c>
      <c r="E11">
        <v>4.51</v>
      </c>
      <c r="F11">
        <v>4.51</v>
      </c>
      <c r="G11">
        <v>4.51</v>
      </c>
      <c r="H11">
        <v>4.51</v>
      </c>
      <c r="I11">
        <v>4.51</v>
      </c>
      <c r="J11">
        <v>4.51</v>
      </c>
      <c r="K11">
        <v>4.51</v>
      </c>
      <c r="L11">
        <v>4.51</v>
      </c>
      <c r="M11">
        <v>4.51</v>
      </c>
      <c r="N11">
        <v>4.51</v>
      </c>
      <c r="O11">
        <v>4.51</v>
      </c>
      <c r="P11">
        <v>4.51</v>
      </c>
      <c r="Q11">
        <v>4.51</v>
      </c>
      <c r="R11">
        <v>4.51</v>
      </c>
      <c r="S11">
        <v>4.51</v>
      </c>
      <c r="T11">
        <v>4.51</v>
      </c>
      <c r="U11">
        <v>4.51</v>
      </c>
      <c r="V11">
        <v>4.51</v>
      </c>
      <c r="W11">
        <v>4.51</v>
      </c>
      <c r="X11">
        <v>4.51</v>
      </c>
      <c r="Y11">
        <v>4.51</v>
      </c>
      <c r="Z11">
        <v>4.51</v>
      </c>
      <c r="AA11">
        <v>4.51</v>
      </c>
      <c r="AB11">
        <v>4.51</v>
      </c>
      <c r="AC11">
        <v>4.51</v>
      </c>
      <c r="AD11">
        <v>4.51</v>
      </c>
      <c r="AE11">
        <v>4.51</v>
      </c>
      <c r="AF11">
        <v>4.51</v>
      </c>
      <c r="AG11">
        <v>4.51</v>
      </c>
      <c r="AH11">
        <v>4.51</v>
      </c>
      <c r="AI11">
        <v>4.51</v>
      </c>
    </row>
    <row r="12" spans="1:35" x14ac:dyDescent="0.35">
      <c r="A12" t="s">
        <v>192</v>
      </c>
      <c r="B12">
        <v>2.81</v>
      </c>
      <c r="C12">
        <v>2.81</v>
      </c>
      <c r="D12">
        <v>2.81</v>
      </c>
      <c r="E12">
        <v>2.81</v>
      </c>
      <c r="F12">
        <v>2.81</v>
      </c>
      <c r="G12">
        <v>2.81</v>
      </c>
      <c r="H12">
        <v>2.81</v>
      </c>
      <c r="I12">
        <v>2.81</v>
      </c>
      <c r="J12">
        <v>2.81</v>
      </c>
      <c r="K12">
        <v>2.81</v>
      </c>
      <c r="L12">
        <v>2.81</v>
      </c>
      <c r="M12">
        <v>2.81</v>
      </c>
      <c r="N12">
        <v>2.81</v>
      </c>
      <c r="O12">
        <v>2.81</v>
      </c>
      <c r="P12">
        <v>2.81</v>
      </c>
      <c r="Q12">
        <v>2.81</v>
      </c>
      <c r="R12">
        <v>2.81</v>
      </c>
      <c r="S12">
        <v>2.81</v>
      </c>
      <c r="T12">
        <v>2.81</v>
      </c>
      <c r="U12">
        <v>2.81</v>
      </c>
      <c r="V12">
        <v>2.81</v>
      </c>
      <c r="W12">
        <v>2.81</v>
      </c>
      <c r="X12">
        <v>2.81</v>
      </c>
      <c r="Y12">
        <v>2.81</v>
      </c>
      <c r="Z12">
        <v>2.81</v>
      </c>
      <c r="AA12">
        <v>2.81</v>
      </c>
      <c r="AB12">
        <v>2.81</v>
      </c>
      <c r="AC12">
        <v>2.81</v>
      </c>
      <c r="AD12">
        <v>2.81</v>
      </c>
      <c r="AE12">
        <v>2.81</v>
      </c>
      <c r="AF12">
        <v>2.81</v>
      </c>
      <c r="AG12">
        <v>2.81</v>
      </c>
      <c r="AH12">
        <v>2.81</v>
      </c>
      <c r="AI12">
        <v>2.81</v>
      </c>
    </row>
    <row r="13" spans="1:35" x14ac:dyDescent="0.35">
      <c r="A13" t="s">
        <v>193</v>
      </c>
      <c r="B13">
        <v>3.01</v>
      </c>
      <c r="C13">
        <v>3.01</v>
      </c>
      <c r="D13">
        <v>3.01</v>
      </c>
      <c r="E13">
        <v>3.01</v>
      </c>
      <c r="F13">
        <v>3.01</v>
      </c>
      <c r="G13">
        <v>3.01</v>
      </c>
      <c r="H13">
        <v>3.01</v>
      </c>
      <c r="I13">
        <v>3.01</v>
      </c>
      <c r="J13">
        <v>3.01</v>
      </c>
      <c r="K13">
        <v>3.01</v>
      </c>
      <c r="L13">
        <v>3.01</v>
      </c>
      <c r="M13">
        <v>3.01</v>
      </c>
      <c r="N13">
        <v>3.01</v>
      </c>
      <c r="O13">
        <v>3.01</v>
      </c>
      <c r="P13">
        <v>3.01</v>
      </c>
      <c r="Q13">
        <v>3.01</v>
      </c>
      <c r="R13">
        <v>3.01</v>
      </c>
      <c r="S13">
        <v>3.01</v>
      </c>
      <c r="T13">
        <v>3.01</v>
      </c>
      <c r="U13">
        <v>3.01</v>
      </c>
      <c r="V13">
        <v>3.01</v>
      </c>
      <c r="W13">
        <v>3.01</v>
      </c>
      <c r="X13">
        <v>3.01</v>
      </c>
      <c r="Y13">
        <v>3.01</v>
      </c>
      <c r="Z13">
        <v>3.01</v>
      </c>
      <c r="AA13">
        <v>3.01</v>
      </c>
      <c r="AB13">
        <v>3.01</v>
      </c>
      <c r="AC13">
        <v>3.01</v>
      </c>
      <c r="AD13">
        <v>3.01</v>
      </c>
      <c r="AE13">
        <v>3.01</v>
      </c>
      <c r="AF13">
        <v>3.01</v>
      </c>
      <c r="AG13">
        <v>3.01</v>
      </c>
      <c r="AH13">
        <v>3.01</v>
      </c>
      <c r="AI13">
        <v>3.01</v>
      </c>
    </row>
    <row r="14" spans="1:35" x14ac:dyDescent="0.35">
      <c r="A14" t="s">
        <v>75</v>
      </c>
      <c r="B14" t="s">
        <v>76</v>
      </c>
      <c r="C14" t="s">
        <v>76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76</v>
      </c>
      <c r="AI14" t="s">
        <v>76</v>
      </c>
    </row>
    <row r="18" spans="1:35" x14ac:dyDescent="0.35">
      <c r="A18" t="s">
        <v>65</v>
      </c>
      <c r="B18">
        <v>2017</v>
      </c>
      <c r="C18">
        <v>2018</v>
      </c>
      <c r="D18">
        <v>2019</v>
      </c>
      <c r="E18">
        <v>2020</v>
      </c>
      <c r="F18">
        <v>2021</v>
      </c>
      <c r="G18">
        <v>2022</v>
      </c>
      <c r="H18">
        <v>2023</v>
      </c>
      <c r="I18">
        <v>2024</v>
      </c>
      <c r="J18">
        <v>2025</v>
      </c>
      <c r="K18">
        <v>2026</v>
      </c>
      <c r="L18">
        <v>2027</v>
      </c>
      <c r="M18">
        <v>2028</v>
      </c>
      <c r="N18">
        <v>2029</v>
      </c>
      <c r="O18">
        <v>2030</v>
      </c>
      <c r="P18">
        <v>2031</v>
      </c>
      <c r="Q18">
        <v>2032</v>
      </c>
      <c r="R18">
        <v>2033</v>
      </c>
      <c r="S18">
        <v>2034</v>
      </c>
      <c r="T18">
        <v>2035</v>
      </c>
      <c r="U18">
        <v>2036</v>
      </c>
      <c r="V18">
        <v>2037</v>
      </c>
      <c r="W18">
        <v>2038</v>
      </c>
      <c r="X18">
        <v>2039</v>
      </c>
      <c r="Y18">
        <v>2040</v>
      </c>
      <c r="Z18">
        <v>2041</v>
      </c>
      <c r="AA18">
        <v>2042</v>
      </c>
      <c r="AB18">
        <v>2043</v>
      </c>
      <c r="AC18">
        <v>2044</v>
      </c>
      <c r="AD18">
        <v>2045</v>
      </c>
      <c r="AE18">
        <v>2046</v>
      </c>
      <c r="AF18">
        <v>2047</v>
      </c>
      <c r="AG18">
        <v>2048</v>
      </c>
      <c r="AH18">
        <v>2049</v>
      </c>
      <c r="AI18">
        <v>2050</v>
      </c>
    </row>
    <row r="19" spans="1:35" x14ac:dyDescent="0.35">
      <c r="A19" t="s">
        <v>190</v>
      </c>
      <c r="B19" s="34">
        <v>301762.98487364</v>
      </c>
      <c r="C19" s="34">
        <v>290566.33310502802</v>
      </c>
      <c r="D19" s="34">
        <v>293493.64230861299</v>
      </c>
      <c r="E19" s="34">
        <v>277905.55738386099</v>
      </c>
      <c r="F19" s="34">
        <v>257452.64220967199</v>
      </c>
      <c r="G19" s="34">
        <v>240744.89734699801</v>
      </c>
      <c r="H19" s="34">
        <v>235355.41160873999</v>
      </c>
      <c r="I19" s="34">
        <v>232320.11182091001</v>
      </c>
      <c r="J19" s="34">
        <v>231253.201104798</v>
      </c>
      <c r="K19" s="34">
        <v>230871.98223319999</v>
      </c>
      <c r="L19" s="34">
        <v>231237.709106547</v>
      </c>
      <c r="M19" s="34">
        <v>230937.38100576901</v>
      </c>
      <c r="N19" s="34">
        <v>229472.38454599699</v>
      </c>
      <c r="O19" s="34">
        <v>229151.30378624899</v>
      </c>
      <c r="P19" s="34">
        <v>228163.75471874399</v>
      </c>
      <c r="Q19" s="34">
        <v>229295.538467748</v>
      </c>
      <c r="R19" s="34">
        <v>229283.28884145501</v>
      </c>
      <c r="S19" s="34">
        <v>225700.854547653</v>
      </c>
      <c r="T19" s="34">
        <v>222589.95143771099</v>
      </c>
      <c r="U19" s="34">
        <v>217870.66213136699</v>
      </c>
      <c r="V19" s="34">
        <v>213863.05914202801</v>
      </c>
      <c r="W19" s="34">
        <v>209812.79624407599</v>
      </c>
      <c r="X19" s="34">
        <v>204785.29439184401</v>
      </c>
      <c r="Y19" s="34">
        <v>199574.95977535399</v>
      </c>
      <c r="Z19" s="34">
        <v>195484.88856584401</v>
      </c>
      <c r="AA19" s="34">
        <v>191643.32797885599</v>
      </c>
      <c r="AB19" s="34">
        <v>188341.13375100601</v>
      </c>
      <c r="AC19" s="34">
        <v>185567.261548879</v>
      </c>
      <c r="AD19" s="34">
        <v>183205.07718724501</v>
      </c>
      <c r="AE19" s="34">
        <v>181102.72960270199</v>
      </c>
      <c r="AF19" s="34">
        <v>179359.53995453901</v>
      </c>
      <c r="AG19" s="34">
        <v>177854.14342607401</v>
      </c>
      <c r="AH19" s="34">
        <v>176314.960429025</v>
      </c>
      <c r="AI19" s="34">
        <v>174326.32034740999</v>
      </c>
    </row>
    <row r="20" spans="1:35" x14ac:dyDescent="0.35">
      <c r="A20" t="s">
        <v>191</v>
      </c>
      <c r="B20">
        <v>2901.07590414469</v>
      </c>
      <c r="C20">
        <v>7151.7574041368898</v>
      </c>
      <c r="D20" s="34">
        <v>17516.0115400797</v>
      </c>
      <c r="E20" s="34">
        <v>35789.800804968203</v>
      </c>
      <c r="F20" s="34">
        <v>58793.889834196802</v>
      </c>
      <c r="G20" s="34">
        <v>77568.045600002195</v>
      </c>
      <c r="H20" s="34">
        <v>89716.3014894074</v>
      </c>
      <c r="I20" s="34">
        <v>95124.900484400598</v>
      </c>
      <c r="J20" s="34">
        <v>97425.498648437802</v>
      </c>
      <c r="K20" s="34">
        <v>98381.200892435401</v>
      </c>
      <c r="L20" s="34">
        <v>99072.370471463393</v>
      </c>
      <c r="M20" s="34">
        <v>99374.402612622594</v>
      </c>
      <c r="N20" s="34">
        <v>99342.047478642795</v>
      </c>
      <c r="O20" s="34">
        <v>100185.51112158201</v>
      </c>
      <c r="P20" s="34">
        <v>101364.112036212</v>
      </c>
      <c r="Q20" s="34">
        <v>104323.93521372401</v>
      </c>
      <c r="R20" s="34">
        <v>107903.145086484</v>
      </c>
      <c r="S20" s="34">
        <v>111227.415459817</v>
      </c>
      <c r="T20" s="34">
        <v>116070.011772838</v>
      </c>
      <c r="U20" s="34">
        <v>121425.480990981</v>
      </c>
      <c r="V20" s="34">
        <v>128016.27298320099</v>
      </c>
      <c r="W20" s="34">
        <v>135131.51780492</v>
      </c>
      <c r="X20" s="34">
        <v>141925.13299859001</v>
      </c>
      <c r="Y20" s="34">
        <v>148307.55224828501</v>
      </c>
      <c r="Z20" s="34">
        <v>154481.29352565101</v>
      </c>
      <c r="AA20" s="34">
        <v>159837.43812045801</v>
      </c>
      <c r="AB20" s="34">
        <v>164403.813425039</v>
      </c>
      <c r="AC20" s="34">
        <v>168208.46700998701</v>
      </c>
      <c r="AD20" s="34">
        <v>171345.08859421301</v>
      </c>
      <c r="AE20" s="34">
        <v>173961.78487152301</v>
      </c>
      <c r="AF20" s="34">
        <v>176348.85809306899</v>
      </c>
      <c r="AG20" s="34">
        <v>178691.737802319</v>
      </c>
      <c r="AH20" s="34">
        <v>181083.13950408401</v>
      </c>
      <c r="AI20" s="34">
        <v>183509.08220518901</v>
      </c>
    </row>
    <row r="21" spans="1:35" x14ac:dyDescent="0.35">
      <c r="A21" t="s">
        <v>192</v>
      </c>
      <c r="B21" s="34">
        <v>349698.29303493898</v>
      </c>
      <c r="C21" s="34">
        <v>324168.43432530202</v>
      </c>
      <c r="D21" s="34">
        <v>298948.72791275498</v>
      </c>
      <c r="E21" s="34">
        <v>229905.37023863301</v>
      </c>
      <c r="F21" s="34">
        <v>142176.44831431101</v>
      </c>
      <c r="G21" s="34">
        <v>70621.215498776597</v>
      </c>
      <c r="H21" s="34">
        <v>30759.0311457383</v>
      </c>
      <c r="I21" s="34">
        <v>12278.739606855301</v>
      </c>
      <c r="J21">
        <v>4733.3730609312497</v>
      </c>
      <c r="K21">
        <v>1797.9289704210701</v>
      </c>
      <c r="L21">
        <v>680.10931567451496</v>
      </c>
      <c r="M21">
        <v>255.559917347717</v>
      </c>
      <c r="N21">
        <v>95.259929234255694</v>
      </c>
      <c r="O21">
        <v>35.555436506838902</v>
      </c>
      <c r="P21">
        <v>13.166008266536499</v>
      </c>
      <c r="Q21">
        <v>4.8870189377685298</v>
      </c>
      <c r="R21">
        <v>1.7885744404158901</v>
      </c>
      <c r="S21">
        <v>0.63611988537170305</v>
      </c>
      <c r="T21">
        <v>0.22342782326792801</v>
      </c>
      <c r="U21">
        <v>7.6471218208127703E-2</v>
      </c>
      <c r="V21">
        <v>2.5769015303191499E-2</v>
      </c>
      <c r="W21" s="34">
        <v>8.5060417404474002E-3</v>
      </c>
      <c r="X21" s="34">
        <v>2.72615507110466E-3</v>
      </c>
      <c r="Y21" s="34">
        <v>8.5091994516359496E-4</v>
      </c>
      <c r="Z21" s="34">
        <v>2.6223612544186702E-4</v>
      </c>
      <c r="AA21" s="34">
        <v>7.9294593546557597E-5</v>
      </c>
      <c r="AB21" s="34">
        <v>2.3709654946818099E-5</v>
      </c>
      <c r="AC21" s="34">
        <v>7.0601643220016497E-6</v>
      </c>
      <c r="AD21" s="34">
        <v>2.1080977609074498E-6</v>
      </c>
      <c r="AE21" s="34">
        <v>6.3477016220730604E-7</v>
      </c>
      <c r="AF21" s="34">
        <v>1.95703733069964E-7</v>
      </c>
      <c r="AG21" s="34">
        <v>6.2334073873343903E-8</v>
      </c>
      <c r="AH21" s="34">
        <v>2.0398563643262601E-8</v>
      </c>
      <c r="AI21" s="34">
        <v>6.6831770587705898E-9</v>
      </c>
    </row>
    <row r="22" spans="1:35" x14ac:dyDescent="0.35">
      <c r="A22" t="s">
        <v>193</v>
      </c>
      <c r="B22" s="34">
        <v>11463.530896230701</v>
      </c>
      <c r="C22" s="34">
        <v>28216.525902748701</v>
      </c>
      <c r="D22" s="34">
        <v>69093.547906416905</v>
      </c>
      <c r="E22" s="34">
        <v>141090.71083390299</v>
      </c>
      <c r="F22" s="34">
        <v>231679.01134814299</v>
      </c>
      <c r="G22" s="34">
        <v>305567.58526495798</v>
      </c>
      <c r="H22" s="34">
        <v>353399.767174604</v>
      </c>
      <c r="I22" s="34">
        <v>374620.65790165501</v>
      </c>
      <c r="J22" s="34">
        <v>383540.20906140201</v>
      </c>
      <c r="K22" s="34">
        <v>387043.59702751797</v>
      </c>
      <c r="L22" s="34">
        <v>389260.10429906897</v>
      </c>
      <c r="M22" s="34">
        <v>389477.53556919401</v>
      </c>
      <c r="N22" s="34">
        <v>387623.89118752599</v>
      </c>
      <c r="O22" s="34">
        <v>387980.360729584</v>
      </c>
      <c r="P22" s="34">
        <v>387888.20329236001</v>
      </c>
      <c r="Q22" s="34">
        <v>392244.91070260498</v>
      </c>
      <c r="R22" s="34">
        <v>395971.375182905</v>
      </c>
      <c r="S22" s="34">
        <v>395198.26461277902</v>
      </c>
      <c r="T22" s="34">
        <v>396744.23053431697</v>
      </c>
      <c r="U22" s="34">
        <v>397039.21143815602</v>
      </c>
      <c r="V22" s="34">
        <v>399578.89982689702</v>
      </c>
      <c r="W22" s="34">
        <v>402705.07117930602</v>
      </c>
      <c r="X22" s="34">
        <v>404342.397587232</v>
      </c>
      <c r="Y22" s="34">
        <v>405308.14610108902</v>
      </c>
      <c r="Z22" s="34">
        <v>407337.92639232299</v>
      </c>
      <c r="AA22" s="34">
        <v>408705.98060867301</v>
      </c>
      <c r="AB22" s="34">
        <v>409774.91568068502</v>
      </c>
      <c r="AC22" s="34">
        <v>410551.061289187</v>
      </c>
      <c r="AD22" s="34">
        <v>411005.58848086698</v>
      </c>
      <c r="AE22" s="34">
        <v>411125.24602476001</v>
      </c>
      <c r="AF22" s="34">
        <v>411347.51737110299</v>
      </c>
      <c r="AG22" s="34">
        <v>411756.01425164199</v>
      </c>
      <c r="AH22" s="34">
        <v>412140.73202835699</v>
      </c>
      <c r="AI22" s="34">
        <v>412012.688327123</v>
      </c>
    </row>
    <row r="23" spans="1:35" x14ac:dyDescent="0.35">
      <c r="A23" t="s">
        <v>75</v>
      </c>
      <c r="B23" s="34">
        <v>760936.83758059901</v>
      </c>
      <c r="C23" s="34">
        <v>762647.92480551102</v>
      </c>
      <c r="D23" s="34">
        <v>772354.35887850297</v>
      </c>
      <c r="E23" s="34">
        <v>775791.29297509196</v>
      </c>
      <c r="F23" s="34">
        <v>780774.11207001901</v>
      </c>
      <c r="G23" s="34">
        <v>785701.61301938503</v>
      </c>
      <c r="H23" s="34">
        <v>792458.245786126</v>
      </c>
      <c r="I23" s="34">
        <v>797443.17207606498</v>
      </c>
      <c r="J23" s="34">
        <v>802903.192350431</v>
      </c>
      <c r="K23" s="34">
        <v>808333.99561833905</v>
      </c>
      <c r="L23" s="34">
        <v>813966.12094096595</v>
      </c>
      <c r="M23" s="34">
        <v>819130.59292611096</v>
      </c>
      <c r="N23" s="34">
        <v>823664.34963526705</v>
      </c>
      <c r="O23" s="34">
        <v>828869.22791264195</v>
      </c>
      <c r="P23" s="34">
        <v>833395.88589226804</v>
      </c>
      <c r="Q23" s="34">
        <v>839365.83207887795</v>
      </c>
      <c r="R23" s="34">
        <v>844830.70896741794</v>
      </c>
      <c r="S23" s="34">
        <v>848834.28991658206</v>
      </c>
      <c r="T23" s="34">
        <v>853843.49224605504</v>
      </c>
      <c r="U23" s="34">
        <v>857812.24480727396</v>
      </c>
      <c r="V23" s="34">
        <v>862391.13552939496</v>
      </c>
      <c r="W23" s="34">
        <v>866882.85240643402</v>
      </c>
      <c r="X23" s="34">
        <v>870776.09449413896</v>
      </c>
      <c r="Y23" s="34">
        <v>874556.42765452899</v>
      </c>
      <c r="Z23" s="34">
        <v>878618.07678828295</v>
      </c>
      <c r="AA23" s="34">
        <v>882301.82555415598</v>
      </c>
      <c r="AB23" s="34">
        <v>885953.02251614397</v>
      </c>
      <c r="AC23" s="34">
        <v>889525.17876735295</v>
      </c>
      <c r="AD23" s="34">
        <v>892940.51438555098</v>
      </c>
      <c r="AE23" s="34">
        <v>896207.79767238395</v>
      </c>
      <c r="AF23" s="34">
        <v>899447.19209059398</v>
      </c>
      <c r="AG23" s="34">
        <v>902626.74222142994</v>
      </c>
      <c r="AH23" s="34">
        <v>905696.68132803799</v>
      </c>
      <c r="AI23" s="34">
        <v>908485.04589062801</v>
      </c>
    </row>
    <row r="25" spans="1:35" x14ac:dyDescent="0.35">
      <c r="A25" t="s">
        <v>200</v>
      </c>
      <c r="B25" s="34">
        <f>B19+B20</f>
        <v>304664.06077778467</v>
      </c>
      <c r="C25" s="34">
        <f>C19+C20</f>
        <v>297718.0905091649</v>
      </c>
      <c r="D25" s="34">
        <f t="shared" ref="D25:N25" si="2">D19+D20</f>
        <v>311009.65384869272</v>
      </c>
      <c r="E25" s="34">
        <f t="shared" si="2"/>
        <v>313695.35818882921</v>
      </c>
      <c r="F25" s="34">
        <f t="shared" si="2"/>
        <v>316246.53204386879</v>
      </c>
      <c r="G25" s="34">
        <f t="shared" si="2"/>
        <v>318312.94294700021</v>
      </c>
      <c r="H25" s="34">
        <f t="shared" si="2"/>
        <v>325071.71309814742</v>
      </c>
      <c r="I25" s="34">
        <f t="shared" si="2"/>
        <v>327445.01230531058</v>
      </c>
      <c r="J25" s="34">
        <f t="shared" si="2"/>
        <v>328678.69975323579</v>
      </c>
      <c r="K25" s="34">
        <f t="shared" si="2"/>
        <v>329253.18312563538</v>
      </c>
      <c r="L25" s="34">
        <f t="shared" si="2"/>
        <v>330310.07957801037</v>
      </c>
      <c r="M25" s="34">
        <f t="shared" si="2"/>
        <v>330311.78361839161</v>
      </c>
      <c r="N25" s="34">
        <f t="shared" si="2"/>
        <v>328814.4320246398</v>
      </c>
      <c r="O25" s="34">
        <f>O19+O20</f>
        <v>329336.81490783102</v>
      </c>
    </row>
    <row r="26" spans="1:35" x14ac:dyDescent="0.35">
      <c r="A26" t="s">
        <v>201</v>
      </c>
      <c r="B26" s="34">
        <f>B21+B22</f>
        <v>361161.8239311697</v>
      </c>
      <c r="C26" s="34">
        <f>C21+C22</f>
        <v>352384.96022805071</v>
      </c>
      <c r="D26" s="34">
        <f t="shared" ref="D26:N26" si="3">D21+D22</f>
        <v>368042.27581917192</v>
      </c>
      <c r="E26" s="34">
        <f t="shared" si="3"/>
        <v>370996.08107253601</v>
      </c>
      <c r="F26" s="34">
        <f t="shared" si="3"/>
        <v>373855.45966245397</v>
      </c>
      <c r="G26" s="34">
        <f t="shared" si="3"/>
        <v>376188.80076373456</v>
      </c>
      <c r="H26" s="34">
        <f t="shared" si="3"/>
        <v>384158.79832034232</v>
      </c>
      <c r="I26" s="34">
        <f t="shared" si="3"/>
        <v>386899.39750851033</v>
      </c>
      <c r="J26" s="34">
        <f t="shared" si="3"/>
        <v>388273.58212233329</v>
      </c>
      <c r="K26" s="34">
        <f t="shared" si="3"/>
        <v>388841.52599793905</v>
      </c>
      <c r="L26" s="34">
        <f t="shared" si="3"/>
        <v>389940.21361474349</v>
      </c>
      <c r="M26" s="34">
        <f t="shared" si="3"/>
        <v>389733.09548654174</v>
      </c>
      <c r="N26" s="34">
        <f t="shared" si="3"/>
        <v>387719.15111676027</v>
      </c>
      <c r="O26" s="34">
        <f>O21+O22</f>
        <v>388015.91616609087</v>
      </c>
    </row>
    <row r="28" spans="1:35" x14ac:dyDescent="0.35">
      <c r="A28" t="s">
        <v>198</v>
      </c>
      <c r="B28" t="s">
        <v>202</v>
      </c>
    </row>
    <row r="29" spans="1:35" x14ac:dyDescent="0.35">
      <c r="A29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selection activeCell="B2" sqref="B2"/>
    </sheetView>
  </sheetViews>
  <sheetFormatPr defaultRowHeight="14.5" x14ac:dyDescent="0.35"/>
  <cols>
    <col min="1" max="1" width="26.7265625" bestFit="1" customWidth="1"/>
  </cols>
  <sheetData>
    <row r="1" spans="1:35" x14ac:dyDescent="0.35">
      <c r="A1" t="s">
        <v>188</v>
      </c>
      <c r="B1">
        <f>(B7-B6)/B6</f>
        <v>0.26831126215867757</v>
      </c>
    </row>
    <row r="2" spans="1:35" x14ac:dyDescent="0.35">
      <c r="A2" t="s">
        <v>189</v>
      </c>
      <c r="B2">
        <f>(1-B19)*B1</f>
        <v>0.12751967021170704</v>
      </c>
    </row>
    <row r="4" spans="1:35" s="24" customFormat="1" x14ac:dyDescent="0.35"/>
    <row r="5" spans="1:35" s="24" customFormat="1" x14ac:dyDescent="0.35">
      <c r="A5" s="24" t="s">
        <v>65</v>
      </c>
      <c r="B5" s="24">
        <v>2017</v>
      </c>
      <c r="C5" s="24">
        <v>2018</v>
      </c>
      <c r="D5" s="24">
        <v>2019</v>
      </c>
      <c r="E5" s="24">
        <v>2020</v>
      </c>
      <c r="F5" s="24">
        <v>2021</v>
      </c>
      <c r="G5" s="24">
        <v>2022</v>
      </c>
      <c r="H5" s="24">
        <v>2023</v>
      </c>
      <c r="I5" s="24">
        <v>2024</v>
      </c>
      <c r="J5" s="24">
        <v>2025</v>
      </c>
      <c r="K5" s="24">
        <v>2026</v>
      </c>
      <c r="L5" s="24">
        <v>2027</v>
      </c>
      <c r="M5" s="24">
        <v>2028</v>
      </c>
      <c r="N5" s="24">
        <v>2029</v>
      </c>
      <c r="O5" s="24">
        <v>2030</v>
      </c>
      <c r="P5" s="24">
        <v>2031</v>
      </c>
      <c r="Q5" s="24">
        <v>2032</v>
      </c>
      <c r="R5" s="24">
        <v>2033</v>
      </c>
      <c r="S5" s="24">
        <v>2034</v>
      </c>
      <c r="T5" s="24">
        <v>2035</v>
      </c>
      <c r="U5" s="24">
        <v>2036</v>
      </c>
      <c r="V5" s="24">
        <v>2037</v>
      </c>
      <c r="W5" s="24">
        <v>2038</v>
      </c>
      <c r="X5" s="24">
        <v>2039</v>
      </c>
      <c r="Y5" s="24">
        <v>2040</v>
      </c>
      <c r="Z5" s="24">
        <v>2041</v>
      </c>
      <c r="AA5" s="24">
        <v>2042</v>
      </c>
      <c r="AB5" s="24">
        <v>2043</v>
      </c>
      <c r="AC5" s="24">
        <v>2044</v>
      </c>
      <c r="AD5" s="24">
        <v>2045</v>
      </c>
      <c r="AE5" s="24">
        <v>2046</v>
      </c>
      <c r="AF5" s="24">
        <v>2047</v>
      </c>
      <c r="AG5" s="24">
        <v>2048</v>
      </c>
      <c r="AH5" s="24">
        <v>2049</v>
      </c>
      <c r="AI5" s="24">
        <v>2050</v>
      </c>
    </row>
    <row r="6" spans="1:35" s="24" customFormat="1" x14ac:dyDescent="0.35">
      <c r="A6" s="24" t="s">
        <v>186</v>
      </c>
      <c r="B6" s="24">
        <v>8.5701085701085695</v>
      </c>
      <c r="C6" s="24">
        <v>9.0090090090090005</v>
      </c>
      <c r="D6" s="24">
        <v>9.0090090090090005</v>
      </c>
      <c r="E6" s="24">
        <v>9.0090090090090005</v>
      </c>
      <c r="F6" s="24">
        <v>9.0090090090090005</v>
      </c>
      <c r="G6" s="24">
        <v>9.0090090090090005</v>
      </c>
      <c r="H6" s="24">
        <v>9.0090090090090005</v>
      </c>
      <c r="I6" s="24">
        <v>9.0090090090090005</v>
      </c>
      <c r="J6" s="24">
        <v>9.0090090090090005</v>
      </c>
      <c r="K6" s="24">
        <v>9.0090090090090005</v>
      </c>
      <c r="L6" s="24">
        <v>9.0090090090090005</v>
      </c>
      <c r="M6" s="24">
        <v>9.0090090090090005</v>
      </c>
      <c r="N6" s="24">
        <v>9.0090090090090005</v>
      </c>
      <c r="O6" s="24">
        <v>9.0090090090090005</v>
      </c>
      <c r="P6" s="24">
        <v>9.0090090090090005</v>
      </c>
      <c r="Q6" s="24">
        <v>9.0090090090090005</v>
      </c>
      <c r="R6" s="24">
        <v>9.0090090090090005</v>
      </c>
      <c r="S6" s="24">
        <v>9.0090090090090005</v>
      </c>
      <c r="T6" s="24">
        <v>9.0090090090090005</v>
      </c>
      <c r="U6" s="24">
        <v>9.0090090090090005</v>
      </c>
      <c r="V6" s="24">
        <v>9.0090090090090005</v>
      </c>
      <c r="W6" s="24">
        <v>9.0090090090090005</v>
      </c>
      <c r="X6" s="24">
        <v>9.0090090090090005</v>
      </c>
      <c r="Y6" s="24">
        <v>9.0090090090090005</v>
      </c>
      <c r="Z6" s="24">
        <v>9.0090090090090005</v>
      </c>
      <c r="AA6" s="24">
        <v>9.0090090090090005</v>
      </c>
      <c r="AB6" s="24">
        <v>9.0090090090090005</v>
      </c>
      <c r="AC6" s="24">
        <v>9.0090090090090005</v>
      </c>
      <c r="AD6" s="24">
        <v>9.0090090090090005</v>
      </c>
      <c r="AE6" s="24">
        <v>9.0090090090090005</v>
      </c>
      <c r="AF6" s="24">
        <v>9.0090090090090005</v>
      </c>
      <c r="AG6" s="24">
        <v>9.0090090090090005</v>
      </c>
      <c r="AH6" s="24">
        <v>9.0090090090090005</v>
      </c>
      <c r="AI6" s="24">
        <v>9.0090090090090005</v>
      </c>
    </row>
    <row r="7" spans="1:35" s="24" customFormat="1" x14ac:dyDescent="0.35">
      <c r="A7" s="24" t="s">
        <v>187</v>
      </c>
      <c r="B7" s="24">
        <v>10.869565217391299</v>
      </c>
      <c r="C7" s="24">
        <v>10.869565217391299</v>
      </c>
      <c r="D7" s="24">
        <v>10.869565217391299</v>
      </c>
      <c r="E7" s="24">
        <v>10.869565217391299</v>
      </c>
      <c r="F7" s="24">
        <v>10.869565217391299</v>
      </c>
      <c r="G7" s="24">
        <v>10.869565217391299</v>
      </c>
      <c r="H7" s="24">
        <v>10.869565217391299</v>
      </c>
      <c r="I7" s="24">
        <v>10.869565217391299</v>
      </c>
      <c r="J7" s="24">
        <v>10.869565217391299</v>
      </c>
      <c r="K7" s="24">
        <v>10.869565217391299</v>
      </c>
      <c r="L7" s="24">
        <v>10.869565217391299</v>
      </c>
      <c r="M7" s="24">
        <v>10.869565217391299</v>
      </c>
      <c r="N7" s="24">
        <v>10.869565217391299</v>
      </c>
      <c r="O7" s="24">
        <v>10.869565217391299</v>
      </c>
      <c r="P7" s="24">
        <v>10.869565217391299</v>
      </c>
      <c r="Q7" s="24">
        <v>10.869565217391299</v>
      </c>
      <c r="R7" s="24">
        <v>10.869565217391299</v>
      </c>
      <c r="S7" s="24">
        <v>10.869565217391299</v>
      </c>
      <c r="T7" s="24">
        <v>10.869565217391299</v>
      </c>
      <c r="U7" s="24">
        <v>10.869565217391299</v>
      </c>
      <c r="V7" s="24">
        <v>10.869565217391299</v>
      </c>
      <c r="W7" s="24">
        <v>10.869565217391299</v>
      </c>
      <c r="X7" s="24">
        <v>10.869565217391299</v>
      </c>
      <c r="Y7" s="24">
        <v>10.869565217391299</v>
      </c>
      <c r="Z7" s="24">
        <v>10.869565217391299</v>
      </c>
      <c r="AA7" s="24">
        <v>10.869565217391299</v>
      </c>
      <c r="AB7" s="24">
        <v>10.869565217391299</v>
      </c>
      <c r="AC7" s="24">
        <v>10.869565217391299</v>
      </c>
      <c r="AD7" s="24">
        <v>10.869565217391299</v>
      </c>
      <c r="AE7" s="24">
        <v>10.869565217391299</v>
      </c>
      <c r="AF7" s="24">
        <v>10.869565217391299</v>
      </c>
      <c r="AG7" s="24">
        <v>10.869565217391299</v>
      </c>
      <c r="AH7" s="24">
        <v>10.869565217391299</v>
      </c>
      <c r="AI7" s="24">
        <v>10.869565217391299</v>
      </c>
    </row>
    <row r="8" spans="1:35" s="24" customFormat="1" x14ac:dyDescent="0.35">
      <c r="A8" s="24" t="s">
        <v>75</v>
      </c>
      <c r="B8" s="24" t="s">
        <v>76</v>
      </c>
      <c r="C8" s="24" t="s">
        <v>76</v>
      </c>
      <c r="D8" s="24" t="s">
        <v>76</v>
      </c>
      <c r="E8" s="24" t="s">
        <v>76</v>
      </c>
      <c r="F8" s="24" t="s">
        <v>76</v>
      </c>
      <c r="G8" s="24" t="s">
        <v>76</v>
      </c>
      <c r="H8" s="24" t="s">
        <v>76</v>
      </c>
      <c r="I8" s="24" t="s">
        <v>76</v>
      </c>
      <c r="J8" s="24" t="s">
        <v>76</v>
      </c>
      <c r="K8" s="24" t="s">
        <v>76</v>
      </c>
      <c r="L8" s="24" t="s">
        <v>76</v>
      </c>
      <c r="M8" s="24" t="s">
        <v>76</v>
      </c>
      <c r="N8" s="24" t="s">
        <v>76</v>
      </c>
      <c r="O8" s="24" t="s">
        <v>76</v>
      </c>
      <c r="P8" s="24" t="s">
        <v>76</v>
      </c>
      <c r="Q8" s="24" t="s">
        <v>76</v>
      </c>
      <c r="R8" s="24" t="s">
        <v>76</v>
      </c>
      <c r="S8" s="24" t="s">
        <v>76</v>
      </c>
      <c r="T8" s="24" t="s">
        <v>76</v>
      </c>
      <c r="U8" s="24" t="s">
        <v>76</v>
      </c>
      <c r="V8" s="24" t="s">
        <v>76</v>
      </c>
      <c r="W8" s="24" t="s">
        <v>76</v>
      </c>
      <c r="X8" s="24" t="s">
        <v>76</v>
      </c>
      <c r="Y8" s="24" t="s">
        <v>76</v>
      </c>
      <c r="Z8" s="24" t="s">
        <v>76</v>
      </c>
      <c r="AA8" s="24" t="s">
        <v>76</v>
      </c>
      <c r="AB8" s="24" t="s">
        <v>76</v>
      </c>
      <c r="AC8" s="24" t="s">
        <v>76</v>
      </c>
      <c r="AD8" s="24" t="s">
        <v>76</v>
      </c>
      <c r="AE8" s="24" t="s">
        <v>76</v>
      </c>
      <c r="AF8" s="24" t="s">
        <v>76</v>
      </c>
      <c r="AG8" s="24" t="s">
        <v>76</v>
      </c>
      <c r="AH8" s="24" t="s">
        <v>76</v>
      </c>
      <c r="AI8" s="24" t="s">
        <v>76</v>
      </c>
    </row>
    <row r="9" spans="1:35" s="24" customFormat="1" x14ac:dyDescent="0.35"/>
    <row r="10" spans="1:35" s="24" customFormat="1" x14ac:dyDescent="0.35"/>
    <row r="11" spans="1:35" s="24" customFormat="1" x14ac:dyDescent="0.35"/>
    <row r="12" spans="1:35" s="24" customFormat="1" x14ac:dyDescent="0.35"/>
    <row r="13" spans="1:35" x14ac:dyDescent="0.35">
      <c r="A13" t="s">
        <v>65</v>
      </c>
      <c r="B13">
        <v>2017</v>
      </c>
      <c r="C13">
        <v>2018</v>
      </c>
      <c r="D13">
        <v>2019</v>
      </c>
      <c r="E13">
        <v>2020</v>
      </c>
      <c r="F13">
        <v>2021</v>
      </c>
      <c r="G13">
        <v>2022</v>
      </c>
      <c r="H13">
        <v>2023</v>
      </c>
      <c r="I13">
        <v>2024</v>
      </c>
      <c r="J13">
        <v>2025</v>
      </c>
      <c r="K13">
        <v>2026</v>
      </c>
      <c r="L13">
        <v>2027</v>
      </c>
      <c r="M13">
        <v>2028</v>
      </c>
      <c r="N13">
        <v>2029</v>
      </c>
      <c r="O13">
        <v>2030</v>
      </c>
      <c r="P13">
        <v>2031</v>
      </c>
      <c r="Q13">
        <v>2032</v>
      </c>
      <c r="R13">
        <v>2033</v>
      </c>
      <c r="S13">
        <v>2034</v>
      </c>
      <c r="T13">
        <v>2035</v>
      </c>
      <c r="U13">
        <v>2036</v>
      </c>
      <c r="V13">
        <v>2037</v>
      </c>
      <c r="W13">
        <v>2038</v>
      </c>
      <c r="X13">
        <v>2039</v>
      </c>
      <c r="Y13">
        <v>2040</v>
      </c>
      <c r="Z13">
        <v>2041</v>
      </c>
      <c r="AA13">
        <v>2042</v>
      </c>
      <c r="AB13">
        <v>2043</v>
      </c>
      <c r="AC13">
        <v>2044</v>
      </c>
      <c r="AD13">
        <v>2045</v>
      </c>
      <c r="AE13">
        <v>2046</v>
      </c>
      <c r="AF13">
        <v>2047</v>
      </c>
      <c r="AG13">
        <v>2048</v>
      </c>
      <c r="AH13">
        <v>2049</v>
      </c>
      <c r="AI13">
        <v>2050</v>
      </c>
    </row>
    <row r="14" spans="1:35" x14ac:dyDescent="0.35">
      <c r="A14" t="s">
        <v>186</v>
      </c>
      <c r="B14" s="34">
        <v>764924.816209896</v>
      </c>
      <c r="C14" s="34">
        <v>711048.27193888801</v>
      </c>
      <c r="D14" s="34">
        <v>654657.84964497597</v>
      </c>
      <c r="E14" s="34">
        <v>503451.79634551401</v>
      </c>
      <c r="F14" s="34">
        <v>311098.46677763201</v>
      </c>
      <c r="G14" s="34">
        <v>154360.24437589501</v>
      </c>
      <c r="H14" s="34">
        <v>67077.634942499004</v>
      </c>
      <c r="I14" s="34">
        <v>26733.5783369493</v>
      </c>
      <c r="J14" s="34">
        <v>10292.725151765701</v>
      </c>
      <c r="K14">
        <v>3906.1759261086499</v>
      </c>
      <c r="L14">
        <v>1476.1733175198001</v>
      </c>
      <c r="M14">
        <v>554.17952972101398</v>
      </c>
      <c r="N14">
        <v>206.24194744252901</v>
      </c>
      <c r="O14">
        <v>76.709181351851797</v>
      </c>
      <c r="P14">
        <v>28.2314999301733</v>
      </c>
      <c r="Q14">
        <v>10.3769419081762</v>
      </c>
      <c r="R14">
        <v>3.7487235850920801</v>
      </c>
      <c r="S14">
        <v>1.3111027742396799</v>
      </c>
      <c r="T14">
        <v>0.4512938099496</v>
      </c>
      <c r="U14">
        <v>0.15092710215188099</v>
      </c>
      <c r="V14">
        <v>4.9602429354260402E-2</v>
      </c>
      <c r="W14">
        <v>1.59581375448208E-2</v>
      </c>
      <c r="X14" s="34">
        <v>4.9829625289000102E-3</v>
      </c>
      <c r="Y14" s="34">
        <v>1.51874325603472E-3</v>
      </c>
      <c r="Z14" s="34">
        <v>4.5946982689280298E-4</v>
      </c>
      <c r="AA14" s="34">
        <v>1.3739699982876299E-4</v>
      </c>
      <c r="AB14" s="34">
        <v>4.1048942994349203E-5</v>
      </c>
      <c r="AC14" s="34">
        <v>1.23734873451369E-5</v>
      </c>
      <c r="AD14" s="34">
        <v>3.7872810732365699E-6</v>
      </c>
      <c r="AE14" s="34">
        <v>1.1839362296270299E-6</v>
      </c>
      <c r="AF14" s="34">
        <v>3.8294614470606503E-7</v>
      </c>
      <c r="AG14" s="34">
        <v>1.28387342029762E-7</v>
      </c>
      <c r="AH14" s="34">
        <v>4.4157056222828098E-8</v>
      </c>
      <c r="AI14" s="34">
        <v>1.5141272202727099E-8</v>
      </c>
    </row>
    <row r="15" spans="1:35" x14ac:dyDescent="0.35">
      <c r="A15" t="s">
        <v>187</v>
      </c>
      <c r="B15" s="34">
        <v>25075.307606657701</v>
      </c>
      <c r="C15" s="34">
        <v>61892.031108357303</v>
      </c>
      <c r="D15" s="34">
        <v>151306.73245402399</v>
      </c>
      <c r="E15" s="34">
        <v>308966.33803676598</v>
      </c>
      <c r="F15" s="34">
        <v>506948.07506997301</v>
      </c>
      <c r="G15" s="34">
        <v>667914.52955556998</v>
      </c>
      <c r="H15" s="34">
        <v>770729.62612889195</v>
      </c>
      <c r="I15" s="34">
        <v>815773.85360730404</v>
      </c>
      <c r="J15" s="34">
        <v>834364.546014252</v>
      </c>
      <c r="K15" s="34">
        <v>841721.09649971605</v>
      </c>
      <c r="L15" s="34">
        <v>846643.26398391696</v>
      </c>
      <c r="M15" s="34">
        <v>847976.97207178804</v>
      </c>
      <c r="N15" s="34">
        <v>845407.56468302698</v>
      </c>
      <c r="O15" s="34">
        <v>847737.62135271099</v>
      </c>
      <c r="P15" s="34">
        <v>849231.94457430497</v>
      </c>
      <c r="Q15" s="34">
        <v>859927.23132750904</v>
      </c>
      <c r="R15" s="34">
        <v>869375.48719520704</v>
      </c>
      <c r="S15" s="34">
        <v>869132.95866278803</v>
      </c>
      <c r="T15" s="34">
        <v>873439.70561899</v>
      </c>
      <c r="U15" s="34">
        <v>874948.25588816102</v>
      </c>
      <c r="V15" s="34">
        <v>880748.63467945601</v>
      </c>
      <c r="W15" s="34">
        <v>887412.05746152694</v>
      </c>
      <c r="X15" s="34">
        <v>890606.41175548697</v>
      </c>
      <c r="Y15" s="34">
        <v>892387.96225924103</v>
      </c>
      <c r="Z15" s="34">
        <v>896112.07018186396</v>
      </c>
      <c r="AA15" s="34">
        <v>898571.40630969999</v>
      </c>
      <c r="AB15" s="34">
        <v>900570.50016168202</v>
      </c>
      <c r="AC15" s="34">
        <v>902273.52254782896</v>
      </c>
      <c r="AD15" s="34">
        <v>903531.75995284098</v>
      </c>
      <c r="AE15" s="34">
        <v>904520.97055425995</v>
      </c>
      <c r="AF15" s="34">
        <v>906008.58153683296</v>
      </c>
      <c r="AG15" s="34">
        <v>908054.82655480597</v>
      </c>
      <c r="AH15" s="34">
        <v>910209.15432665497</v>
      </c>
      <c r="AI15" s="34">
        <v>911333.01319161803</v>
      </c>
    </row>
    <row r="16" spans="1:35" x14ac:dyDescent="0.35">
      <c r="A16" t="s">
        <v>75</v>
      </c>
      <c r="B16" s="34">
        <v>298746.45523228298</v>
      </c>
      <c r="C16" s="34">
        <v>299458.670228531</v>
      </c>
      <c r="D16" s="34">
        <v>303226.78820983</v>
      </c>
      <c r="E16" s="34">
        <v>304626.43816683802</v>
      </c>
      <c r="F16" s="34">
        <v>306628.466342511</v>
      </c>
      <c r="G16" s="34">
        <v>308624.085630961</v>
      </c>
      <c r="H16" s="34">
        <v>311340.40715404099</v>
      </c>
      <c r="I16" s="34">
        <v>313392.67894647899</v>
      </c>
      <c r="J16" s="34">
        <v>315644.22382590099</v>
      </c>
      <c r="K16" s="34">
        <v>317901.51204720302</v>
      </c>
      <c r="L16" s="34">
        <v>320255.568753484</v>
      </c>
      <c r="M16" s="34">
        <v>322447.02996942098</v>
      </c>
      <c r="N16" s="34">
        <v>324406.87306394998</v>
      </c>
      <c r="O16" s="34">
        <v>326651.75386236899</v>
      </c>
      <c r="P16" s="34">
        <v>328643.30645811901</v>
      </c>
      <c r="Q16" s="34">
        <v>331237.49274227198</v>
      </c>
      <c r="R16" s="34">
        <v>333644.96050691803</v>
      </c>
      <c r="S16" s="34">
        <v>335497.56580585102</v>
      </c>
      <c r="T16" s="34">
        <v>337767.921449013</v>
      </c>
      <c r="U16" s="34">
        <v>339640.582342765</v>
      </c>
      <c r="V16" s="34">
        <v>341783.078195001</v>
      </c>
      <c r="W16" s="34">
        <v>343906.18174204801</v>
      </c>
      <c r="X16" s="34">
        <v>345809.89934034302</v>
      </c>
      <c r="Y16" s="34">
        <v>347685.230417279</v>
      </c>
      <c r="Z16" s="34">
        <v>349691.35762247298</v>
      </c>
      <c r="AA16" s="34">
        <v>351563.15427508601</v>
      </c>
      <c r="AB16" s="34">
        <v>353438.07367291203</v>
      </c>
      <c r="AC16" s="34">
        <v>355298.69063090999</v>
      </c>
      <c r="AD16" s="34">
        <v>357112.66416354402</v>
      </c>
      <c r="AE16" s="34">
        <v>358884.34683922998</v>
      </c>
      <c r="AF16" s="34">
        <v>360664.32670233998</v>
      </c>
      <c r="AG16" s="34">
        <v>362437.39384270099</v>
      </c>
      <c r="AH16" s="34">
        <v>364185.80499002401</v>
      </c>
      <c r="AI16" s="34">
        <v>365840.051250669</v>
      </c>
    </row>
    <row r="17" spans="1:35" x14ac:dyDescent="0.35">
      <c r="A17" t="s">
        <v>89</v>
      </c>
      <c r="B17" s="34">
        <v>1088746.5790488301</v>
      </c>
      <c r="C17" s="34">
        <v>1072398.97327577</v>
      </c>
      <c r="D17" s="34">
        <v>1109191.3703088299</v>
      </c>
      <c r="E17" s="34">
        <v>1117044.57254911</v>
      </c>
      <c r="F17" s="34">
        <v>1124675.0081901101</v>
      </c>
      <c r="G17" s="34">
        <v>1130898.8595624201</v>
      </c>
      <c r="H17" s="34">
        <v>1149147.66822543</v>
      </c>
      <c r="I17" s="34">
        <v>1155900.1108907301</v>
      </c>
      <c r="J17" s="34">
        <v>1160301.49499192</v>
      </c>
      <c r="K17" s="34">
        <v>1163528.7844730199</v>
      </c>
      <c r="L17" s="34">
        <v>1168375.0060549199</v>
      </c>
      <c r="M17" s="34">
        <v>1170978.1815709299</v>
      </c>
      <c r="N17" s="34">
        <v>1170020.67969442</v>
      </c>
      <c r="O17" s="34">
        <v>1174466.0843964301</v>
      </c>
      <c r="P17" s="34">
        <v>1177903.4825323501</v>
      </c>
      <c r="Q17" s="34">
        <v>1191175.10101169</v>
      </c>
      <c r="R17" s="34">
        <v>1203024.1964257101</v>
      </c>
      <c r="S17" s="34">
        <v>1204631.8355714099</v>
      </c>
      <c r="T17" s="34">
        <v>1211208.07836181</v>
      </c>
      <c r="U17" s="34">
        <v>1214588.9891580199</v>
      </c>
      <c r="V17" s="34">
        <v>1222531.7624768801</v>
      </c>
      <c r="W17" s="34">
        <v>1231318.2551617101</v>
      </c>
      <c r="X17" s="34">
        <v>1236416.31607879</v>
      </c>
      <c r="Y17" s="34">
        <v>1240073.1941952601</v>
      </c>
      <c r="Z17" s="34">
        <v>1245803.4282638</v>
      </c>
      <c r="AA17" s="34">
        <v>1250134.5607221799</v>
      </c>
      <c r="AB17" s="34">
        <v>1254008.5738756401</v>
      </c>
      <c r="AC17" s="34">
        <v>1257572.2131911099</v>
      </c>
      <c r="AD17" s="34">
        <v>1260644.4241201701</v>
      </c>
      <c r="AE17" s="34">
        <v>1263405.3173946701</v>
      </c>
      <c r="AF17" s="34">
        <v>1266672.90823955</v>
      </c>
      <c r="AG17" s="34">
        <v>1270492.22039763</v>
      </c>
      <c r="AH17" s="34">
        <v>1274394.95931672</v>
      </c>
      <c r="AI17" s="34">
        <v>1277173.0644423</v>
      </c>
    </row>
    <row r="19" spans="1:35" x14ac:dyDescent="0.35">
      <c r="B19" s="34">
        <f>SUM(B15:O15)/SUM(B17:O17)</f>
        <v>0.52473232325114727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workbookViewId="0">
      <selection activeCell="B2" sqref="B2"/>
    </sheetView>
  </sheetViews>
  <sheetFormatPr defaultRowHeight="14.5" x14ac:dyDescent="0.35"/>
  <cols>
    <col min="1" max="1" width="19.7265625" customWidth="1"/>
  </cols>
  <sheetData>
    <row r="1" spans="1:35" s="24" customFormat="1" x14ac:dyDescent="0.35">
      <c r="A1" s="24" t="s">
        <v>184</v>
      </c>
      <c r="B1" s="24">
        <f>(B6-B5)/B5</f>
        <v>0.37096774193548382</v>
      </c>
    </row>
    <row r="2" spans="1:35" s="24" customFormat="1" x14ac:dyDescent="0.35">
      <c r="A2" s="24" t="s">
        <v>185</v>
      </c>
      <c r="B2" s="24">
        <f>B1*(1-B21)</f>
        <v>0.31355583196877729</v>
      </c>
    </row>
    <row r="3" spans="1:35" s="24" customFormat="1" x14ac:dyDescent="0.35"/>
    <row r="4" spans="1:35" s="24" customFormat="1" x14ac:dyDescent="0.35">
      <c r="A4" s="24" t="s">
        <v>65</v>
      </c>
      <c r="B4" s="24">
        <v>2017</v>
      </c>
      <c r="C4" s="24">
        <v>2018</v>
      </c>
      <c r="D4" s="24">
        <v>2019</v>
      </c>
      <c r="E4" s="24">
        <v>2020</v>
      </c>
      <c r="F4" s="24">
        <v>2021</v>
      </c>
      <c r="G4" s="24">
        <v>2022</v>
      </c>
      <c r="H4" s="24">
        <v>2023</v>
      </c>
      <c r="I4" s="24">
        <v>2024</v>
      </c>
      <c r="J4" s="24">
        <v>2025</v>
      </c>
      <c r="K4" s="24">
        <v>2026</v>
      </c>
      <c r="L4" s="24">
        <v>2027</v>
      </c>
      <c r="M4" s="24">
        <v>2028</v>
      </c>
      <c r="N4" s="24">
        <v>2029</v>
      </c>
      <c r="O4" s="24">
        <v>2030</v>
      </c>
      <c r="P4" s="24">
        <v>2031</v>
      </c>
      <c r="Q4" s="24">
        <v>2032</v>
      </c>
      <c r="R4" s="24">
        <v>2033</v>
      </c>
      <c r="S4" s="24">
        <v>2034</v>
      </c>
      <c r="T4" s="24">
        <v>2035</v>
      </c>
      <c r="U4" s="24">
        <v>2036</v>
      </c>
      <c r="V4" s="24">
        <v>2037</v>
      </c>
      <c r="W4" s="24">
        <v>2038</v>
      </c>
      <c r="X4" s="24">
        <v>2039</v>
      </c>
      <c r="Y4" s="24">
        <v>2040</v>
      </c>
      <c r="Z4" s="24">
        <v>2041</v>
      </c>
      <c r="AA4" s="24">
        <v>2042</v>
      </c>
      <c r="AB4" s="24">
        <v>2043</v>
      </c>
      <c r="AC4" s="24">
        <v>2044</v>
      </c>
      <c r="AD4" s="24">
        <v>2045</v>
      </c>
      <c r="AE4" s="24">
        <v>2046</v>
      </c>
      <c r="AF4" s="24">
        <v>2047</v>
      </c>
      <c r="AG4" s="24">
        <v>2048</v>
      </c>
      <c r="AH4" s="24">
        <v>2049</v>
      </c>
      <c r="AI4" s="24">
        <v>2050</v>
      </c>
    </row>
    <row r="5" spans="1:35" s="24" customFormat="1" x14ac:dyDescent="0.35">
      <c r="A5" s="24" t="s">
        <v>178</v>
      </c>
      <c r="B5" s="24">
        <v>0.62</v>
      </c>
      <c r="C5" s="24">
        <v>0.62</v>
      </c>
      <c r="D5" s="24">
        <v>0.62</v>
      </c>
      <c r="E5" s="24">
        <v>0.62</v>
      </c>
      <c r="F5" s="24">
        <v>0.62</v>
      </c>
      <c r="G5" s="24">
        <v>0.62</v>
      </c>
      <c r="H5" s="24">
        <v>0.62</v>
      </c>
      <c r="I5" s="24">
        <v>0.62</v>
      </c>
      <c r="J5" s="24">
        <v>0.62</v>
      </c>
      <c r="K5" s="24">
        <v>0.62</v>
      </c>
      <c r="L5" s="24">
        <v>0.62</v>
      </c>
      <c r="M5" s="24">
        <v>0.62</v>
      </c>
      <c r="N5" s="24">
        <v>0.62</v>
      </c>
      <c r="O5" s="24">
        <v>0.62</v>
      </c>
      <c r="P5" s="24">
        <v>0.62</v>
      </c>
      <c r="Q5" s="24">
        <v>0.62</v>
      </c>
      <c r="R5" s="24">
        <v>0.62</v>
      </c>
      <c r="S5" s="24">
        <v>0.62</v>
      </c>
      <c r="T5" s="24">
        <v>0.62</v>
      </c>
      <c r="U5" s="24">
        <v>0.62</v>
      </c>
      <c r="V5" s="24">
        <v>0.62</v>
      </c>
      <c r="W5" s="24">
        <v>0.62</v>
      </c>
      <c r="X5" s="24">
        <v>0.62</v>
      </c>
      <c r="Y5" s="24">
        <v>0.62</v>
      </c>
      <c r="Z5" s="24">
        <v>0.62</v>
      </c>
      <c r="AA5" s="24">
        <v>0.62</v>
      </c>
      <c r="AB5" s="24">
        <v>0.62</v>
      </c>
      <c r="AC5" s="24">
        <v>0.62</v>
      </c>
      <c r="AD5" s="24">
        <v>0.62</v>
      </c>
      <c r="AE5" s="24">
        <v>0.62</v>
      </c>
      <c r="AF5" s="24">
        <v>0.62</v>
      </c>
      <c r="AG5" s="24">
        <v>0.62</v>
      </c>
      <c r="AH5" s="24">
        <v>0.62</v>
      </c>
      <c r="AI5" s="24">
        <v>0.62</v>
      </c>
    </row>
    <row r="6" spans="1:35" s="24" customFormat="1" x14ac:dyDescent="0.35">
      <c r="A6" s="24" t="s">
        <v>179</v>
      </c>
      <c r="B6" s="24">
        <v>0.85</v>
      </c>
      <c r="C6" s="24">
        <v>0.85</v>
      </c>
      <c r="D6" s="24">
        <v>0.85</v>
      </c>
      <c r="E6" s="24">
        <v>0.85</v>
      </c>
      <c r="F6" s="24">
        <v>0.85</v>
      </c>
      <c r="G6" s="24">
        <v>0.85</v>
      </c>
      <c r="H6" s="24">
        <v>0.85</v>
      </c>
      <c r="I6" s="24">
        <v>0.85</v>
      </c>
      <c r="J6" s="24">
        <v>0.85</v>
      </c>
      <c r="K6" s="24">
        <v>0.85</v>
      </c>
      <c r="L6" s="24">
        <v>0.85</v>
      </c>
      <c r="M6" s="24">
        <v>0.85</v>
      </c>
      <c r="N6" s="24">
        <v>0.85</v>
      </c>
      <c r="O6" s="24">
        <v>0.85</v>
      </c>
      <c r="P6" s="24">
        <v>0.85</v>
      </c>
      <c r="Q6" s="24">
        <v>0.85</v>
      </c>
      <c r="R6" s="24">
        <v>0.85</v>
      </c>
      <c r="S6" s="24">
        <v>0.85</v>
      </c>
      <c r="T6" s="24">
        <v>0.85</v>
      </c>
      <c r="U6" s="24">
        <v>0.85</v>
      </c>
      <c r="V6" s="24">
        <v>0.85</v>
      </c>
      <c r="W6" s="24">
        <v>0.85</v>
      </c>
      <c r="X6" s="24">
        <v>0.85</v>
      </c>
      <c r="Y6" s="24">
        <v>0.85</v>
      </c>
      <c r="Z6" s="24">
        <v>0.85</v>
      </c>
      <c r="AA6" s="24">
        <v>0.85</v>
      </c>
      <c r="AB6" s="24">
        <v>0.85</v>
      </c>
      <c r="AC6" s="24">
        <v>0.85</v>
      </c>
      <c r="AD6" s="24">
        <v>0.85</v>
      </c>
      <c r="AE6" s="24">
        <v>0.85</v>
      </c>
      <c r="AF6" s="24">
        <v>0.85</v>
      </c>
      <c r="AG6" s="24">
        <v>0.85</v>
      </c>
      <c r="AH6" s="24">
        <v>0.85</v>
      </c>
      <c r="AI6" s="24">
        <v>0.85</v>
      </c>
    </row>
    <row r="7" spans="1:35" s="24" customFormat="1" x14ac:dyDescent="0.35">
      <c r="A7" s="24" t="s">
        <v>180</v>
      </c>
      <c r="B7" s="24">
        <v>0.95</v>
      </c>
      <c r="C7" s="24">
        <v>0.95</v>
      </c>
      <c r="D7" s="24">
        <v>0.95</v>
      </c>
      <c r="E7" s="24">
        <v>0.95</v>
      </c>
      <c r="F7" s="24">
        <v>0.95</v>
      </c>
      <c r="G7" s="24">
        <v>0.95</v>
      </c>
      <c r="H7" s="24">
        <v>0.95</v>
      </c>
      <c r="I7" s="24">
        <v>0.95</v>
      </c>
      <c r="J7" s="24">
        <v>0.95</v>
      </c>
      <c r="K7" s="24">
        <v>0.95</v>
      </c>
      <c r="L7" s="24">
        <v>0.95</v>
      </c>
      <c r="M7" s="24">
        <v>0.95</v>
      </c>
      <c r="N7" s="24">
        <v>0.95</v>
      </c>
      <c r="O7" s="24">
        <v>0.95</v>
      </c>
      <c r="P7" s="24">
        <v>0.95</v>
      </c>
      <c r="Q7" s="24">
        <v>0.95</v>
      </c>
      <c r="R7" s="24">
        <v>0.95</v>
      </c>
      <c r="S7" s="24">
        <v>0.95</v>
      </c>
      <c r="T7" s="24">
        <v>0.95</v>
      </c>
      <c r="U7" s="24">
        <v>0.95</v>
      </c>
      <c r="V7" s="24">
        <v>0.95</v>
      </c>
      <c r="W7" s="24">
        <v>0.95</v>
      </c>
      <c r="X7" s="24">
        <v>0.95</v>
      </c>
      <c r="Y7" s="24">
        <v>0.95</v>
      </c>
      <c r="Z7" s="24">
        <v>0.95</v>
      </c>
      <c r="AA7" s="24">
        <v>0.95</v>
      </c>
      <c r="AB7" s="24">
        <v>0.95</v>
      </c>
      <c r="AC7" s="24">
        <v>0.95</v>
      </c>
      <c r="AD7" s="24">
        <v>0.95</v>
      </c>
      <c r="AE7" s="24">
        <v>0.95</v>
      </c>
      <c r="AF7" s="24">
        <v>0.95</v>
      </c>
      <c r="AG7" s="24">
        <v>0.95</v>
      </c>
      <c r="AH7" s="24">
        <v>0.95</v>
      </c>
      <c r="AI7" s="24">
        <v>0.95</v>
      </c>
    </row>
    <row r="8" spans="1:35" x14ac:dyDescent="0.35">
      <c r="A8" t="s">
        <v>181</v>
      </c>
      <c r="B8">
        <v>0.96</v>
      </c>
      <c r="C8">
        <v>0.96</v>
      </c>
      <c r="D8">
        <v>0.96</v>
      </c>
      <c r="E8">
        <v>0.96</v>
      </c>
      <c r="F8">
        <v>0.96</v>
      </c>
      <c r="G8">
        <v>0.96</v>
      </c>
      <c r="H8">
        <v>0.96</v>
      </c>
      <c r="I8">
        <v>0.96</v>
      </c>
      <c r="J8">
        <v>0.96</v>
      </c>
      <c r="K8">
        <v>0.96</v>
      </c>
      <c r="L8">
        <v>0.96</v>
      </c>
      <c r="M8">
        <v>0.96</v>
      </c>
      <c r="N8">
        <v>0.96</v>
      </c>
      <c r="O8">
        <v>0.96</v>
      </c>
      <c r="P8">
        <v>0.96</v>
      </c>
      <c r="Q8">
        <v>0.96</v>
      </c>
      <c r="R8">
        <v>0.96</v>
      </c>
      <c r="S8">
        <v>0.96</v>
      </c>
      <c r="T8">
        <v>0.96</v>
      </c>
      <c r="U8">
        <v>0.96</v>
      </c>
      <c r="V8">
        <v>0.96</v>
      </c>
      <c r="W8">
        <v>0.96</v>
      </c>
      <c r="X8">
        <v>0.96</v>
      </c>
      <c r="Y8">
        <v>0.96</v>
      </c>
      <c r="Z8">
        <v>0.96</v>
      </c>
      <c r="AA8">
        <v>0.96</v>
      </c>
      <c r="AB8">
        <v>0.96</v>
      </c>
      <c r="AC8">
        <v>0.96</v>
      </c>
      <c r="AD8">
        <v>0.96</v>
      </c>
      <c r="AE8">
        <v>0.96</v>
      </c>
      <c r="AF8">
        <v>0.96</v>
      </c>
      <c r="AG8">
        <v>0.96</v>
      </c>
      <c r="AH8">
        <v>0.96</v>
      </c>
      <c r="AI8">
        <v>0.96</v>
      </c>
    </row>
    <row r="9" spans="1:35" x14ac:dyDescent="0.35">
      <c r="A9" t="s">
        <v>182</v>
      </c>
      <c r="B9">
        <v>0.62</v>
      </c>
      <c r="C9">
        <v>0.62</v>
      </c>
      <c r="D9">
        <v>0.62</v>
      </c>
      <c r="E9">
        <v>0.62</v>
      </c>
      <c r="F9">
        <v>0.62</v>
      </c>
      <c r="G9">
        <v>0.62</v>
      </c>
      <c r="H9">
        <v>0.62</v>
      </c>
      <c r="I9">
        <v>0.62</v>
      </c>
      <c r="J9">
        <v>0.62</v>
      </c>
      <c r="K9">
        <v>0.62</v>
      </c>
      <c r="L9">
        <v>0.62</v>
      </c>
      <c r="M9">
        <v>0.62</v>
      </c>
      <c r="N9">
        <v>0.62</v>
      </c>
      <c r="O9">
        <v>0.62</v>
      </c>
      <c r="P9">
        <v>0.62</v>
      </c>
      <c r="Q9">
        <v>0.62</v>
      </c>
      <c r="R9">
        <v>0.62</v>
      </c>
      <c r="S9">
        <v>0.62</v>
      </c>
      <c r="T9">
        <v>0.62</v>
      </c>
      <c r="U9">
        <v>0.62</v>
      </c>
      <c r="V9">
        <v>0.62</v>
      </c>
      <c r="W9">
        <v>0.62</v>
      </c>
      <c r="X9">
        <v>0.62</v>
      </c>
      <c r="Y9">
        <v>0.62</v>
      </c>
      <c r="Z9">
        <v>0.62</v>
      </c>
      <c r="AA9">
        <v>0.62</v>
      </c>
      <c r="AB9">
        <v>0.62</v>
      </c>
      <c r="AC9">
        <v>0.62</v>
      </c>
      <c r="AD9">
        <v>0.62</v>
      </c>
      <c r="AE9">
        <v>0.62</v>
      </c>
      <c r="AF9">
        <v>0.62</v>
      </c>
      <c r="AG9">
        <v>0.62</v>
      </c>
      <c r="AH9">
        <v>0.62</v>
      </c>
      <c r="AI9">
        <v>0.62</v>
      </c>
    </row>
    <row r="13" spans="1:35" x14ac:dyDescent="0.35">
      <c r="A13" t="s">
        <v>65</v>
      </c>
      <c r="B13">
        <v>2017</v>
      </c>
      <c r="C13">
        <v>2018</v>
      </c>
      <c r="D13">
        <v>2019</v>
      </c>
      <c r="E13">
        <v>2020</v>
      </c>
      <c r="F13">
        <v>2021</v>
      </c>
      <c r="G13">
        <v>2022</v>
      </c>
      <c r="H13">
        <v>2023</v>
      </c>
      <c r="I13">
        <v>2024</v>
      </c>
      <c r="J13">
        <v>2025</v>
      </c>
      <c r="K13">
        <v>2026</v>
      </c>
      <c r="L13">
        <v>2027</v>
      </c>
      <c r="M13">
        <v>2028</v>
      </c>
      <c r="N13">
        <v>2029</v>
      </c>
      <c r="O13">
        <v>2030</v>
      </c>
      <c r="P13">
        <v>2031</v>
      </c>
      <c r="Q13">
        <v>2032</v>
      </c>
      <c r="R13">
        <v>2033</v>
      </c>
      <c r="S13">
        <v>2034</v>
      </c>
      <c r="T13">
        <v>2035</v>
      </c>
      <c r="U13">
        <v>2036</v>
      </c>
      <c r="V13">
        <v>2037</v>
      </c>
      <c r="W13">
        <v>2038</v>
      </c>
      <c r="X13">
        <v>2039</v>
      </c>
      <c r="Y13">
        <v>2040</v>
      </c>
      <c r="Z13">
        <v>2041</v>
      </c>
      <c r="AA13">
        <v>2042</v>
      </c>
      <c r="AB13">
        <v>2043</v>
      </c>
      <c r="AC13">
        <v>2044</v>
      </c>
      <c r="AD13">
        <v>2045</v>
      </c>
      <c r="AE13">
        <v>2046</v>
      </c>
      <c r="AF13">
        <v>2047</v>
      </c>
      <c r="AG13">
        <v>2048</v>
      </c>
      <c r="AH13">
        <v>2049</v>
      </c>
      <c r="AI13">
        <v>2050</v>
      </c>
    </row>
    <row r="14" spans="1:35" x14ac:dyDescent="0.35">
      <c r="A14" t="s">
        <v>178</v>
      </c>
      <c r="B14" s="34">
        <v>1186883.7510663101</v>
      </c>
      <c r="C14" s="34">
        <v>1154293.2397713801</v>
      </c>
      <c r="D14" s="34">
        <v>1153531.75107776</v>
      </c>
      <c r="E14" s="34">
        <v>1107077.6772827299</v>
      </c>
      <c r="F14" s="34">
        <v>1050776.01280027</v>
      </c>
      <c r="G14" s="34">
        <v>1007172.63120621</v>
      </c>
      <c r="H14" s="34">
        <v>995509.47360462998</v>
      </c>
      <c r="I14" s="34">
        <v>990973.37231218896</v>
      </c>
      <c r="J14" s="34">
        <v>991541.793124013</v>
      </c>
      <c r="K14" s="34">
        <v>991971.10855417303</v>
      </c>
      <c r="L14" s="34">
        <v>991044.85583395697</v>
      </c>
      <c r="M14" s="34">
        <v>983778.34738691605</v>
      </c>
      <c r="N14" s="34">
        <v>968663.61627585301</v>
      </c>
      <c r="O14" s="34">
        <v>952990.15460368397</v>
      </c>
      <c r="P14" s="34">
        <v>933748.87623571604</v>
      </c>
      <c r="Q14" s="34">
        <v>920624.98164591799</v>
      </c>
      <c r="R14" s="34">
        <v>907192.65233265597</v>
      </c>
      <c r="S14" s="34">
        <v>887864.24676213495</v>
      </c>
      <c r="T14" s="34">
        <v>874338.76211080502</v>
      </c>
      <c r="U14" s="34">
        <v>860303.07976647699</v>
      </c>
      <c r="V14" s="34">
        <v>850957.17609881202</v>
      </c>
      <c r="W14" s="34">
        <v>842802.29554880597</v>
      </c>
      <c r="X14" s="34">
        <v>831954.36972975906</v>
      </c>
      <c r="Y14" s="34">
        <v>819676.22085521696</v>
      </c>
      <c r="Z14" s="34">
        <v>808722.79389897501</v>
      </c>
      <c r="AA14" s="34">
        <v>796558.26906551502</v>
      </c>
      <c r="AB14" s="34">
        <v>784068.60127503495</v>
      </c>
      <c r="AC14" s="34">
        <v>771564.07172028197</v>
      </c>
      <c r="AD14" s="34">
        <v>759078.21353273699</v>
      </c>
      <c r="AE14" s="34">
        <v>746729.21641376405</v>
      </c>
      <c r="AF14" s="34">
        <v>735176.57183623803</v>
      </c>
      <c r="AG14" s="34">
        <v>724334.17034540302</v>
      </c>
      <c r="AH14" s="34">
        <v>713717.58393914497</v>
      </c>
      <c r="AI14" s="34">
        <v>702299.40902394406</v>
      </c>
    </row>
    <row r="15" spans="1:35" x14ac:dyDescent="0.35">
      <c r="A15" t="s">
        <v>179</v>
      </c>
      <c r="B15">
        <v>7586.2350684388603</v>
      </c>
      <c r="C15" s="34">
        <v>18796.057591987301</v>
      </c>
      <c r="D15" s="34">
        <v>45026.721123861498</v>
      </c>
      <c r="E15" s="34">
        <v>91206.566108153405</v>
      </c>
      <c r="F15" s="34">
        <v>148843.780950043</v>
      </c>
      <c r="G15" s="34">
        <v>195838.41710653299</v>
      </c>
      <c r="H15" s="34">
        <v>225666.051740027</v>
      </c>
      <c r="I15" s="34">
        <v>240847.42987571601</v>
      </c>
      <c r="J15" s="34">
        <v>250355.97737599499</v>
      </c>
      <c r="K15" s="34">
        <v>259037.247773827</v>
      </c>
      <c r="L15" s="34">
        <v>270013.19601632201</v>
      </c>
      <c r="M15" s="34">
        <v>283853.22174035001</v>
      </c>
      <c r="N15" s="34">
        <v>300745.54978111002</v>
      </c>
      <c r="O15" s="34">
        <v>321924.64797822799</v>
      </c>
      <c r="P15" s="34">
        <v>345120.58817794599</v>
      </c>
      <c r="Q15" s="34">
        <v>370765.63001904101</v>
      </c>
      <c r="R15" s="34">
        <v>395372.925266476</v>
      </c>
      <c r="S15" s="34">
        <v>416227.80775017798</v>
      </c>
      <c r="T15" s="34">
        <v>435750.92632415303</v>
      </c>
      <c r="U15" s="34">
        <v>452621.01267373201</v>
      </c>
      <c r="V15" s="34">
        <v>468919.346438698</v>
      </c>
      <c r="W15" s="34">
        <v>484735.30042051303</v>
      </c>
      <c r="X15" s="34">
        <v>499967.54061133298</v>
      </c>
      <c r="Y15" s="34">
        <v>515485.01702780602</v>
      </c>
      <c r="Z15" s="34">
        <v>532154.61314389401</v>
      </c>
      <c r="AA15" s="34">
        <v>549193.31803822995</v>
      </c>
      <c r="AB15" s="34">
        <v>566464.104424841</v>
      </c>
      <c r="AC15" s="34">
        <v>583621.06863168301</v>
      </c>
      <c r="AD15" s="34">
        <v>600316.27278482495</v>
      </c>
      <c r="AE15" s="34">
        <v>616358.04730921297</v>
      </c>
      <c r="AF15" s="34">
        <v>631852.87348208798</v>
      </c>
      <c r="AG15" s="34">
        <v>646853.590915457</v>
      </c>
      <c r="AH15" s="34">
        <v>661398.75927403104</v>
      </c>
      <c r="AI15" s="34">
        <v>675413.796914718</v>
      </c>
    </row>
    <row r="16" spans="1:35" x14ac:dyDescent="0.35">
      <c r="A16" t="s">
        <v>180</v>
      </c>
      <c r="B16" s="34">
        <v>30712.284600645198</v>
      </c>
      <c r="C16" s="34">
        <v>28452.722945784</v>
      </c>
      <c r="D16" s="34">
        <v>26235.260409431001</v>
      </c>
      <c r="E16" s="34">
        <v>20189.498443770699</v>
      </c>
      <c r="F16" s="34">
        <v>12499.956621409499</v>
      </c>
      <c r="G16">
        <v>6217.6207583649002</v>
      </c>
      <c r="H16">
        <v>2711.97376661101</v>
      </c>
      <c r="I16">
        <v>1084.09761751837</v>
      </c>
      <c r="J16">
        <v>418.42857393290399</v>
      </c>
      <c r="K16">
        <v>159.103531944076</v>
      </c>
      <c r="L16">
        <v>60.227419253823001</v>
      </c>
      <c r="M16">
        <v>22.642887495118401</v>
      </c>
      <c r="N16">
        <v>8.4430781614550305</v>
      </c>
      <c r="O16">
        <v>3.1520127672296501</v>
      </c>
      <c r="P16">
        <v>1.16717963792491</v>
      </c>
      <c r="Q16">
        <v>0.43325578564867601</v>
      </c>
      <c r="R16">
        <v>0.158588734927293</v>
      </c>
      <c r="S16">
        <v>5.6412622220878401E-2</v>
      </c>
      <c r="T16">
        <v>1.9822187519486299E-2</v>
      </c>
      <c r="U16" s="34">
        <v>6.7900065591113799E-3</v>
      </c>
      <c r="V16" s="34">
        <v>2.29090549811704E-3</v>
      </c>
      <c r="W16" s="34">
        <v>7.5757553593620397E-4</v>
      </c>
      <c r="X16" s="34">
        <v>2.43436125263746E-4</v>
      </c>
      <c r="Y16" s="34">
        <v>7.6266491043717804E-5</v>
      </c>
      <c r="Z16" s="34">
        <v>2.3623889852785899E-5</v>
      </c>
      <c r="AA16" s="34">
        <v>7.1934737201613303E-6</v>
      </c>
      <c r="AB16" s="34">
        <v>2.1711648012461001E-6</v>
      </c>
      <c r="AC16" s="34">
        <v>6.54510057620035E-7</v>
      </c>
      <c r="AD16" s="34">
        <v>1.9849166551935799E-7</v>
      </c>
      <c r="AE16" s="34">
        <v>6.0918365530598806E-8</v>
      </c>
      <c r="AF16" s="34">
        <v>1.9194457909561899E-8</v>
      </c>
      <c r="AG16" s="34">
        <v>6.2538402101889904E-9</v>
      </c>
      <c r="AH16" s="34">
        <v>2.09427400681468E-9</v>
      </c>
      <c r="AI16" s="34">
        <v>7.0435598912515099E-10</v>
      </c>
    </row>
    <row r="17" spans="1:35" x14ac:dyDescent="0.35">
      <c r="A17" t="s">
        <v>181</v>
      </c>
      <c r="B17">
        <v>1006.78562892869</v>
      </c>
      <c r="C17">
        <v>2476.6045146557199</v>
      </c>
      <c r="D17">
        <v>6063.5390698311203</v>
      </c>
      <c r="E17" s="34">
        <v>12390.101372651499</v>
      </c>
      <c r="F17" s="34">
        <v>20368.899690219099</v>
      </c>
      <c r="G17" s="34">
        <v>26902.730867054801</v>
      </c>
      <c r="H17" s="34">
        <v>31158.685221011299</v>
      </c>
      <c r="I17" s="34">
        <v>33075.485115036601</v>
      </c>
      <c r="J17" s="34">
        <v>33904.772666893703</v>
      </c>
      <c r="K17" s="34">
        <v>34250.322041070896</v>
      </c>
      <c r="L17" s="34">
        <v>34470.536767004603</v>
      </c>
      <c r="M17" s="34">
        <v>34506.683952947402</v>
      </c>
      <c r="N17" s="34">
        <v>34352.750428986197</v>
      </c>
      <c r="O17" s="34">
        <v>34388.6566642529</v>
      </c>
      <c r="P17" s="34">
        <v>34376.091669724003</v>
      </c>
      <c r="Q17" s="34">
        <v>34756.952954694003</v>
      </c>
      <c r="R17" s="34">
        <v>35083.067457935002</v>
      </c>
      <c r="S17" s="34">
        <v>35008.045139714901</v>
      </c>
      <c r="T17" s="34">
        <v>35143.113317547701</v>
      </c>
      <c r="U17" s="34">
        <v>35175.133118315403</v>
      </c>
      <c r="V17" s="34">
        <v>35411.9446180132</v>
      </c>
      <c r="W17" s="34">
        <v>35707.457211021603</v>
      </c>
      <c r="X17" s="34">
        <v>35876.767058047597</v>
      </c>
      <c r="Y17" s="34">
        <v>35991.2168639788</v>
      </c>
      <c r="Z17" s="34">
        <v>36203.936301406597</v>
      </c>
      <c r="AA17" s="34">
        <v>36359.516366530603</v>
      </c>
      <c r="AB17" s="34">
        <v>36488.538526433498</v>
      </c>
      <c r="AC17" s="34">
        <v>36590.366779532698</v>
      </c>
      <c r="AD17" s="34">
        <v>36661.173754131501</v>
      </c>
      <c r="AE17" s="34">
        <v>36699.384556007099</v>
      </c>
      <c r="AF17" s="34">
        <v>36744.302752332202</v>
      </c>
      <c r="AG17" s="34">
        <v>36803.183320335003</v>
      </c>
      <c r="AH17" s="34">
        <v>36858.140587451802</v>
      </c>
      <c r="AI17" s="34">
        <v>36866.278859926999</v>
      </c>
    </row>
    <row r="18" spans="1:35" x14ac:dyDescent="0.35">
      <c r="A18" t="s">
        <v>182</v>
      </c>
      <c r="B18" s="34">
        <v>56261.267462868796</v>
      </c>
      <c r="C18" s="34">
        <v>55254.206035231196</v>
      </c>
      <c r="D18" s="34">
        <v>56453.841081960403</v>
      </c>
      <c r="E18" s="34">
        <v>56440.9245075418</v>
      </c>
      <c r="F18" s="34">
        <v>56503.830865051103</v>
      </c>
      <c r="G18" s="34">
        <v>56663.563869803198</v>
      </c>
      <c r="H18" s="34">
        <v>57519.1370633353</v>
      </c>
      <c r="I18" s="34">
        <v>58020.545030589703</v>
      </c>
      <c r="J18" s="34">
        <v>58495.184842391704</v>
      </c>
      <c r="K18" s="34">
        <v>58924.306638637703</v>
      </c>
      <c r="L18" s="34">
        <v>59397.661862513101</v>
      </c>
      <c r="M18" s="34">
        <v>59707.2840530959</v>
      </c>
      <c r="N18" s="34">
        <v>59791.011444712</v>
      </c>
      <c r="O18" s="34">
        <v>60050.334904220501</v>
      </c>
      <c r="P18" s="34">
        <v>60236.605207889799</v>
      </c>
      <c r="Q18" s="34">
        <v>60826.369390016102</v>
      </c>
      <c r="R18" s="34">
        <v>61352.726481118501</v>
      </c>
      <c r="S18" s="34">
        <v>61424.625756014699</v>
      </c>
      <c r="T18" s="34">
        <v>61707.123005994399</v>
      </c>
      <c r="U18" s="34">
        <v>61840.627542473601</v>
      </c>
      <c r="V18" s="34">
        <v>62168.097076042097</v>
      </c>
      <c r="W18" s="34">
        <v>62528.944737685299</v>
      </c>
      <c r="X18" s="34">
        <v>62735.452298674601</v>
      </c>
      <c r="Y18" s="34">
        <v>62888.029320577203</v>
      </c>
      <c r="Z18" s="34">
        <v>63157.269172309097</v>
      </c>
      <c r="AA18" s="34">
        <v>63386.850117205402</v>
      </c>
      <c r="AB18" s="34">
        <v>63612.047732240499</v>
      </c>
      <c r="AC18" s="34">
        <v>63831.184147012798</v>
      </c>
      <c r="AD18" s="34">
        <v>64029.450442493799</v>
      </c>
      <c r="AE18" s="34">
        <v>64203.385610140198</v>
      </c>
      <c r="AF18" s="34">
        <v>64389.068076587799</v>
      </c>
      <c r="AG18" s="34">
        <v>64584.930784026001</v>
      </c>
      <c r="AH18" s="34">
        <v>64769.972687577101</v>
      </c>
      <c r="AI18" s="34">
        <v>64892.288685516702</v>
      </c>
    </row>
    <row r="19" spans="1:35" x14ac:dyDescent="0.35">
      <c r="A19" t="s">
        <v>89</v>
      </c>
      <c r="B19" s="34">
        <v>1282450.3238271901</v>
      </c>
      <c r="C19" s="34">
        <v>1259272.8308590399</v>
      </c>
      <c r="D19" s="34">
        <v>1287311.11276284</v>
      </c>
      <c r="E19" s="34">
        <v>1287304.7677148499</v>
      </c>
      <c r="F19" s="34">
        <v>1288992.48092699</v>
      </c>
      <c r="G19" s="34">
        <v>1292794.96380796</v>
      </c>
      <c r="H19" s="34">
        <v>1312565.32139561</v>
      </c>
      <c r="I19" s="34">
        <v>1324000.9299510501</v>
      </c>
      <c r="J19" s="34">
        <v>1334716.15658322</v>
      </c>
      <c r="K19" s="34">
        <v>1344342.08853965</v>
      </c>
      <c r="L19" s="34">
        <v>1354986.4778990501</v>
      </c>
      <c r="M19" s="34">
        <v>1361868.1800208001</v>
      </c>
      <c r="N19" s="34">
        <v>1363561.3710088199</v>
      </c>
      <c r="O19" s="34">
        <v>1369356.94616315</v>
      </c>
      <c r="P19" s="34">
        <v>1373483.32847091</v>
      </c>
      <c r="Q19" s="34">
        <v>1386974.3672654501</v>
      </c>
      <c r="R19" s="34">
        <v>1399001.53012692</v>
      </c>
      <c r="S19" s="34">
        <v>1400524.78182066</v>
      </c>
      <c r="T19" s="34">
        <v>1406939.94458068</v>
      </c>
      <c r="U19" s="34">
        <v>1409939.859891</v>
      </c>
      <c r="V19" s="34">
        <v>1417456.56652247</v>
      </c>
      <c r="W19" s="34">
        <v>1425773.9986755999</v>
      </c>
      <c r="X19" s="34">
        <v>1430534.12994125</v>
      </c>
      <c r="Y19" s="34">
        <v>1434040.4841438399</v>
      </c>
      <c r="Z19" s="34">
        <v>1440238.6125402099</v>
      </c>
      <c r="AA19" s="34">
        <v>1445497.9535946699</v>
      </c>
      <c r="AB19" s="34">
        <v>1450633.29196072</v>
      </c>
      <c r="AC19" s="34">
        <v>1455606.6912791601</v>
      </c>
      <c r="AD19" s="34">
        <v>1460085.11051438</v>
      </c>
      <c r="AE19" s="34">
        <v>1463990.03388918</v>
      </c>
      <c r="AF19" s="34">
        <v>1468162.8161472599</v>
      </c>
      <c r="AG19" s="34">
        <v>1472575.87536522</v>
      </c>
      <c r="AH19" s="34">
        <v>1476744.4564882</v>
      </c>
      <c r="AI19" s="34">
        <v>1479471.7734840999</v>
      </c>
    </row>
    <row r="21" spans="1:35" x14ac:dyDescent="0.35">
      <c r="A21" t="s">
        <v>183</v>
      </c>
      <c r="B21">
        <f>SUM(B15:O15)/((SUM(B15:O15)+SUM(B14:O14)))</f>
        <v>0.15476253991025238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selection activeCell="B2" sqref="B2"/>
    </sheetView>
  </sheetViews>
  <sheetFormatPr defaultRowHeight="14.5" x14ac:dyDescent="0.35"/>
  <cols>
    <col min="1" max="1" width="18.54296875" customWidth="1"/>
  </cols>
  <sheetData>
    <row r="1" spans="1:35" x14ac:dyDescent="0.35">
      <c r="A1" t="s">
        <v>205</v>
      </c>
      <c r="B1">
        <f>(B6-B5)/B5</f>
        <v>0.16190476190475772</v>
      </c>
    </row>
    <row r="2" spans="1:35" x14ac:dyDescent="0.35">
      <c r="A2" t="s">
        <v>206</v>
      </c>
      <c r="B2" s="38">
        <f>B1*(1-B17)</f>
        <v>9.1284523050813943E-2</v>
      </c>
    </row>
    <row r="4" spans="1:35" x14ac:dyDescent="0.35">
      <c r="A4" t="s">
        <v>65</v>
      </c>
      <c r="B4">
        <v>2017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  <c r="I4">
        <v>2024</v>
      </c>
      <c r="J4">
        <v>2025</v>
      </c>
      <c r="K4">
        <v>2026</v>
      </c>
      <c r="L4">
        <v>2027</v>
      </c>
      <c r="M4">
        <v>2028</v>
      </c>
      <c r="N4">
        <v>2029</v>
      </c>
      <c r="O4">
        <v>2030</v>
      </c>
      <c r="P4">
        <v>2031</v>
      </c>
      <c r="Q4">
        <v>2032</v>
      </c>
      <c r="R4">
        <v>2033</v>
      </c>
      <c r="S4">
        <v>2034</v>
      </c>
      <c r="T4">
        <v>2035</v>
      </c>
      <c r="U4">
        <v>2036</v>
      </c>
      <c r="V4">
        <v>2037</v>
      </c>
      <c r="W4">
        <v>2038</v>
      </c>
      <c r="X4">
        <v>2039</v>
      </c>
      <c r="Y4">
        <v>2040</v>
      </c>
      <c r="Z4">
        <v>2041</v>
      </c>
      <c r="AA4">
        <v>2042</v>
      </c>
      <c r="AB4">
        <v>2043</v>
      </c>
      <c r="AC4">
        <v>2044</v>
      </c>
      <c r="AD4">
        <v>2045</v>
      </c>
      <c r="AE4">
        <v>2046</v>
      </c>
      <c r="AF4">
        <v>2047</v>
      </c>
      <c r="AG4">
        <v>2048</v>
      </c>
      <c r="AH4">
        <v>2049</v>
      </c>
      <c r="AI4">
        <v>2050</v>
      </c>
    </row>
    <row r="5" spans="1:35" x14ac:dyDescent="0.35">
      <c r="A5" t="s">
        <v>203</v>
      </c>
      <c r="B5">
        <v>1.1709601873536299</v>
      </c>
      <c r="C5">
        <v>1.1709601873536299</v>
      </c>
      <c r="D5">
        <v>1.1709601873536299</v>
      </c>
      <c r="E5">
        <v>1.1709601873536299</v>
      </c>
      <c r="F5">
        <v>1.1709601873536299</v>
      </c>
      <c r="G5">
        <v>1.1709601873536299</v>
      </c>
      <c r="H5">
        <v>1.1709601873536299</v>
      </c>
      <c r="I5">
        <v>1.1709601873536299</v>
      </c>
      <c r="J5">
        <v>1.1709601873536299</v>
      </c>
      <c r="K5">
        <v>1.1709601873536299</v>
      </c>
      <c r="L5">
        <v>1.1709601873536299</v>
      </c>
      <c r="M5">
        <v>1.1709601873536299</v>
      </c>
      <c r="N5">
        <v>1.1709601873536299</v>
      </c>
      <c r="O5">
        <v>1.1709601873536299</v>
      </c>
      <c r="P5">
        <v>1.1709601873536299</v>
      </c>
      <c r="Q5">
        <v>1.1709601873536299</v>
      </c>
      <c r="R5">
        <v>1.1709601873536299</v>
      </c>
      <c r="S5">
        <v>1.1709601873536299</v>
      </c>
      <c r="T5">
        <v>1.1709601873536299</v>
      </c>
      <c r="U5">
        <v>1.1709601873536299</v>
      </c>
      <c r="V5">
        <v>1.1709601873536299</v>
      </c>
      <c r="W5">
        <v>1.1709601873536299</v>
      </c>
      <c r="X5">
        <v>1.1709601873536299</v>
      </c>
      <c r="Y5">
        <v>1.1709601873536299</v>
      </c>
      <c r="Z5">
        <v>1.1709601873536299</v>
      </c>
      <c r="AA5">
        <v>1.1709601873536299</v>
      </c>
      <c r="AB5">
        <v>1.1709601873536299</v>
      </c>
      <c r="AC5">
        <v>1.1709601873536299</v>
      </c>
      <c r="AD5">
        <v>1.1709601873536299</v>
      </c>
      <c r="AE5">
        <v>1.1709601873536299</v>
      </c>
      <c r="AF5">
        <v>1.1709601873536299</v>
      </c>
      <c r="AG5">
        <v>1.1709601873536299</v>
      </c>
      <c r="AH5">
        <v>1.1709601873536299</v>
      </c>
      <c r="AI5">
        <v>1.1709601873536299</v>
      </c>
    </row>
    <row r="6" spans="1:35" x14ac:dyDescent="0.35">
      <c r="A6" t="s">
        <v>204</v>
      </c>
      <c r="B6">
        <v>1.3605442176870699</v>
      </c>
      <c r="C6">
        <v>1.3605442176870699</v>
      </c>
      <c r="D6">
        <v>1.3605442176870699</v>
      </c>
      <c r="E6">
        <v>1.3605442176870699</v>
      </c>
      <c r="F6">
        <v>1.3605442176870699</v>
      </c>
      <c r="G6">
        <v>1.3605442176870699</v>
      </c>
      <c r="H6">
        <v>1.3605442176870699</v>
      </c>
      <c r="I6">
        <v>1.3605442176870699</v>
      </c>
      <c r="J6">
        <v>1.3605442176870699</v>
      </c>
      <c r="K6">
        <v>1.3605442176870699</v>
      </c>
      <c r="L6">
        <v>1.3605442176870699</v>
      </c>
      <c r="M6">
        <v>1.3605442176870699</v>
      </c>
      <c r="N6">
        <v>1.3605442176870699</v>
      </c>
      <c r="O6">
        <v>1.3605442176870699</v>
      </c>
      <c r="P6">
        <v>1.3605442176870699</v>
      </c>
      <c r="Q6">
        <v>1.3605442176870699</v>
      </c>
      <c r="R6">
        <v>1.3605442176870699</v>
      </c>
      <c r="S6">
        <v>1.3605442176870699</v>
      </c>
      <c r="T6">
        <v>1.3605442176870699</v>
      </c>
      <c r="U6">
        <v>1.3605442176870699</v>
      </c>
      <c r="V6">
        <v>1.3605442176870699</v>
      </c>
      <c r="W6">
        <v>1.3605442176870699</v>
      </c>
      <c r="X6">
        <v>1.3605442176870699</v>
      </c>
      <c r="Y6">
        <v>1.3605442176870699</v>
      </c>
      <c r="Z6">
        <v>1.3605442176870699</v>
      </c>
      <c r="AA6">
        <v>1.3605442176870699</v>
      </c>
      <c r="AB6">
        <v>1.3605442176870699</v>
      </c>
      <c r="AC6">
        <v>1.3605442176870699</v>
      </c>
      <c r="AD6">
        <v>1.3605442176870699</v>
      </c>
      <c r="AE6">
        <v>1.3605442176870699</v>
      </c>
      <c r="AF6">
        <v>1.3605442176870699</v>
      </c>
      <c r="AG6">
        <v>1.3605442176870699</v>
      </c>
      <c r="AH6">
        <v>1.3605442176870699</v>
      </c>
      <c r="AI6">
        <v>1.3605442176870699</v>
      </c>
    </row>
    <row r="7" spans="1:35" x14ac:dyDescent="0.35">
      <c r="A7" t="s">
        <v>75</v>
      </c>
      <c r="B7" t="s">
        <v>76</v>
      </c>
      <c r="C7" t="s">
        <v>76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76</v>
      </c>
      <c r="K7" t="s">
        <v>76</v>
      </c>
      <c r="L7" t="s">
        <v>76</v>
      </c>
      <c r="M7" t="s">
        <v>76</v>
      </c>
      <c r="N7" t="s">
        <v>76</v>
      </c>
      <c r="O7" t="s">
        <v>76</v>
      </c>
      <c r="P7" t="s">
        <v>76</v>
      </c>
      <c r="Q7" t="s">
        <v>76</v>
      </c>
      <c r="R7" t="s">
        <v>76</v>
      </c>
      <c r="S7" t="s">
        <v>76</v>
      </c>
      <c r="T7" t="s">
        <v>76</v>
      </c>
      <c r="U7" t="s">
        <v>76</v>
      </c>
      <c r="V7" t="s">
        <v>76</v>
      </c>
      <c r="W7" t="s">
        <v>76</v>
      </c>
      <c r="X7" t="s">
        <v>76</v>
      </c>
      <c r="Y7" t="s">
        <v>76</v>
      </c>
      <c r="Z7" t="s">
        <v>76</v>
      </c>
      <c r="AA7" t="s">
        <v>76</v>
      </c>
      <c r="AB7" t="s">
        <v>76</v>
      </c>
      <c r="AC7" t="s">
        <v>76</v>
      </c>
      <c r="AD7" t="s">
        <v>76</v>
      </c>
      <c r="AE7" t="s">
        <v>76</v>
      </c>
      <c r="AF7" t="s">
        <v>76</v>
      </c>
      <c r="AG7" t="s">
        <v>76</v>
      </c>
      <c r="AH7" t="s">
        <v>76</v>
      </c>
      <c r="AI7" t="s">
        <v>76</v>
      </c>
    </row>
    <row r="11" spans="1:35" x14ac:dyDescent="0.35">
      <c r="A11" t="s">
        <v>65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35">
      <c r="A12" t="s">
        <v>203</v>
      </c>
      <c r="B12" s="34">
        <v>505732.97105639998</v>
      </c>
      <c r="C12" s="34">
        <v>476651.44901735499</v>
      </c>
      <c r="D12" s="34">
        <v>464142.70888507902</v>
      </c>
      <c r="E12" s="34">
        <v>406793.69874023</v>
      </c>
      <c r="F12" s="34">
        <v>334101.89994921698</v>
      </c>
      <c r="G12" s="34">
        <v>275078.11807246198</v>
      </c>
      <c r="H12" s="34">
        <v>246560.029364944</v>
      </c>
      <c r="I12" s="34">
        <v>233161.19138197001</v>
      </c>
      <c r="J12" s="34">
        <v>228271.46872274301</v>
      </c>
      <c r="K12" s="34">
        <v>226717.92139217901</v>
      </c>
      <c r="L12" s="34">
        <v>226806.480187526</v>
      </c>
      <c r="M12" s="34">
        <v>226362.192619237</v>
      </c>
      <c r="N12" s="34">
        <v>224601.39332931701</v>
      </c>
      <c r="O12" s="34">
        <v>223783.52090220101</v>
      </c>
      <c r="P12" s="34">
        <v>221922.14037904399</v>
      </c>
      <c r="Q12" s="34">
        <v>221789.96018286</v>
      </c>
      <c r="R12" s="34">
        <v>220114.32836617401</v>
      </c>
      <c r="S12" s="34">
        <v>214129.20883251799</v>
      </c>
      <c r="T12" s="34">
        <v>208017.20658300901</v>
      </c>
      <c r="U12" s="34">
        <v>199502.98147886901</v>
      </c>
      <c r="V12" s="34">
        <v>190961.25430342101</v>
      </c>
      <c r="W12" s="34">
        <v>181710.38402843999</v>
      </c>
      <c r="X12" s="34">
        <v>170981.29644966999</v>
      </c>
      <c r="Y12" s="34">
        <v>159912.62771043999</v>
      </c>
      <c r="Z12" s="34">
        <v>149983.999219021</v>
      </c>
      <c r="AA12" s="34">
        <v>140671.555980832</v>
      </c>
      <c r="AB12" s="34">
        <v>132473.06126447601</v>
      </c>
      <c r="AC12" s="34">
        <v>125463.194023428</v>
      </c>
      <c r="AD12" s="34">
        <v>119584.24639618699</v>
      </c>
      <c r="AE12" s="34">
        <v>114704.395880411</v>
      </c>
      <c r="AF12" s="34">
        <v>110875.279901021</v>
      </c>
      <c r="AG12" s="34">
        <v>107797.75670015199</v>
      </c>
      <c r="AH12" s="34">
        <v>105163.99846413</v>
      </c>
      <c r="AI12" s="34">
        <v>102387.339252256</v>
      </c>
    </row>
    <row r="13" spans="1:35" x14ac:dyDescent="0.35">
      <c r="A13" t="s">
        <v>204</v>
      </c>
      <c r="B13">
        <v>9818.3603683298006</v>
      </c>
      <c r="C13" s="34">
        <v>24055.8458304981</v>
      </c>
      <c r="D13" s="34">
        <v>58917.165166143903</v>
      </c>
      <c r="E13" s="34">
        <v>120264.884160481</v>
      </c>
      <c r="F13" s="34">
        <v>197756.18461352299</v>
      </c>
      <c r="G13" s="34">
        <v>261518.086457778</v>
      </c>
      <c r="H13" s="34">
        <v>303754.31768282101</v>
      </c>
      <c r="I13" s="34">
        <v>323278.78615654202</v>
      </c>
      <c r="J13" s="34">
        <v>332228.59502962697</v>
      </c>
      <c r="K13" s="34">
        <v>336356.329594234</v>
      </c>
      <c r="L13" s="34">
        <v>339175.63131331402</v>
      </c>
      <c r="M13" s="34">
        <v>339986.08775433199</v>
      </c>
      <c r="N13" s="34">
        <v>338790.64499722002</v>
      </c>
      <c r="O13" s="34">
        <v>339742.94701553299</v>
      </c>
      <c r="P13" s="34">
        <v>340562.24658191501</v>
      </c>
      <c r="Q13" s="34">
        <v>346150.40299180901</v>
      </c>
      <c r="R13" s="34">
        <v>352386.26576510398</v>
      </c>
      <c r="S13" s="34">
        <v>355816.32844598801</v>
      </c>
      <c r="T13" s="34">
        <v>363183.8732423</v>
      </c>
      <c r="U13" s="34">
        <v>371168.137132212</v>
      </c>
      <c r="V13" s="34">
        <v>382960.18423260801</v>
      </c>
      <c r="W13" s="34">
        <v>396696.35012055503</v>
      </c>
      <c r="X13" s="34">
        <v>410014.17742441403</v>
      </c>
      <c r="Y13" s="34">
        <v>423191.38507803302</v>
      </c>
      <c r="Z13" s="34">
        <v>437041.57463344198</v>
      </c>
      <c r="AA13" s="34">
        <v>449602.146229412</v>
      </c>
      <c r="AB13" s="34">
        <v>460801.22474287299</v>
      </c>
      <c r="AC13" s="34">
        <v>470334.01513575698</v>
      </c>
      <c r="AD13" s="34">
        <v>478091.532990037</v>
      </c>
      <c r="AE13" s="34">
        <v>484144.74862765602</v>
      </c>
      <c r="AF13" s="34">
        <v>489105.39551420498</v>
      </c>
      <c r="AG13" s="34">
        <v>493187.66806167102</v>
      </c>
      <c r="AH13" s="34">
        <v>496588.64862666797</v>
      </c>
      <c r="AI13" s="34">
        <v>499075.22577307001</v>
      </c>
    </row>
    <row r="14" spans="1:35" x14ac:dyDescent="0.35">
      <c r="A14" t="s">
        <v>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89</v>
      </c>
      <c r="B15" s="34">
        <v>515551.33142473001</v>
      </c>
      <c r="C15" s="34">
        <v>500707.29484785302</v>
      </c>
      <c r="D15" s="34">
        <v>523059.874051222</v>
      </c>
      <c r="E15" s="34">
        <v>527058.58290071099</v>
      </c>
      <c r="F15" s="34">
        <v>531858.08456274006</v>
      </c>
      <c r="G15" s="34">
        <v>536596.20453024004</v>
      </c>
      <c r="H15" s="34">
        <v>550314.34704776597</v>
      </c>
      <c r="I15" s="34">
        <v>556439.97753851197</v>
      </c>
      <c r="J15" s="34">
        <v>560500.06375236996</v>
      </c>
      <c r="K15" s="34">
        <v>563074.25098641403</v>
      </c>
      <c r="L15" s="34">
        <v>565982.11150084098</v>
      </c>
      <c r="M15" s="34">
        <v>566348.280373569</v>
      </c>
      <c r="N15" s="34">
        <v>563392.038326537</v>
      </c>
      <c r="O15" s="34">
        <v>563526.46791773499</v>
      </c>
      <c r="P15" s="34">
        <v>562484.38696095999</v>
      </c>
      <c r="Q15" s="34">
        <v>567940.36317467003</v>
      </c>
      <c r="R15" s="34">
        <v>572500.59413127904</v>
      </c>
      <c r="S15" s="34">
        <v>569945.53727850702</v>
      </c>
      <c r="T15" s="34">
        <v>571201.07982530899</v>
      </c>
      <c r="U15" s="34">
        <v>570671.11861108104</v>
      </c>
      <c r="V15" s="34">
        <v>573921.43853602896</v>
      </c>
      <c r="W15" s="34">
        <v>578406.73414899502</v>
      </c>
      <c r="X15" s="34">
        <v>580995.47387408395</v>
      </c>
      <c r="Y15" s="34">
        <v>583104.01278847305</v>
      </c>
      <c r="Z15" s="34">
        <v>587025.57385246397</v>
      </c>
      <c r="AA15" s="34">
        <v>590273.70221024402</v>
      </c>
      <c r="AB15" s="34">
        <v>593274.28600734996</v>
      </c>
      <c r="AC15" s="34">
        <v>595797.20915918495</v>
      </c>
      <c r="AD15" s="34">
        <v>597675.77938622504</v>
      </c>
      <c r="AE15" s="34">
        <v>598849.14450806705</v>
      </c>
      <c r="AF15" s="34">
        <v>599980.67541522696</v>
      </c>
      <c r="AG15" s="34">
        <v>600985.42476182396</v>
      </c>
      <c r="AH15" s="34">
        <v>601752.64709079894</v>
      </c>
      <c r="AI15" s="34">
        <v>601462.56502532598</v>
      </c>
    </row>
    <row r="17" spans="1:2" x14ac:dyDescent="0.35">
      <c r="A17" t="s">
        <v>196</v>
      </c>
      <c r="B17" s="34">
        <f>SUM(B13:O13)/SUM(B15:O15)</f>
        <v>0.4361838282155463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workbookViewId="0">
      <selection activeCell="B1" sqref="B1"/>
    </sheetView>
  </sheetViews>
  <sheetFormatPr defaultRowHeight="14.5" x14ac:dyDescent="0.35"/>
  <cols>
    <col min="1" max="1" width="18.81640625" customWidth="1"/>
  </cols>
  <sheetData>
    <row r="1" spans="1:35" x14ac:dyDescent="0.35">
      <c r="A1" t="s">
        <v>210</v>
      </c>
      <c r="B1">
        <f>(B7-B6)/B6</f>
        <v>0.19986640678142914</v>
      </c>
    </row>
    <row r="5" spans="1:35" x14ac:dyDescent="0.35">
      <c r="A5" t="s">
        <v>65</v>
      </c>
      <c r="B5">
        <v>2017</v>
      </c>
      <c r="C5">
        <v>2018</v>
      </c>
      <c r="D5">
        <v>2019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</row>
    <row r="6" spans="1:35" x14ac:dyDescent="0.35">
      <c r="A6" t="s">
        <v>208</v>
      </c>
      <c r="B6">
        <v>1.3890596641283399</v>
      </c>
      <c r="C6">
        <v>1.3890596641283399</v>
      </c>
      <c r="D6">
        <v>1.3890596641283399</v>
      </c>
      <c r="E6">
        <v>1.3890596641283399</v>
      </c>
      <c r="F6">
        <v>1.3890596641283399</v>
      </c>
      <c r="G6">
        <v>1.3890596641283399</v>
      </c>
      <c r="H6">
        <v>1.3890596641283399</v>
      </c>
      <c r="I6">
        <v>1.3890596641283399</v>
      </c>
      <c r="J6">
        <v>1.3890596641283399</v>
      </c>
      <c r="K6">
        <v>1.3890596641283399</v>
      </c>
      <c r="L6">
        <v>1.3890596641283399</v>
      </c>
      <c r="M6">
        <v>1.3890596641283399</v>
      </c>
      <c r="N6">
        <v>1.3890596641283399</v>
      </c>
      <c r="O6">
        <v>1.3890596641283399</v>
      </c>
      <c r="P6">
        <v>1.3890596641283399</v>
      </c>
      <c r="Q6">
        <v>1.3890596641283399</v>
      </c>
      <c r="R6">
        <v>1.3890596641283399</v>
      </c>
      <c r="S6">
        <v>1.3890596641283399</v>
      </c>
      <c r="T6">
        <v>1.3890596641283399</v>
      </c>
      <c r="U6">
        <v>1.3890596641283399</v>
      </c>
      <c r="V6">
        <v>1.3890596641283399</v>
      </c>
      <c r="W6">
        <v>1.3890596641283399</v>
      </c>
      <c r="X6">
        <v>1.3890596641283399</v>
      </c>
      <c r="Y6">
        <v>1.3890596641283399</v>
      </c>
      <c r="Z6">
        <v>1.3890596641283399</v>
      </c>
      <c r="AA6">
        <v>1.3890596641283399</v>
      </c>
      <c r="AB6">
        <v>1.3890596641283399</v>
      </c>
      <c r="AC6">
        <v>1.3890596641283399</v>
      </c>
      <c r="AD6">
        <v>1.3890596641283399</v>
      </c>
      <c r="AE6">
        <v>1.3890596641283399</v>
      </c>
      <c r="AF6">
        <v>1.3890596641283399</v>
      </c>
      <c r="AG6">
        <v>1.3890596641283399</v>
      </c>
      <c r="AH6">
        <v>1.3890596641283399</v>
      </c>
      <c r="AI6">
        <v>1.3890596641283399</v>
      </c>
    </row>
    <row r="7" spans="1:35" x14ac:dyDescent="0.35">
      <c r="A7" t="s">
        <v>209</v>
      </c>
      <c r="B7">
        <v>1.6666860280026901</v>
      </c>
      <c r="C7">
        <v>1.6666860280026901</v>
      </c>
      <c r="D7">
        <v>1.6666860280026901</v>
      </c>
      <c r="E7">
        <v>1.6666860280026901</v>
      </c>
      <c r="F7">
        <v>1.6666860280026901</v>
      </c>
      <c r="G7">
        <v>1.6666860280026901</v>
      </c>
      <c r="H7">
        <v>1.6666860280026901</v>
      </c>
      <c r="I7">
        <v>1.6666860280026901</v>
      </c>
      <c r="J7">
        <v>1.6666860280026901</v>
      </c>
      <c r="K7">
        <v>1.6666860280026901</v>
      </c>
      <c r="L7">
        <v>1.6666860280026901</v>
      </c>
      <c r="M7">
        <v>1.6666860280026901</v>
      </c>
      <c r="N7">
        <v>1.6666860280026901</v>
      </c>
      <c r="O7">
        <v>1.6666860280026901</v>
      </c>
      <c r="P7">
        <v>1.6666860280026901</v>
      </c>
      <c r="Q7">
        <v>1.6666860280026901</v>
      </c>
      <c r="R7">
        <v>1.6666860280026901</v>
      </c>
      <c r="S7">
        <v>1.6666860280026901</v>
      </c>
      <c r="T7">
        <v>1.6666860280026901</v>
      </c>
      <c r="U7">
        <v>1.6666860280026901</v>
      </c>
      <c r="V7">
        <v>1.6666860280026901</v>
      </c>
      <c r="W7">
        <v>1.6666860280026901</v>
      </c>
      <c r="X7">
        <v>1.6666860280026901</v>
      </c>
      <c r="Y7">
        <v>1.6666860280026901</v>
      </c>
      <c r="Z7">
        <v>1.6666860280026901</v>
      </c>
      <c r="AA7">
        <v>1.6666860280026901</v>
      </c>
      <c r="AB7">
        <v>1.6666860280026901</v>
      </c>
      <c r="AC7">
        <v>1.6666860280026901</v>
      </c>
      <c r="AD7">
        <v>1.6666860280026901</v>
      </c>
      <c r="AE7">
        <v>1.6666860280026901</v>
      </c>
      <c r="AF7">
        <v>1.6666860280026901</v>
      </c>
      <c r="AG7">
        <v>1.6666860280026901</v>
      </c>
      <c r="AH7">
        <v>1.6666860280026901</v>
      </c>
      <c r="AI7">
        <v>1.6666860280026901</v>
      </c>
    </row>
    <row r="8" spans="1:35" x14ac:dyDescent="0.35">
      <c r="A8" t="s">
        <v>75</v>
      </c>
      <c r="B8" t="s">
        <v>76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L8" t="s">
        <v>76</v>
      </c>
      <c r="M8" t="s">
        <v>76</v>
      </c>
      <c r="N8" t="s">
        <v>76</v>
      </c>
      <c r="O8" t="s">
        <v>76</v>
      </c>
      <c r="P8" t="s">
        <v>76</v>
      </c>
      <c r="Q8" t="s">
        <v>76</v>
      </c>
      <c r="R8" t="s">
        <v>76</v>
      </c>
      <c r="S8" t="s">
        <v>76</v>
      </c>
      <c r="T8" t="s">
        <v>76</v>
      </c>
      <c r="U8" t="s">
        <v>76</v>
      </c>
      <c r="V8" t="s">
        <v>76</v>
      </c>
      <c r="W8" t="s">
        <v>76</v>
      </c>
      <c r="X8" t="s">
        <v>76</v>
      </c>
      <c r="Y8" t="s">
        <v>76</v>
      </c>
      <c r="Z8" t="s">
        <v>76</v>
      </c>
      <c r="AA8" t="s">
        <v>76</v>
      </c>
      <c r="AB8" t="s">
        <v>76</v>
      </c>
      <c r="AC8" t="s">
        <v>76</v>
      </c>
      <c r="AD8" t="s">
        <v>76</v>
      </c>
      <c r="AE8" t="s">
        <v>76</v>
      </c>
      <c r="AF8" t="s">
        <v>76</v>
      </c>
      <c r="AG8" t="s">
        <v>76</v>
      </c>
      <c r="AH8" t="s">
        <v>76</v>
      </c>
      <c r="AI8" t="s">
        <v>76</v>
      </c>
    </row>
    <row r="14" spans="1:35" x14ac:dyDescent="0.35">
      <c r="A14" t="s">
        <v>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>
      <selection activeCell="D3" sqref="D3"/>
    </sheetView>
  </sheetViews>
  <sheetFormatPr defaultRowHeight="14.5" x14ac:dyDescent="0.35"/>
  <cols>
    <col min="1" max="1" width="26.453125" customWidth="1"/>
    <col min="2" max="3" width="19" style="6" customWidth="1"/>
    <col min="4" max="4" width="15.81640625" style="6" customWidth="1"/>
  </cols>
  <sheetData>
    <row r="1" spans="1:4" x14ac:dyDescent="0.25">
      <c r="B1" s="32" t="s">
        <v>63</v>
      </c>
      <c r="C1" s="32" t="s">
        <v>64</v>
      </c>
      <c r="D1" s="32" t="s">
        <v>62</v>
      </c>
    </row>
    <row r="2" spans="1:4" x14ac:dyDescent="0.25">
      <c r="A2" s="17" t="s">
        <v>60</v>
      </c>
      <c r="B2" s="40">
        <f>-'Residential space heating'!$B$42</f>
        <v>-0.19512195121951226</v>
      </c>
      <c r="C2" s="40">
        <f>-'Residential space heating'!$B$42</f>
        <v>-0.19512195121951226</v>
      </c>
      <c r="D2" s="40">
        <f>-'Com space heat tech calcs'!$B$58</f>
        <v>-0.19345831233502087</v>
      </c>
    </row>
    <row r="3" spans="1:4" x14ac:dyDescent="0.25">
      <c r="A3" s="17" t="s">
        <v>58</v>
      </c>
      <c r="B3" s="40">
        <f>-'Res cooling'!$B$2</f>
        <v>-0.1612110191819327</v>
      </c>
      <c r="C3" s="40">
        <f>-'Res cooling'!$B$2</f>
        <v>-0.1612110191819327</v>
      </c>
      <c r="D3" s="40">
        <f>-'Com cooling'!$A$2</f>
        <v>-0.15455728479908279</v>
      </c>
    </row>
    <row r="4" spans="1:4" x14ac:dyDescent="0.25">
      <c r="A4" s="17" t="s">
        <v>59</v>
      </c>
      <c r="B4" s="40">
        <f>-Data!C5</f>
        <v>-0.11749999999999999</v>
      </c>
      <c r="C4" s="40">
        <f t="shared" ref="C4:C7" si="0">B4</f>
        <v>-0.11749999999999999</v>
      </c>
      <c r="D4" s="40">
        <f>-Data!D5</f>
        <v>-0.11749999999999999</v>
      </c>
    </row>
    <row r="5" spans="1:4" x14ac:dyDescent="0.25">
      <c r="A5" s="17" t="s">
        <v>21</v>
      </c>
      <c r="B5" s="40">
        <f>-'Res LT'!$B$2</f>
        <v>-0.42695904706295174</v>
      </c>
      <c r="C5" s="40">
        <f>-'Res LT'!$B$2</f>
        <v>-0.42695904706295174</v>
      </c>
      <c r="D5" s="40">
        <f>-'Com Lt stock calcs'!$B$6</f>
        <v>-0.66467834124288017</v>
      </c>
    </row>
    <row r="6" spans="1:4" x14ac:dyDescent="0.25">
      <c r="A6" s="17" t="s">
        <v>22</v>
      </c>
      <c r="B6" s="40">
        <f>-'Sum appliances'!$B$17</f>
        <v>-0.17154365056231394</v>
      </c>
      <c r="C6" s="40">
        <f>-'Sum appliances'!$B$17</f>
        <v>-0.17154365056231394</v>
      </c>
      <c r="D6" s="40">
        <f>-'Sum appliances'!$B$6</f>
        <v>-0.27618011438743967</v>
      </c>
    </row>
    <row r="7" spans="1:4" x14ac:dyDescent="0.25">
      <c r="A7" s="17" t="s">
        <v>38</v>
      </c>
      <c r="B7" s="40">
        <f>-Data!C15</f>
        <v>-0.42642857142857149</v>
      </c>
      <c r="C7" s="40">
        <f t="shared" si="0"/>
        <v>-0.42642857142857149</v>
      </c>
      <c r="D7" s="40">
        <f>-Data!D15</f>
        <v>-0.41250000000000003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32" sqref="D32"/>
    </sheetView>
  </sheetViews>
  <sheetFormatPr defaultRowHeight="14.5" x14ac:dyDescent="0.35"/>
  <cols>
    <col min="1" max="1" width="23" customWidth="1"/>
    <col min="2" max="2" width="29.26953125" customWidth="1"/>
    <col min="3" max="3" width="24.453125" style="5" customWidth="1"/>
    <col min="4" max="4" width="24.7265625" style="5" customWidth="1"/>
    <col min="5" max="5" width="21.1796875" customWidth="1"/>
    <col min="6" max="6" width="30.26953125" customWidth="1"/>
  </cols>
  <sheetData>
    <row r="1" spans="1:6" s="2" customFormat="1" ht="30" x14ac:dyDescent="0.25">
      <c r="A1" s="3" t="s">
        <v>3</v>
      </c>
      <c r="B1" s="3" t="s">
        <v>4</v>
      </c>
      <c r="C1" s="3" t="s">
        <v>17</v>
      </c>
      <c r="D1" s="3" t="s">
        <v>18</v>
      </c>
      <c r="E1" s="3" t="s">
        <v>5</v>
      </c>
      <c r="F1" s="3" t="s">
        <v>6</v>
      </c>
    </row>
    <row r="2" spans="1:6" s="27" customFormat="1" ht="15" x14ac:dyDescent="0.25">
      <c r="C2" s="18"/>
      <c r="D2" s="18"/>
    </row>
    <row r="3" spans="1:6" ht="15" x14ac:dyDescent="0.25">
      <c r="A3" s="5" t="s">
        <v>59</v>
      </c>
      <c r="B3" t="s">
        <v>19</v>
      </c>
      <c r="C3" s="20">
        <f>AVERAGE(0.07,0.15)</f>
        <v>0.11</v>
      </c>
      <c r="D3" s="20">
        <f>AVERAGE(0.07,0.15)</f>
        <v>0.11</v>
      </c>
      <c r="E3" s="4" t="s">
        <v>9</v>
      </c>
      <c r="F3" s="5" t="s">
        <v>12</v>
      </c>
    </row>
    <row r="4" spans="1:6" ht="15" x14ac:dyDescent="0.25">
      <c r="A4" s="24" t="s">
        <v>59</v>
      </c>
      <c r="B4" t="s">
        <v>20</v>
      </c>
      <c r="C4" s="21">
        <f>AVERAGE(0.1,0.15)</f>
        <v>0.125</v>
      </c>
      <c r="D4" s="21">
        <f>AVERAGE(0.1,0.15)</f>
        <v>0.125</v>
      </c>
      <c r="E4" s="4" t="s">
        <v>10</v>
      </c>
      <c r="F4" s="5" t="s">
        <v>12</v>
      </c>
    </row>
    <row r="5" spans="1:6" ht="15" x14ac:dyDescent="0.25">
      <c r="A5" s="7" t="s">
        <v>61</v>
      </c>
      <c r="B5" s="7"/>
      <c r="C5" s="8">
        <f>AVERAGE(C3:C4)</f>
        <v>0.11749999999999999</v>
      </c>
      <c r="D5" s="8">
        <f>AVERAGE(D3:D4)</f>
        <v>0.11749999999999999</v>
      </c>
      <c r="E5" s="7"/>
      <c r="F5" s="7"/>
    </row>
    <row r="6" spans="1:6" s="27" customFormat="1" ht="15" x14ac:dyDescent="0.25">
      <c r="C6" s="18"/>
      <c r="D6" s="18"/>
    </row>
    <row r="7" spans="1:6" s="27" customFormat="1" ht="15" x14ac:dyDescent="0.25">
      <c r="C7" s="28"/>
      <c r="D7" s="28"/>
    </row>
    <row r="8" spans="1:6" ht="15" x14ac:dyDescent="0.25">
      <c r="A8" t="s">
        <v>38</v>
      </c>
      <c r="B8" s="23" t="s">
        <v>39</v>
      </c>
      <c r="C8" s="22">
        <f>AVERAGE(0.3,0.72)</f>
        <v>0.51</v>
      </c>
      <c r="E8" s="26" t="s">
        <v>42</v>
      </c>
      <c r="F8" s="24" t="s">
        <v>11</v>
      </c>
    </row>
    <row r="9" spans="1:6" ht="15" x14ac:dyDescent="0.25">
      <c r="A9" s="24" t="s">
        <v>38</v>
      </c>
      <c r="B9" s="23" t="s">
        <v>40</v>
      </c>
      <c r="C9" s="22">
        <f>AVERAGE(0.4,0.55)</f>
        <v>0.47500000000000003</v>
      </c>
      <c r="D9" s="22">
        <f>AVERAGE(0.4,0.55)</f>
        <v>0.47500000000000003</v>
      </c>
      <c r="E9" s="26" t="s">
        <v>43</v>
      </c>
      <c r="F9" s="24" t="s">
        <v>12</v>
      </c>
    </row>
    <row r="10" spans="1:6" x14ac:dyDescent="0.35">
      <c r="A10" s="24" t="s">
        <v>38</v>
      </c>
      <c r="B10" s="23" t="s">
        <v>41</v>
      </c>
      <c r="C10" s="25">
        <v>0.3</v>
      </c>
      <c r="D10" s="25">
        <v>0.3</v>
      </c>
      <c r="E10" s="26" t="s">
        <v>44</v>
      </c>
      <c r="F10" s="24" t="s">
        <v>12</v>
      </c>
    </row>
    <row r="11" spans="1:6" x14ac:dyDescent="0.35">
      <c r="A11" s="24" t="s">
        <v>38</v>
      </c>
      <c r="B11" s="10" t="s">
        <v>23</v>
      </c>
      <c r="C11" s="19">
        <f>AVERAGE(0.3,0.65)</f>
        <v>0.47499999999999998</v>
      </c>
      <c r="D11" s="19">
        <f>AVERAGE(0.3,0.65)</f>
        <v>0.47499999999999998</v>
      </c>
      <c r="E11" s="12" t="s">
        <v>27</v>
      </c>
      <c r="F11" s="24" t="s">
        <v>12</v>
      </c>
    </row>
    <row r="12" spans="1:6" x14ac:dyDescent="0.35">
      <c r="A12" s="24" t="s">
        <v>38</v>
      </c>
      <c r="B12" s="10" t="s">
        <v>24</v>
      </c>
      <c r="C12" s="11">
        <v>0.45</v>
      </c>
      <c r="D12" s="11">
        <v>0.45</v>
      </c>
      <c r="E12" s="12" t="s">
        <v>28</v>
      </c>
      <c r="F12" s="24" t="s">
        <v>12</v>
      </c>
    </row>
    <row r="13" spans="1:6" x14ac:dyDescent="0.35">
      <c r="A13" s="24" t="s">
        <v>38</v>
      </c>
      <c r="B13" s="10" t="s">
        <v>25</v>
      </c>
      <c r="C13" s="29">
        <f>AVERAGE(0.45,0.6)</f>
        <v>0.52500000000000002</v>
      </c>
      <c r="D13" s="29">
        <f>AVERAGE(0.45,0.6)</f>
        <v>0.52500000000000002</v>
      </c>
      <c r="E13" s="12" t="s">
        <v>29</v>
      </c>
      <c r="F13" s="24" t="s">
        <v>12</v>
      </c>
    </row>
    <row r="14" spans="1:6" x14ac:dyDescent="0.35">
      <c r="A14" s="24" t="s">
        <v>38</v>
      </c>
      <c r="B14" s="10" t="s">
        <v>26</v>
      </c>
      <c r="C14" s="11">
        <v>0.25</v>
      </c>
      <c r="D14" s="11">
        <v>0.25</v>
      </c>
      <c r="E14" s="12" t="s">
        <v>30</v>
      </c>
      <c r="F14" s="24" t="s">
        <v>12</v>
      </c>
    </row>
    <row r="15" spans="1:6" x14ac:dyDescent="0.35">
      <c r="A15" s="7" t="s">
        <v>52</v>
      </c>
      <c r="B15" s="7"/>
      <c r="C15" s="9">
        <f>AVERAGE(C8:C14)</f>
        <v>0.42642857142857149</v>
      </c>
      <c r="D15" s="9">
        <f>AVERAGE(D8:D14)</f>
        <v>0.41250000000000003</v>
      </c>
      <c r="E15" s="7"/>
      <c r="F15" s="7"/>
    </row>
  </sheetData>
  <hyperlinks>
    <hyperlink ref="E12" r:id="rId1"/>
    <hyperlink ref="E8" r:id="rId2"/>
    <hyperlink ref="E9" r:id="rId3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:XFD19"/>
    </sheetView>
  </sheetViews>
  <sheetFormatPr defaultColWidth="9.1796875" defaultRowHeight="14.5" x14ac:dyDescent="0.35"/>
  <cols>
    <col min="1" max="1" width="25" style="13" customWidth="1"/>
    <col min="2" max="2" width="18.1796875" style="13" customWidth="1"/>
    <col min="3" max="16384" width="9.1796875" style="13"/>
  </cols>
  <sheetData>
    <row r="1" spans="1:4" x14ac:dyDescent="0.25">
      <c r="A1" s="16" t="s">
        <v>50</v>
      </c>
    </row>
    <row r="2" spans="1:4" x14ac:dyDescent="0.25">
      <c r="A2" s="16" t="s">
        <v>45</v>
      </c>
      <c r="B2" s="13">
        <v>75</v>
      </c>
      <c r="C2" s="13" t="s">
        <v>46</v>
      </c>
      <c r="D2" s="15" t="s">
        <v>48</v>
      </c>
    </row>
    <row r="3" spans="1:4" x14ac:dyDescent="0.25">
      <c r="A3" s="16" t="s">
        <v>51</v>
      </c>
      <c r="B3" s="13">
        <v>53</v>
      </c>
      <c r="C3" s="13" t="s">
        <v>46</v>
      </c>
      <c r="D3" s="15" t="s">
        <v>48</v>
      </c>
    </row>
    <row r="4" spans="1:4" x14ac:dyDescent="0.35">
      <c r="A4" s="16" t="s">
        <v>47</v>
      </c>
      <c r="B4" s="13">
        <f>0.3*B2</f>
        <v>22.5</v>
      </c>
      <c r="C4" s="13" t="s">
        <v>46</v>
      </c>
      <c r="D4" s="15" t="s">
        <v>48</v>
      </c>
    </row>
    <row r="5" spans="1:4" x14ac:dyDescent="0.25">
      <c r="A5" s="16" t="s">
        <v>36</v>
      </c>
      <c r="B5" s="30">
        <f>(B3-B4)/B3</f>
        <v>0.57547169811320753</v>
      </c>
    </row>
    <row r="7" spans="1:4" x14ac:dyDescent="0.25">
      <c r="A7" s="16" t="s">
        <v>49</v>
      </c>
    </row>
    <row r="8" spans="1:4" x14ac:dyDescent="0.25">
      <c r="A8" s="16" t="s">
        <v>31</v>
      </c>
      <c r="B8" s="13">
        <v>355</v>
      </c>
      <c r="C8" s="13" t="s">
        <v>32</v>
      </c>
      <c r="D8" s="14" t="s">
        <v>34</v>
      </c>
    </row>
    <row r="9" spans="1:4" x14ac:dyDescent="0.25">
      <c r="A9" s="16" t="s">
        <v>33</v>
      </c>
      <c r="B9" s="13">
        <v>295</v>
      </c>
      <c r="C9" s="13" t="s">
        <v>32</v>
      </c>
      <c r="D9" s="15" t="s">
        <v>35</v>
      </c>
    </row>
    <row r="10" spans="1:4" x14ac:dyDescent="0.25">
      <c r="A10" s="16" t="s">
        <v>36</v>
      </c>
      <c r="B10" s="31">
        <f>(B8-B9)/B8</f>
        <v>0.16901408450704225</v>
      </c>
    </row>
  </sheetData>
  <hyperlinks>
    <hyperlink ref="D8" r:id="rId1"/>
    <hyperlink ref="D9" r:id="rId2"/>
    <hyperlink ref="D2" r:id="rId3"/>
    <hyperlink ref="D3" r:id="rId4"/>
    <hyperlink ref="D4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B19" sqref="B19"/>
    </sheetView>
  </sheetViews>
  <sheetFormatPr defaultRowHeight="14.5" x14ac:dyDescent="0.35"/>
  <cols>
    <col min="1" max="1" width="37.7265625" bestFit="1" customWidth="1"/>
  </cols>
  <sheetData>
    <row r="1" spans="1:35" x14ac:dyDescent="0.35">
      <c r="A1" t="s">
        <v>108</v>
      </c>
    </row>
    <row r="2" spans="1:35" x14ac:dyDescent="0.35">
      <c r="A2" s="38">
        <f>((B8-E7)/B7)*(1-B19)</f>
        <v>0.15455728479908279</v>
      </c>
    </row>
    <row r="6" spans="1:35" x14ac:dyDescent="0.35">
      <c r="A6" t="s">
        <v>65</v>
      </c>
      <c r="B6">
        <v>2017</v>
      </c>
      <c r="C6">
        <v>2018</v>
      </c>
      <c r="D6">
        <v>2019</v>
      </c>
      <c r="E6">
        <v>2020</v>
      </c>
      <c r="F6">
        <v>2021</v>
      </c>
      <c r="G6">
        <v>2022</v>
      </c>
      <c r="H6">
        <v>2023</v>
      </c>
      <c r="I6">
        <v>2024</v>
      </c>
      <c r="J6">
        <v>2025</v>
      </c>
      <c r="K6">
        <v>2026</v>
      </c>
      <c r="L6">
        <v>2027</v>
      </c>
      <c r="M6">
        <v>2028</v>
      </c>
      <c r="N6">
        <v>2029</v>
      </c>
      <c r="O6">
        <v>2030</v>
      </c>
      <c r="P6">
        <v>2031</v>
      </c>
      <c r="Q6">
        <v>2032</v>
      </c>
      <c r="R6">
        <v>2033</v>
      </c>
      <c r="S6">
        <v>2034</v>
      </c>
      <c r="T6">
        <v>2035</v>
      </c>
      <c r="U6">
        <v>2036</v>
      </c>
      <c r="V6">
        <v>2037</v>
      </c>
      <c r="W6">
        <v>2038</v>
      </c>
      <c r="X6">
        <v>2039</v>
      </c>
      <c r="Y6">
        <v>2040</v>
      </c>
      <c r="Z6">
        <v>2041</v>
      </c>
      <c r="AA6">
        <v>2042</v>
      </c>
      <c r="AB6">
        <v>2043</v>
      </c>
      <c r="AC6">
        <v>2044</v>
      </c>
      <c r="AD6">
        <v>2045</v>
      </c>
      <c r="AE6">
        <v>2046</v>
      </c>
      <c r="AF6">
        <v>2047</v>
      </c>
      <c r="AG6">
        <v>2048</v>
      </c>
      <c r="AH6">
        <v>2049</v>
      </c>
      <c r="AI6">
        <v>2050</v>
      </c>
    </row>
    <row r="7" spans="1:35" x14ac:dyDescent="0.35">
      <c r="A7" t="s">
        <v>96</v>
      </c>
      <c r="B7">
        <v>3.343</v>
      </c>
      <c r="C7">
        <v>3.3519999999999999</v>
      </c>
      <c r="D7">
        <v>3.3610000000000002</v>
      </c>
      <c r="E7">
        <v>3.37</v>
      </c>
      <c r="F7">
        <v>3.37</v>
      </c>
      <c r="G7">
        <v>3.37</v>
      </c>
      <c r="H7">
        <v>3.37</v>
      </c>
      <c r="I7">
        <v>3.37</v>
      </c>
      <c r="J7">
        <v>3.37</v>
      </c>
      <c r="K7">
        <v>3.37</v>
      </c>
      <c r="L7">
        <v>3.37</v>
      </c>
      <c r="M7">
        <v>3.37</v>
      </c>
      <c r="N7">
        <v>3.37</v>
      </c>
      <c r="O7">
        <v>3.37</v>
      </c>
      <c r="P7">
        <v>3.37</v>
      </c>
      <c r="Q7">
        <v>3.37</v>
      </c>
      <c r="R7">
        <v>3.37</v>
      </c>
      <c r="S7">
        <v>3.37</v>
      </c>
      <c r="T7">
        <v>3.37</v>
      </c>
      <c r="U7">
        <v>3.37</v>
      </c>
      <c r="V7">
        <v>3.37</v>
      </c>
      <c r="W7">
        <v>3.37</v>
      </c>
      <c r="X7">
        <v>3.37</v>
      </c>
      <c r="Y7">
        <v>3.37</v>
      </c>
      <c r="Z7">
        <v>3.37</v>
      </c>
      <c r="AA7">
        <v>3.37</v>
      </c>
      <c r="AB7">
        <v>3.37</v>
      </c>
      <c r="AC7">
        <v>3.37</v>
      </c>
      <c r="AD7">
        <v>3.37</v>
      </c>
      <c r="AE7">
        <v>3.37</v>
      </c>
      <c r="AF7">
        <v>3.37</v>
      </c>
      <c r="AG7">
        <v>3.37</v>
      </c>
      <c r="AH7">
        <v>3.37</v>
      </c>
      <c r="AI7">
        <v>3.37</v>
      </c>
    </row>
    <row r="8" spans="1:35" x14ac:dyDescent="0.35">
      <c r="A8" t="s">
        <v>97</v>
      </c>
      <c r="B8">
        <v>4.07</v>
      </c>
      <c r="C8">
        <v>4.07</v>
      </c>
      <c r="D8">
        <v>4.07</v>
      </c>
      <c r="E8">
        <v>4.07</v>
      </c>
      <c r="F8">
        <v>4.07</v>
      </c>
      <c r="G8">
        <v>4.07</v>
      </c>
      <c r="H8">
        <v>4.07</v>
      </c>
      <c r="I8">
        <v>4.07</v>
      </c>
      <c r="J8">
        <v>4.07</v>
      </c>
      <c r="K8">
        <v>4.07</v>
      </c>
      <c r="L8">
        <v>4.07</v>
      </c>
      <c r="M8">
        <v>4.07</v>
      </c>
      <c r="N8">
        <v>4.07</v>
      </c>
      <c r="O8">
        <v>4.07</v>
      </c>
      <c r="P8">
        <v>4.07</v>
      </c>
      <c r="Q8">
        <v>4.07</v>
      </c>
      <c r="R8">
        <v>4.07</v>
      </c>
      <c r="S8">
        <v>4.07</v>
      </c>
      <c r="T8">
        <v>4.07</v>
      </c>
      <c r="U8">
        <v>4.07</v>
      </c>
      <c r="V8">
        <v>4.07</v>
      </c>
      <c r="W8">
        <v>4.07</v>
      </c>
      <c r="X8">
        <v>4.07</v>
      </c>
      <c r="Y8">
        <v>4.07</v>
      </c>
      <c r="Z8">
        <v>4.07</v>
      </c>
      <c r="AA8">
        <v>4.07</v>
      </c>
      <c r="AB8">
        <v>4.07</v>
      </c>
      <c r="AC8">
        <v>4.07</v>
      </c>
      <c r="AD8">
        <v>4.07</v>
      </c>
      <c r="AE8">
        <v>4.07</v>
      </c>
      <c r="AF8">
        <v>4.07</v>
      </c>
      <c r="AG8">
        <v>4.07</v>
      </c>
      <c r="AH8">
        <v>4.07</v>
      </c>
      <c r="AI8">
        <v>4.07</v>
      </c>
    </row>
    <row r="9" spans="1:35" x14ac:dyDescent="0.35">
      <c r="A9" t="s">
        <v>98</v>
      </c>
      <c r="B9">
        <v>3.22</v>
      </c>
      <c r="C9">
        <v>3.22</v>
      </c>
      <c r="D9">
        <v>3.22</v>
      </c>
      <c r="E9">
        <v>3.22</v>
      </c>
      <c r="F9">
        <v>3.22</v>
      </c>
      <c r="G9">
        <v>3.22</v>
      </c>
      <c r="H9">
        <v>3.22</v>
      </c>
      <c r="I9">
        <v>3.22</v>
      </c>
      <c r="J9">
        <v>3.22</v>
      </c>
      <c r="K9">
        <v>3.22</v>
      </c>
      <c r="L9">
        <v>3.22</v>
      </c>
      <c r="M9">
        <v>3.22</v>
      </c>
      <c r="N9">
        <v>3.22</v>
      </c>
      <c r="O9">
        <v>3.22</v>
      </c>
      <c r="P9">
        <v>3.22</v>
      </c>
      <c r="Q9">
        <v>3.22</v>
      </c>
      <c r="R9">
        <v>3.22</v>
      </c>
      <c r="S9">
        <v>3.22</v>
      </c>
      <c r="T9">
        <v>3.22</v>
      </c>
      <c r="U9">
        <v>3.22</v>
      </c>
      <c r="V9">
        <v>3.22</v>
      </c>
      <c r="W9">
        <v>3.22</v>
      </c>
      <c r="X9">
        <v>3.22</v>
      </c>
      <c r="Y9">
        <v>3.22</v>
      </c>
      <c r="Z9">
        <v>3.22</v>
      </c>
      <c r="AA9">
        <v>3.22</v>
      </c>
      <c r="AB9">
        <v>3.22</v>
      </c>
      <c r="AC9">
        <v>3.22</v>
      </c>
      <c r="AD9">
        <v>3.22</v>
      </c>
      <c r="AE9">
        <v>3.22</v>
      </c>
      <c r="AF9">
        <v>3.22</v>
      </c>
      <c r="AG9">
        <v>3.22</v>
      </c>
      <c r="AH9">
        <v>3.22</v>
      </c>
      <c r="AI9">
        <v>3.22</v>
      </c>
    </row>
    <row r="10" spans="1:35" x14ac:dyDescent="0.35">
      <c r="A10" t="s">
        <v>99</v>
      </c>
      <c r="B10">
        <v>4.0999999999999996</v>
      </c>
      <c r="C10">
        <v>4.0999999999999996</v>
      </c>
      <c r="D10">
        <v>4.0999999999999996</v>
      </c>
      <c r="E10">
        <v>4.0999999999999996</v>
      </c>
      <c r="F10">
        <v>4.0999999999999996</v>
      </c>
      <c r="G10">
        <v>4.0999999999999996</v>
      </c>
      <c r="H10">
        <v>4.0999999999999996</v>
      </c>
      <c r="I10">
        <v>4.0999999999999996</v>
      </c>
      <c r="J10">
        <v>4.0999999999999996</v>
      </c>
      <c r="K10">
        <v>4.0999999999999996</v>
      </c>
      <c r="L10">
        <v>4.0999999999999996</v>
      </c>
      <c r="M10">
        <v>4.0999999999999996</v>
      </c>
      <c r="N10">
        <v>4.0999999999999996</v>
      </c>
      <c r="O10">
        <v>4.0999999999999996</v>
      </c>
      <c r="P10">
        <v>4.0999999999999996</v>
      </c>
      <c r="Q10">
        <v>4.0999999999999996</v>
      </c>
      <c r="R10">
        <v>4.0999999999999996</v>
      </c>
      <c r="S10">
        <v>4.0999999999999996</v>
      </c>
      <c r="T10">
        <v>4.0999999999999996</v>
      </c>
      <c r="U10">
        <v>4.0999999999999996</v>
      </c>
      <c r="V10">
        <v>4.0999999999999996</v>
      </c>
      <c r="W10">
        <v>4.0999999999999996</v>
      </c>
      <c r="X10">
        <v>4.0999999999999996</v>
      </c>
      <c r="Y10">
        <v>4.0999999999999996</v>
      </c>
      <c r="Z10">
        <v>4.0999999999999996</v>
      </c>
      <c r="AA10">
        <v>4.0999999999999996</v>
      </c>
      <c r="AB10">
        <v>4.0999999999999996</v>
      </c>
      <c r="AC10">
        <v>4.0999999999999996</v>
      </c>
      <c r="AD10">
        <v>4.0999999999999996</v>
      </c>
      <c r="AE10">
        <v>4.0999999999999996</v>
      </c>
      <c r="AF10">
        <v>4.0999999999999996</v>
      </c>
      <c r="AG10">
        <v>4.0999999999999996</v>
      </c>
      <c r="AH10">
        <v>4.0999999999999996</v>
      </c>
      <c r="AI10">
        <v>4.0999999999999996</v>
      </c>
    </row>
    <row r="11" spans="1:35" x14ac:dyDescent="0.35">
      <c r="A11" t="s">
        <v>100</v>
      </c>
      <c r="B11">
        <v>7.391</v>
      </c>
      <c r="C11">
        <v>7.5339999999999998</v>
      </c>
      <c r="D11">
        <v>7.6769999999999996</v>
      </c>
      <c r="E11">
        <v>7.82</v>
      </c>
      <c r="F11">
        <v>7.82</v>
      </c>
      <c r="G11">
        <v>7.82</v>
      </c>
      <c r="H11">
        <v>7.82</v>
      </c>
      <c r="I11">
        <v>7.82</v>
      </c>
      <c r="J11">
        <v>7.82</v>
      </c>
      <c r="K11">
        <v>7.82</v>
      </c>
      <c r="L11">
        <v>7.82</v>
      </c>
      <c r="M11">
        <v>7.82</v>
      </c>
      <c r="N11">
        <v>7.82</v>
      </c>
      <c r="O11">
        <v>7.82</v>
      </c>
      <c r="P11">
        <v>7.82</v>
      </c>
      <c r="Q11">
        <v>7.82</v>
      </c>
      <c r="R11">
        <v>7.82</v>
      </c>
      <c r="S11">
        <v>7.82</v>
      </c>
      <c r="T11">
        <v>7.82</v>
      </c>
      <c r="U11">
        <v>7.82</v>
      </c>
      <c r="V11">
        <v>7.82</v>
      </c>
      <c r="W11">
        <v>7.82</v>
      </c>
      <c r="X11">
        <v>7.82</v>
      </c>
      <c r="Y11">
        <v>7.82</v>
      </c>
      <c r="Z11">
        <v>7.82</v>
      </c>
      <c r="AA11">
        <v>7.82</v>
      </c>
      <c r="AB11">
        <v>7.82</v>
      </c>
      <c r="AC11">
        <v>7.82</v>
      </c>
      <c r="AD11">
        <v>7.82</v>
      </c>
      <c r="AE11">
        <v>7.82</v>
      </c>
      <c r="AF11">
        <v>7.82</v>
      </c>
      <c r="AG11">
        <v>7.82</v>
      </c>
      <c r="AH11">
        <v>7.82</v>
      </c>
      <c r="AI11">
        <v>7.82</v>
      </c>
    </row>
    <row r="12" spans="1:35" x14ac:dyDescent="0.35">
      <c r="A12" t="s">
        <v>101</v>
      </c>
      <c r="B12">
        <v>9.5449999999999999</v>
      </c>
      <c r="C12">
        <v>9.6199999999999903</v>
      </c>
      <c r="D12">
        <v>9.6949999999999896</v>
      </c>
      <c r="E12">
        <v>9.77</v>
      </c>
      <c r="F12">
        <v>9.77</v>
      </c>
      <c r="G12">
        <v>9.77</v>
      </c>
      <c r="H12">
        <v>9.77</v>
      </c>
      <c r="I12">
        <v>9.77</v>
      </c>
      <c r="J12">
        <v>9.77</v>
      </c>
      <c r="K12">
        <v>9.77</v>
      </c>
      <c r="L12">
        <v>9.77</v>
      </c>
      <c r="M12">
        <v>9.77</v>
      </c>
      <c r="N12">
        <v>9.77</v>
      </c>
      <c r="O12">
        <v>9.77</v>
      </c>
      <c r="P12">
        <v>9.77</v>
      </c>
      <c r="Q12">
        <v>9.77</v>
      </c>
      <c r="R12">
        <v>9.77</v>
      </c>
      <c r="S12">
        <v>9.77</v>
      </c>
      <c r="T12">
        <v>9.77</v>
      </c>
      <c r="U12">
        <v>9.77</v>
      </c>
      <c r="V12">
        <v>9.77</v>
      </c>
      <c r="W12">
        <v>9.77</v>
      </c>
      <c r="X12">
        <v>9.77</v>
      </c>
      <c r="Y12">
        <v>9.77</v>
      </c>
      <c r="Z12">
        <v>9.77</v>
      </c>
      <c r="AA12">
        <v>9.77</v>
      </c>
      <c r="AB12">
        <v>9.77</v>
      </c>
      <c r="AC12">
        <v>9.77</v>
      </c>
      <c r="AD12">
        <v>9.77</v>
      </c>
      <c r="AE12">
        <v>9.77</v>
      </c>
      <c r="AF12">
        <v>9.77</v>
      </c>
      <c r="AG12">
        <v>9.77</v>
      </c>
      <c r="AH12">
        <v>9.77</v>
      </c>
      <c r="AI12">
        <v>9.77</v>
      </c>
    </row>
    <row r="13" spans="1:35" x14ac:dyDescent="0.35">
      <c r="A13" t="s">
        <v>102</v>
      </c>
      <c r="B13">
        <v>3.6549999999999998</v>
      </c>
      <c r="C13">
        <v>3.74</v>
      </c>
      <c r="D13">
        <v>3.8250000000000002</v>
      </c>
      <c r="E13">
        <v>3.91</v>
      </c>
      <c r="F13">
        <v>3.91</v>
      </c>
      <c r="G13">
        <v>3.91</v>
      </c>
      <c r="H13">
        <v>3.91</v>
      </c>
      <c r="I13">
        <v>3.91</v>
      </c>
      <c r="J13">
        <v>3.91</v>
      </c>
      <c r="K13">
        <v>3.91</v>
      </c>
      <c r="L13">
        <v>3.91</v>
      </c>
      <c r="M13">
        <v>3.91</v>
      </c>
      <c r="N13">
        <v>3.91</v>
      </c>
      <c r="O13">
        <v>3.91</v>
      </c>
      <c r="P13">
        <v>3.91</v>
      </c>
      <c r="Q13">
        <v>3.91</v>
      </c>
      <c r="R13">
        <v>3.91</v>
      </c>
      <c r="S13">
        <v>3.91</v>
      </c>
      <c r="T13">
        <v>3.91</v>
      </c>
      <c r="U13">
        <v>3.91</v>
      </c>
      <c r="V13">
        <v>3.91</v>
      </c>
      <c r="W13">
        <v>3.91</v>
      </c>
      <c r="X13">
        <v>3.91</v>
      </c>
      <c r="Y13">
        <v>3.91</v>
      </c>
      <c r="Z13">
        <v>3.91</v>
      </c>
      <c r="AA13">
        <v>3.91</v>
      </c>
      <c r="AB13">
        <v>3.91</v>
      </c>
      <c r="AC13">
        <v>3.91</v>
      </c>
      <c r="AD13">
        <v>3.91</v>
      </c>
      <c r="AE13">
        <v>3.91</v>
      </c>
      <c r="AF13">
        <v>3.91</v>
      </c>
      <c r="AG13">
        <v>3.91</v>
      </c>
      <c r="AH13">
        <v>3.91</v>
      </c>
      <c r="AI13">
        <v>3.91</v>
      </c>
    </row>
    <row r="14" spans="1:35" x14ac:dyDescent="0.35">
      <c r="A14" t="s">
        <v>103</v>
      </c>
      <c r="B14">
        <v>4.4000000000000004</v>
      </c>
      <c r="C14">
        <v>4.4000000000000004</v>
      </c>
      <c r="D14">
        <v>4.4000000000000004</v>
      </c>
      <c r="E14">
        <v>4.4000000000000004</v>
      </c>
      <c r="F14">
        <v>4.4000000000000004</v>
      </c>
      <c r="G14">
        <v>4.4000000000000004</v>
      </c>
      <c r="H14">
        <v>4.4000000000000004</v>
      </c>
      <c r="I14">
        <v>4.4000000000000004</v>
      </c>
      <c r="J14">
        <v>4.4000000000000004</v>
      </c>
      <c r="K14">
        <v>4.4000000000000004</v>
      </c>
      <c r="L14">
        <v>4.4000000000000004</v>
      </c>
      <c r="M14">
        <v>4.4000000000000004</v>
      </c>
      <c r="N14">
        <v>4.4000000000000004</v>
      </c>
      <c r="O14">
        <v>4.4000000000000004</v>
      </c>
      <c r="P14">
        <v>4.4000000000000004</v>
      </c>
      <c r="Q14">
        <v>4.4000000000000004</v>
      </c>
      <c r="R14">
        <v>4.4000000000000004</v>
      </c>
      <c r="S14">
        <v>4.4000000000000004</v>
      </c>
      <c r="T14">
        <v>4.4000000000000004</v>
      </c>
      <c r="U14">
        <v>4.4000000000000004</v>
      </c>
      <c r="V14">
        <v>4.4000000000000004</v>
      </c>
      <c r="W14">
        <v>4.4000000000000004</v>
      </c>
      <c r="X14">
        <v>4.4000000000000004</v>
      </c>
      <c r="Y14">
        <v>4.4000000000000004</v>
      </c>
      <c r="Z14">
        <v>4.4000000000000004</v>
      </c>
      <c r="AA14">
        <v>4.4000000000000004</v>
      </c>
      <c r="AB14">
        <v>4.4000000000000004</v>
      </c>
      <c r="AC14">
        <v>4.4000000000000004</v>
      </c>
      <c r="AD14">
        <v>4.4000000000000004</v>
      </c>
      <c r="AE14">
        <v>4.4000000000000004</v>
      </c>
      <c r="AF14">
        <v>4.4000000000000004</v>
      </c>
      <c r="AG14">
        <v>4.4000000000000004</v>
      </c>
      <c r="AH14">
        <v>4.4000000000000004</v>
      </c>
      <c r="AI14">
        <v>4.4000000000000004</v>
      </c>
    </row>
    <row r="15" spans="1:35" x14ac:dyDescent="0.35">
      <c r="A15" t="s">
        <v>104</v>
      </c>
      <c r="B15">
        <v>3.5321052631578902</v>
      </c>
      <c r="C15">
        <v>3.5552631578947298</v>
      </c>
      <c r="D15">
        <v>3.5784210526315698</v>
      </c>
      <c r="E15">
        <v>3.6015789473684201</v>
      </c>
      <c r="F15">
        <v>3.6247368421052601</v>
      </c>
      <c r="G15">
        <v>3.6478947368421002</v>
      </c>
      <c r="H15">
        <v>3.6710526315789398</v>
      </c>
      <c r="I15">
        <v>3.6942105263157798</v>
      </c>
      <c r="J15">
        <v>3.7173684210526301</v>
      </c>
      <c r="K15">
        <v>3.7405263157894701</v>
      </c>
      <c r="L15">
        <v>3.7636842105263102</v>
      </c>
      <c r="M15">
        <v>3.7868421052631498</v>
      </c>
      <c r="N15">
        <v>3.81</v>
      </c>
      <c r="O15">
        <v>3.81</v>
      </c>
      <c r="P15">
        <v>3.81</v>
      </c>
      <c r="Q15">
        <v>3.81</v>
      </c>
      <c r="R15">
        <v>3.81</v>
      </c>
      <c r="S15">
        <v>3.81</v>
      </c>
      <c r="T15">
        <v>3.81</v>
      </c>
      <c r="U15">
        <v>3.81</v>
      </c>
      <c r="V15">
        <v>3.81</v>
      </c>
      <c r="W15">
        <v>3.81</v>
      </c>
      <c r="X15">
        <v>3.81</v>
      </c>
      <c r="Y15">
        <v>3.81</v>
      </c>
      <c r="Z15">
        <v>3.81</v>
      </c>
      <c r="AA15">
        <v>3.81</v>
      </c>
      <c r="AB15">
        <v>3.81</v>
      </c>
      <c r="AC15">
        <v>3.81</v>
      </c>
      <c r="AD15">
        <v>3.81</v>
      </c>
      <c r="AE15">
        <v>3.81</v>
      </c>
      <c r="AF15">
        <v>3.81</v>
      </c>
      <c r="AG15">
        <v>3.81</v>
      </c>
      <c r="AH15">
        <v>3.81</v>
      </c>
      <c r="AI15">
        <v>3.81</v>
      </c>
    </row>
    <row r="19" spans="1:35" x14ac:dyDescent="0.35">
      <c r="A19" s="36" t="s">
        <v>105</v>
      </c>
      <c r="B19" s="37">
        <f>B22/(B22+B21)</f>
        <v>0.26187856702380907</v>
      </c>
    </row>
    <row r="21" spans="1:35" x14ac:dyDescent="0.35">
      <c r="A21" t="s">
        <v>106</v>
      </c>
      <c r="B21" s="34">
        <f>SUM(B25:O25)</f>
        <v>1660829805.9883718</v>
      </c>
    </row>
    <row r="22" spans="1:35" x14ac:dyDescent="0.35">
      <c r="A22" t="s">
        <v>107</v>
      </c>
      <c r="B22" s="34">
        <f>SUM(B26:O26)</f>
        <v>589246850.49308825</v>
      </c>
    </row>
    <row r="23" spans="1:35" s="24" customFormat="1" x14ac:dyDescent="0.35">
      <c r="B23" s="34"/>
    </row>
    <row r="24" spans="1:35" x14ac:dyDescent="0.35">
      <c r="A24" t="s">
        <v>65</v>
      </c>
      <c r="B24">
        <v>2017</v>
      </c>
      <c r="C24">
        <v>2018</v>
      </c>
      <c r="D24">
        <v>2019</v>
      </c>
      <c r="E24">
        <v>2020</v>
      </c>
      <c r="F24">
        <v>2021</v>
      </c>
      <c r="G24">
        <v>2022</v>
      </c>
      <c r="H24">
        <v>2023</v>
      </c>
      <c r="I24">
        <v>2024</v>
      </c>
      <c r="J24">
        <v>2025</v>
      </c>
      <c r="K24">
        <v>2026</v>
      </c>
      <c r="L24">
        <v>2027</v>
      </c>
      <c r="M24">
        <v>2028</v>
      </c>
      <c r="N24">
        <v>2029</v>
      </c>
      <c r="O24">
        <v>2030</v>
      </c>
      <c r="P24">
        <v>2031</v>
      </c>
      <c r="Q24">
        <v>2032</v>
      </c>
      <c r="R24">
        <v>2033</v>
      </c>
      <c r="S24">
        <v>2034</v>
      </c>
      <c r="T24">
        <v>2035</v>
      </c>
      <c r="U24">
        <v>2036</v>
      </c>
      <c r="V24">
        <v>2037</v>
      </c>
      <c r="W24">
        <v>2038</v>
      </c>
      <c r="X24">
        <v>2039</v>
      </c>
      <c r="Y24">
        <v>2040</v>
      </c>
      <c r="Z24">
        <v>2041</v>
      </c>
      <c r="AA24">
        <v>2042</v>
      </c>
      <c r="AB24">
        <v>2043</v>
      </c>
      <c r="AC24">
        <v>2044</v>
      </c>
      <c r="AD24">
        <v>2045</v>
      </c>
      <c r="AE24">
        <v>2046</v>
      </c>
      <c r="AF24">
        <v>2047</v>
      </c>
      <c r="AG24">
        <v>2048</v>
      </c>
      <c r="AH24">
        <v>2049</v>
      </c>
      <c r="AI24">
        <v>2050</v>
      </c>
    </row>
    <row r="25" spans="1:35" x14ac:dyDescent="0.35">
      <c r="A25" t="s">
        <v>96</v>
      </c>
      <c r="B25" s="34">
        <v>147218103.83038199</v>
      </c>
      <c r="C25" s="34">
        <v>148664014.07884201</v>
      </c>
      <c r="D25" s="34">
        <v>148845587.41585201</v>
      </c>
      <c r="E25" s="34">
        <v>146908265.43493199</v>
      </c>
      <c r="F25" s="34">
        <v>142457868.96332899</v>
      </c>
      <c r="G25" s="34">
        <v>135979986.34200501</v>
      </c>
      <c r="H25" s="34">
        <v>128358516.41934399</v>
      </c>
      <c r="I25" s="34">
        <v>120210400.393913</v>
      </c>
      <c r="J25" s="34">
        <v>111833978.141433</v>
      </c>
      <c r="K25" s="34">
        <v>103341653.62491199</v>
      </c>
      <c r="L25" s="34">
        <v>94768191.921191007</v>
      </c>
      <c r="M25" s="34">
        <v>86122849.0020753</v>
      </c>
      <c r="N25" s="34">
        <v>77419844.515874594</v>
      </c>
      <c r="O25" s="34">
        <v>68700545.9042871</v>
      </c>
      <c r="P25" s="34">
        <v>60044657.691587001</v>
      </c>
      <c r="Q25" s="34">
        <v>51570915.266385302</v>
      </c>
      <c r="R25" s="34">
        <v>43431334.201971702</v>
      </c>
      <c r="S25" s="34">
        <v>35791389.648225702</v>
      </c>
      <c r="T25" s="34">
        <v>28809442.349114601</v>
      </c>
      <c r="U25" s="34">
        <v>22614612.2960742</v>
      </c>
      <c r="V25" s="34">
        <v>17289735.019946299</v>
      </c>
      <c r="W25" s="34">
        <v>12860235.825050799</v>
      </c>
      <c r="X25" s="34">
        <v>9299277.8234579396</v>
      </c>
      <c r="Y25" s="34">
        <v>6532968.7934085596</v>
      </c>
      <c r="Z25" s="34">
        <v>4457053.44092362</v>
      </c>
      <c r="AA25" s="34">
        <v>2952675.3834629199</v>
      </c>
      <c r="AB25" s="34">
        <v>1899005.3864122101</v>
      </c>
      <c r="AC25" s="34">
        <v>1185072.9752762001</v>
      </c>
      <c r="AD25" s="34">
        <v>717559.64883947396</v>
      </c>
      <c r="AE25" s="34">
        <v>421510.49138952</v>
      </c>
      <c r="AF25" s="34">
        <v>240079.78581435801</v>
      </c>
      <c r="AG25" s="34">
        <v>132222.53999679</v>
      </c>
      <c r="AH25" s="34">
        <v>69888.878784990506</v>
      </c>
      <c r="AI25" s="34">
        <v>34826.636150151797</v>
      </c>
    </row>
    <row r="26" spans="1:35" x14ac:dyDescent="0.35">
      <c r="A26" t="s">
        <v>97</v>
      </c>
      <c r="B26" s="34">
        <v>521285.483595506</v>
      </c>
      <c r="C26" s="34">
        <v>1347520.5671965</v>
      </c>
      <c r="D26" s="34">
        <v>3278412.2396843298</v>
      </c>
      <c r="E26" s="34">
        <v>7169548.2027366599</v>
      </c>
      <c r="F26" s="34">
        <v>13538285.6433692</v>
      </c>
      <c r="G26" s="34">
        <v>21917008.733784799</v>
      </c>
      <c r="H26" s="34">
        <v>31449819.1011873</v>
      </c>
      <c r="I26" s="34">
        <v>41507664.172892302</v>
      </c>
      <c r="J26" s="34">
        <v>51804674.679455601</v>
      </c>
      <c r="K26" s="34">
        <v>62219405.413540497</v>
      </c>
      <c r="L26" s="34">
        <v>72717091.2983073</v>
      </c>
      <c r="M26" s="34">
        <v>83288476.361949205</v>
      </c>
      <c r="N26" s="34">
        <v>93919340.956157103</v>
      </c>
      <c r="O26" s="34">
        <v>104568317.63923199</v>
      </c>
      <c r="P26" s="34">
        <v>115155701.886902</v>
      </c>
      <c r="Q26" s="34">
        <v>125562758.310554</v>
      </c>
      <c r="R26" s="34">
        <v>135637471.33689901</v>
      </c>
      <c r="S26" s="34">
        <v>145214365.816057</v>
      </c>
      <c r="T26" s="34">
        <v>154135081.004062</v>
      </c>
      <c r="U26" s="34">
        <v>162270496.90947601</v>
      </c>
      <c r="V26" s="34">
        <v>169537778.00145999</v>
      </c>
      <c r="W26" s="34">
        <v>175911498.975692</v>
      </c>
      <c r="X26" s="34">
        <v>181418496.720103</v>
      </c>
      <c r="Y26" s="34">
        <v>186132663.456451</v>
      </c>
      <c r="Z26" s="34">
        <v>190158254.478715</v>
      </c>
      <c r="AA26" s="34">
        <v>193614126.16943699</v>
      </c>
      <c r="AB26" s="34">
        <v>196621107.76322901</v>
      </c>
      <c r="AC26" s="34">
        <v>199290169.734588</v>
      </c>
      <c r="AD26" s="34">
        <v>201714630.584728</v>
      </c>
      <c r="AE26" s="34">
        <v>203969445.22936299</v>
      </c>
      <c r="AF26" s="34">
        <v>206111459.38560399</v>
      </c>
      <c r="AG26" s="34">
        <v>208181718.045569</v>
      </c>
      <c r="AH26" s="34">
        <v>210208271.084409</v>
      </c>
      <c r="AI26" s="34">
        <v>212209370.66815299</v>
      </c>
    </row>
    <row r="27" spans="1:35" x14ac:dyDescent="0.35">
      <c r="A27" t="s">
        <v>98</v>
      </c>
      <c r="B27" s="34">
        <v>23629900.547819398</v>
      </c>
      <c r="C27" s="34">
        <v>23993314.587068599</v>
      </c>
      <c r="D27" s="34">
        <v>24331188.855514999</v>
      </c>
      <c r="E27" s="34">
        <v>24643687.981855702</v>
      </c>
      <c r="F27" s="34">
        <v>24950513.443403099</v>
      </c>
      <c r="G27" s="34">
        <v>25254539.820190299</v>
      </c>
      <c r="H27" s="34">
        <v>25560245.595961999</v>
      </c>
      <c r="I27" s="34">
        <v>25865693.6396171</v>
      </c>
      <c r="J27" s="34">
        <v>26172878.538972799</v>
      </c>
      <c r="K27" s="34">
        <v>26480354.209100399</v>
      </c>
      <c r="L27" s="34">
        <v>26788120.6499997</v>
      </c>
      <c r="M27" s="34">
        <v>27096177.8616709</v>
      </c>
      <c r="N27" s="34">
        <v>27404525.844113801</v>
      </c>
      <c r="O27" s="34">
        <v>27713164.5973286</v>
      </c>
      <c r="P27" s="34">
        <v>28022094.121315099</v>
      </c>
      <c r="Q27" s="34">
        <v>28331314.416073501</v>
      </c>
      <c r="R27" s="34">
        <v>28640825.4816036</v>
      </c>
      <c r="S27" s="34">
        <v>28950627.317905601</v>
      </c>
      <c r="T27" s="34">
        <v>29260719.9249794</v>
      </c>
      <c r="U27" s="34">
        <v>29571103.3028249</v>
      </c>
      <c r="V27" s="34">
        <v>29881777.451442301</v>
      </c>
      <c r="W27" s="34">
        <v>30192742.370831501</v>
      </c>
      <c r="X27" s="34">
        <v>30503998.060992502</v>
      </c>
      <c r="Y27" s="34">
        <v>30815544.5219252</v>
      </c>
      <c r="Z27" s="34">
        <v>31127381.7536298</v>
      </c>
      <c r="AA27" s="34">
        <v>31439509.756106202</v>
      </c>
      <c r="AB27" s="34">
        <v>31751928.529354401</v>
      </c>
      <c r="AC27" s="34">
        <v>32064638.073374402</v>
      </c>
      <c r="AD27" s="34">
        <v>32377638.3881662</v>
      </c>
      <c r="AE27" s="34">
        <v>32690929.4737298</v>
      </c>
      <c r="AF27" s="34">
        <v>33004511.330065198</v>
      </c>
      <c r="AG27" s="34">
        <v>33318383.957172401</v>
      </c>
      <c r="AH27" s="34">
        <v>33632547.355051503</v>
      </c>
      <c r="AI27" s="34">
        <v>33947001.523702301</v>
      </c>
    </row>
    <row r="28" spans="1:35" x14ac:dyDescent="0.35">
      <c r="A28" t="s">
        <v>99</v>
      </c>
      <c r="B28" s="34">
        <v>15753267.0318796</v>
      </c>
      <c r="C28" s="34">
        <v>15995543.058045801</v>
      </c>
      <c r="D28" s="34">
        <v>16220792.570343301</v>
      </c>
      <c r="E28" s="34">
        <v>16429125.3212371</v>
      </c>
      <c r="F28" s="34">
        <v>16633675.6289354</v>
      </c>
      <c r="G28" s="34">
        <v>16836359.8801268</v>
      </c>
      <c r="H28" s="34">
        <v>17040163.730641399</v>
      </c>
      <c r="I28" s="34">
        <v>17243795.7597447</v>
      </c>
      <c r="J28" s="34">
        <v>17448585.6926485</v>
      </c>
      <c r="K28" s="34">
        <v>17653569.472733598</v>
      </c>
      <c r="L28" s="34">
        <v>17858747.0999998</v>
      </c>
      <c r="M28" s="34">
        <v>18064118.5744472</v>
      </c>
      <c r="N28" s="34">
        <v>18269683.896075901</v>
      </c>
      <c r="O28" s="34">
        <v>18475443.064885698</v>
      </c>
      <c r="P28" s="34">
        <v>18681396.080876701</v>
      </c>
      <c r="Q28" s="34">
        <v>18887542.944049001</v>
      </c>
      <c r="R28" s="34">
        <v>19093883.654402401</v>
      </c>
      <c r="S28" s="34">
        <v>19300418.211936999</v>
      </c>
      <c r="T28" s="34">
        <v>19507146.616652898</v>
      </c>
      <c r="U28" s="34">
        <v>19714068.868549898</v>
      </c>
      <c r="V28" s="34">
        <v>19921184.9676282</v>
      </c>
      <c r="W28" s="34">
        <v>20128494.913887601</v>
      </c>
      <c r="X28" s="34">
        <v>20335998.707328301</v>
      </c>
      <c r="Y28" s="34">
        <v>20543696.347950201</v>
      </c>
      <c r="Z28" s="34">
        <v>20751587.835753199</v>
      </c>
      <c r="AA28" s="34">
        <v>20959673.170737501</v>
      </c>
      <c r="AB28" s="34">
        <v>21167952.3529029</v>
      </c>
      <c r="AC28" s="34">
        <v>21376425.382249601</v>
      </c>
      <c r="AD28" s="34">
        <v>21585092.258777499</v>
      </c>
      <c r="AE28" s="34">
        <v>21793952.982486501</v>
      </c>
      <c r="AF28" s="34">
        <v>22003007.553376801</v>
      </c>
      <c r="AG28" s="34">
        <v>22212255.971448299</v>
      </c>
      <c r="AH28" s="34">
        <v>22421698.236701</v>
      </c>
      <c r="AI28" s="34">
        <v>22631334.349134799</v>
      </c>
    </row>
    <row r="29" spans="1:35" x14ac:dyDescent="0.35">
      <c r="A29" t="s">
        <v>100</v>
      </c>
      <c r="B29" s="34">
        <v>12415909.229544301</v>
      </c>
      <c r="C29" s="34">
        <v>12561195.118643399</v>
      </c>
      <c r="D29" s="34">
        <v>12631871.1287832</v>
      </c>
      <c r="E29" s="34">
        <v>12580786.1638037</v>
      </c>
      <c r="F29" s="34">
        <v>12387155.0999089</v>
      </c>
      <c r="G29" s="34">
        <v>12075511.5447769</v>
      </c>
      <c r="H29" s="34">
        <v>11693200.5330895</v>
      </c>
      <c r="I29" s="34">
        <v>11274103.695138499</v>
      </c>
      <c r="J29" s="34">
        <v>10835330.345878299</v>
      </c>
      <c r="K29" s="34">
        <v>10384807.6666659</v>
      </c>
      <c r="L29" s="34">
        <v>9926260.98013537</v>
      </c>
      <c r="M29" s="34">
        <v>9461956.4739659</v>
      </c>
      <c r="N29" s="34">
        <v>8993488.2121753395</v>
      </c>
      <c r="O29" s="34">
        <v>8522264.9851320405</v>
      </c>
      <c r="P29" s="34">
        <v>8049381.48462692</v>
      </c>
      <c r="Q29" s="34">
        <v>7575882.1571474699</v>
      </c>
      <c r="R29" s="34">
        <v>7102310.4453642899</v>
      </c>
      <c r="S29" s="34">
        <v>6629021.4176967004</v>
      </c>
      <c r="T29" s="34">
        <v>6156303.9221723899</v>
      </c>
      <c r="U29" s="34">
        <v>5684204.3973371303</v>
      </c>
      <c r="V29" s="34">
        <v>5213174.6827608896</v>
      </c>
      <c r="W29" s="34">
        <v>4744238.0728950398</v>
      </c>
      <c r="X29" s="34">
        <v>4279232.8478968497</v>
      </c>
      <c r="Y29" s="34">
        <v>3820894.2067983402</v>
      </c>
      <c r="Z29" s="34">
        <v>3373065.9622096801</v>
      </c>
      <c r="AA29" s="34">
        <v>2940410.0047448301</v>
      </c>
      <c r="AB29" s="34">
        <v>2528154.2536670198</v>
      </c>
      <c r="AC29" s="34">
        <v>2141479.0115837101</v>
      </c>
      <c r="AD29" s="34">
        <v>1785386.4642811201</v>
      </c>
      <c r="AE29" s="34">
        <v>1463635.43129634</v>
      </c>
      <c r="AF29" s="34">
        <v>1178915.09506635</v>
      </c>
      <c r="AG29" s="34">
        <v>932380.69793603104</v>
      </c>
      <c r="AH29" s="34">
        <v>723664.12911549304</v>
      </c>
      <c r="AI29" s="34">
        <v>550885.36915936903</v>
      </c>
    </row>
    <row r="30" spans="1:35" x14ac:dyDescent="0.35">
      <c r="A30" t="s">
        <v>101</v>
      </c>
      <c r="B30" s="34">
        <v>29171.725640600602</v>
      </c>
      <c r="C30" s="34">
        <v>75283.897212777301</v>
      </c>
      <c r="D30" s="34">
        <v>182555.00178801399</v>
      </c>
      <c r="E30" s="34">
        <v>398222.83997364901</v>
      </c>
      <c r="F30" s="34">
        <v>753448.646949986</v>
      </c>
      <c r="G30" s="34">
        <v>1225212.7605232699</v>
      </c>
      <c r="H30" s="34">
        <v>1768528.8141171399</v>
      </c>
      <c r="I30" s="34">
        <v>2348494.9550597998</v>
      </c>
      <c r="J30" s="34">
        <v>2949052.3513139901</v>
      </c>
      <c r="K30" s="34">
        <v>3561512.2167935702</v>
      </c>
      <c r="L30" s="34">
        <v>4182149.2288644901</v>
      </c>
      <c r="M30" s="34">
        <v>4808697.19984743</v>
      </c>
      <c r="N30" s="34">
        <v>5439562.0657246104</v>
      </c>
      <c r="O30" s="34">
        <v>6073335.03612768</v>
      </c>
      <c r="P30" s="34">
        <v>6708921.4192657201</v>
      </c>
      <c r="Q30" s="34">
        <v>7345276.7686512303</v>
      </c>
      <c r="R30" s="34">
        <v>7981857.6416136296</v>
      </c>
      <c r="S30" s="34">
        <v>8618308.9697335903</v>
      </c>
      <c r="T30" s="34">
        <v>9254341.9049834199</v>
      </c>
      <c r="U30" s="34">
        <v>9889910.0088173505</v>
      </c>
      <c r="V30" s="34">
        <v>10524561.4416654</v>
      </c>
      <c r="W30" s="34">
        <v>11157272.909076201</v>
      </c>
      <c r="X30" s="34">
        <v>11786206.1308925</v>
      </c>
      <c r="Y30" s="34">
        <v>12408625.908082301</v>
      </c>
      <c r="Z30" s="34">
        <v>13020688.4280353</v>
      </c>
      <c r="AA30" s="34">
        <v>13617731.800137799</v>
      </c>
      <c r="AB30" s="34">
        <v>14194528.105126301</v>
      </c>
      <c r="AC30" s="34">
        <v>14745897.0403935</v>
      </c>
      <c r="AD30" s="34">
        <v>15266836.4201531</v>
      </c>
      <c r="AE30" s="34">
        <v>15753587.424868001</v>
      </c>
      <c r="AF30" s="34">
        <v>16203460.872101299</v>
      </c>
      <c r="AG30" s="34">
        <v>16615301.519508099</v>
      </c>
      <c r="AH30" s="34">
        <v>16989477.477878299</v>
      </c>
      <c r="AI30" s="34">
        <v>17327868.766657099</v>
      </c>
    </row>
    <row r="31" spans="1:35" x14ac:dyDescent="0.35">
      <c r="A31" t="s">
        <v>102</v>
      </c>
      <c r="B31" s="34">
        <v>44507887.641375802</v>
      </c>
      <c r="C31" s="34">
        <v>44995697.960671902</v>
      </c>
      <c r="D31" s="34">
        <v>45172238.488260798</v>
      </c>
      <c r="E31" s="34">
        <v>44835181.041359998</v>
      </c>
      <c r="F31" s="34">
        <v>43893196.912582703</v>
      </c>
      <c r="G31" s="34">
        <v>42455338.477829598</v>
      </c>
      <c r="H31" s="34">
        <v>40727565.7034868</v>
      </c>
      <c r="I31" s="34">
        <v>38856010.632988602</v>
      </c>
      <c r="J31" s="34">
        <v>36915069.043494701</v>
      </c>
      <c r="K31" s="34">
        <v>34937941.658971697</v>
      </c>
      <c r="L31" s="34">
        <v>32939322.7437011</v>
      </c>
      <c r="M31" s="34">
        <v>30925762.955040898</v>
      </c>
      <c r="N31" s="34">
        <v>28899863.777080901</v>
      </c>
      <c r="O31" s="34">
        <v>26862386.636502299</v>
      </c>
      <c r="P31" s="34">
        <v>24813395.462209702</v>
      </c>
      <c r="Q31" s="34">
        <v>22753767.6443916</v>
      </c>
      <c r="R31" s="34">
        <v>20687016.3732416</v>
      </c>
      <c r="S31" s="34">
        <v>18620443.036570601</v>
      </c>
      <c r="T31" s="34">
        <v>16567643.674789401</v>
      </c>
      <c r="U31" s="34">
        <v>14548247.029848799</v>
      </c>
      <c r="V31" s="34">
        <v>12587788.382345499</v>
      </c>
      <c r="W31" s="34">
        <v>10715713.3352238</v>
      </c>
      <c r="X31" s="34">
        <v>8961709.9459621906</v>
      </c>
      <c r="Y31" s="34">
        <v>7353454.7847613599</v>
      </c>
      <c r="Z31" s="34">
        <v>5913366.1047800398</v>
      </c>
      <c r="AA31" s="34">
        <v>4655887.1584537597</v>
      </c>
      <c r="AB31" s="34">
        <v>3586322.5637822398</v>
      </c>
      <c r="AC31" s="34">
        <v>2701077.1676246901</v>
      </c>
      <c r="AD31" s="34">
        <v>1987724.6867561401</v>
      </c>
      <c r="AE31" s="34">
        <v>1428798.5864963599</v>
      </c>
      <c r="AF31" s="34">
        <v>1002968.38946115</v>
      </c>
      <c r="AG31" s="34">
        <v>687539.82658870495</v>
      </c>
      <c r="AH31" s="34">
        <v>460078.46277071798</v>
      </c>
      <c r="AI31" s="34">
        <v>300771.830991361</v>
      </c>
    </row>
    <row r="32" spans="1:35" x14ac:dyDescent="0.35">
      <c r="A32" t="s">
        <v>103</v>
      </c>
      <c r="B32" s="34">
        <v>126368.948949887</v>
      </c>
      <c r="C32" s="34">
        <v>325007.37045785203</v>
      </c>
      <c r="D32" s="34">
        <v>786673.79437876202</v>
      </c>
      <c r="E32" s="34">
        <v>1714007.3688119501</v>
      </c>
      <c r="F32" s="34">
        <v>3235550.7027341998</v>
      </c>
      <c r="G32" s="34">
        <v>5247681.1825297801</v>
      </c>
      <c r="H32" s="34">
        <v>7552898.1999970898</v>
      </c>
      <c r="I32" s="34">
        <v>10001410.6862881</v>
      </c>
      <c r="J32" s="34">
        <v>12522590.419009499</v>
      </c>
      <c r="K32" s="34">
        <v>15080505.1804401</v>
      </c>
      <c r="L32" s="34">
        <v>17660460.7062984</v>
      </c>
      <c r="M32" s="34">
        <v>20255906.339226302</v>
      </c>
      <c r="N32" s="34">
        <v>22864240.595134001</v>
      </c>
      <c r="O32" s="34">
        <v>25484702.047340501</v>
      </c>
      <c r="P32" s="34">
        <v>28117226.766941</v>
      </c>
      <c r="Q32" s="34">
        <v>30760937.363747202</v>
      </c>
      <c r="R32" s="34">
        <v>33412320.647565302</v>
      </c>
      <c r="S32" s="34">
        <v>36064075.230584398</v>
      </c>
      <c r="T32" s="34">
        <v>38702605.072393797</v>
      </c>
      <c r="U32" s="34">
        <v>41308281.431042701</v>
      </c>
      <c r="V32" s="34">
        <v>43855569.025934502</v>
      </c>
      <c r="W32" s="34">
        <v>46315022.2541245</v>
      </c>
      <c r="X32" s="34">
        <v>48656953.058134697</v>
      </c>
      <c r="Y32" s="34">
        <v>50853684.8677641</v>
      </c>
      <c r="Z32" s="34">
        <v>52882799.429854102</v>
      </c>
      <c r="AA32" s="34">
        <v>54729853.491969101</v>
      </c>
      <c r="AB32" s="34">
        <v>56389542.436109498</v>
      </c>
      <c r="AC32" s="34">
        <v>57865461.415415898</v>
      </c>
      <c r="AD32" s="34">
        <v>59170036.713113397</v>
      </c>
      <c r="AE32" s="34">
        <v>60320734.863882199</v>
      </c>
      <c r="AF32" s="34">
        <v>61338886.345106497</v>
      </c>
      <c r="AG32" s="34">
        <v>62247185.425848201</v>
      </c>
      <c r="AH32" s="34">
        <v>63068066.541215397</v>
      </c>
      <c r="AI32" s="34">
        <v>63821342.158224098</v>
      </c>
    </row>
    <row r="33" spans="1:35" x14ac:dyDescent="0.35">
      <c r="A33" t="s">
        <v>104</v>
      </c>
      <c r="B33" s="34">
        <v>14991859.1253388</v>
      </c>
      <c r="C33" s="34">
        <v>15222425.1435735</v>
      </c>
      <c r="D33" s="34">
        <v>15436787.5961101</v>
      </c>
      <c r="E33" s="34">
        <v>15635050.930710699</v>
      </c>
      <c r="F33" s="34">
        <v>15829714.6402035</v>
      </c>
      <c r="G33" s="34">
        <v>16022602.485920699</v>
      </c>
      <c r="H33" s="34">
        <v>16216555.8169937</v>
      </c>
      <c r="I33" s="34">
        <v>16410345.631356999</v>
      </c>
      <c r="J33" s="34">
        <v>16605237.384170501</v>
      </c>
      <c r="K33" s="34">
        <v>16800313.614884801</v>
      </c>
      <c r="L33" s="34">
        <v>16995574.323499799</v>
      </c>
      <c r="M33" s="34">
        <v>17191019.510015599</v>
      </c>
      <c r="N33" s="34">
        <v>17386649.174432199</v>
      </c>
      <c r="O33" s="34">
        <v>17582463.316749498</v>
      </c>
      <c r="P33" s="34">
        <v>17778461.936967701</v>
      </c>
      <c r="Q33" s="34">
        <v>17974645.035086598</v>
      </c>
      <c r="R33" s="34">
        <v>18171012.611106299</v>
      </c>
      <c r="S33" s="34">
        <v>18367564.665026799</v>
      </c>
      <c r="T33" s="34">
        <v>18564301.196848001</v>
      </c>
      <c r="U33" s="34">
        <v>18761222.206569999</v>
      </c>
      <c r="V33" s="34">
        <v>18958327.694192801</v>
      </c>
      <c r="W33" s="34">
        <v>19155617.659716401</v>
      </c>
      <c r="X33" s="34">
        <v>19353092.103140801</v>
      </c>
      <c r="Y33" s="34">
        <v>19550751.0244659</v>
      </c>
      <c r="Z33" s="34">
        <v>19748594.423691802</v>
      </c>
      <c r="AA33" s="34">
        <v>19946622.300818499</v>
      </c>
      <c r="AB33" s="34">
        <v>20144834.655846</v>
      </c>
      <c r="AC33" s="34">
        <v>20343231.488774199</v>
      </c>
      <c r="AD33" s="34">
        <v>20541812.799603201</v>
      </c>
      <c r="AE33" s="34">
        <v>20740578.588332999</v>
      </c>
      <c r="AF33" s="34">
        <v>20939528.854963601</v>
      </c>
      <c r="AG33" s="34">
        <v>21138663.599494901</v>
      </c>
      <c r="AH33" s="34">
        <v>21337982.8219271</v>
      </c>
      <c r="AI33" s="34">
        <v>21537486.522259999</v>
      </c>
    </row>
    <row r="34" spans="1:35" x14ac:dyDescent="0.35">
      <c r="A34" t="s">
        <v>89</v>
      </c>
      <c r="B34" s="34">
        <v>259193753.56452599</v>
      </c>
      <c r="C34" s="34">
        <v>263180001.78171301</v>
      </c>
      <c r="D34" s="34">
        <v>266886107.090716</v>
      </c>
      <c r="E34" s="34">
        <v>270313875.28542203</v>
      </c>
      <c r="F34" s="34">
        <v>273679409.68141699</v>
      </c>
      <c r="G34" s="34">
        <v>277014241.227687</v>
      </c>
      <c r="H34" s="34">
        <v>280367493.914819</v>
      </c>
      <c r="I34" s="34">
        <v>283717919.56699997</v>
      </c>
      <c r="J34" s="34">
        <v>287087396.59637803</v>
      </c>
      <c r="K34" s="34">
        <v>290460063.058043</v>
      </c>
      <c r="L34" s="34">
        <v>293835918.95199698</v>
      </c>
      <c r="M34" s="34">
        <v>297214964.27823901</v>
      </c>
      <c r="N34" s="34">
        <v>300597199.03676802</v>
      </c>
      <c r="O34" s="34">
        <v>303982623.22758597</v>
      </c>
      <c r="P34" s="34">
        <v>307371236.85069197</v>
      </c>
      <c r="Q34" s="34">
        <v>310763039.90608603</v>
      </c>
      <c r="R34" s="34">
        <v>314158032.39376801</v>
      </c>
      <c r="S34" s="34">
        <v>317556214.31373799</v>
      </c>
      <c r="T34" s="34">
        <v>320957585.66599602</v>
      </c>
      <c r="U34" s="34">
        <v>324362146.45054197</v>
      </c>
      <c r="V34" s="34">
        <v>327769896.66737598</v>
      </c>
      <c r="W34" s="34">
        <v>331180836.31649798</v>
      </c>
      <c r="X34" s="34">
        <v>334594965.39790899</v>
      </c>
      <c r="Y34" s="34">
        <v>338012283.91160703</v>
      </c>
      <c r="Z34" s="34">
        <v>341432791.857593</v>
      </c>
      <c r="AA34" s="34">
        <v>344856489.23586702</v>
      </c>
      <c r="AB34" s="34">
        <v>348283376.04642999</v>
      </c>
      <c r="AC34" s="34">
        <v>351713452.28928</v>
      </c>
      <c r="AD34" s="34">
        <v>355146717.96441901</v>
      </c>
      <c r="AE34" s="34">
        <v>358583173.071845</v>
      </c>
      <c r="AF34" s="34">
        <v>362022817.61155999</v>
      </c>
      <c r="AG34" s="34">
        <v>365465651.58356303</v>
      </c>
      <c r="AH34" s="34">
        <v>368911674.98785299</v>
      </c>
      <c r="AI34" s="34">
        <v>372360887.82443202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selection activeCell="F20" sqref="F20"/>
    </sheetView>
  </sheetViews>
  <sheetFormatPr defaultRowHeight="14.5" x14ac:dyDescent="0.35"/>
  <cols>
    <col min="1" max="1" width="33.36328125" bestFit="1" customWidth="1"/>
  </cols>
  <sheetData>
    <row r="1" spans="1:34" x14ac:dyDescent="0.35">
      <c r="A1" t="s">
        <v>111</v>
      </c>
      <c r="B1">
        <f>(B9-B10)/B10</f>
        <v>0.19512195121951226</v>
      </c>
    </row>
    <row r="2" spans="1:34" x14ac:dyDescent="0.35">
      <c r="A2" t="s">
        <v>112</v>
      </c>
      <c r="B2">
        <f>B1*(1-B17)</f>
        <v>0.1612110191819327</v>
      </c>
    </row>
    <row r="4" spans="1:34" x14ac:dyDescent="0.35">
      <c r="A4" t="s">
        <v>65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  <c r="H4">
        <v>2024</v>
      </c>
      <c r="I4">
        <v>2025</v>
      </c>
      <c r="J4">
        <v>2026</v>
      </c>
      <c r="K4">
        <v>2027</v>
      </c>
      <c r="L4">
        <v>2028</v>
      </c>
      <c r="M4">
        <v>2029</v>
      </c>
      <c r="N4">
        <v>2030</v>
      </c>
      <c r="O4">
        <v>2031</v>
      </c>
      <c r="P4">
        <v>2032</v>
      </c>
      <c r="Q4">
        <v>2033</v>
      </c>
      <c r="R4">
        <v>2034</v>
      </c>
      <c r="S4">
        <v>2035</v>
      </c>
      <c r="T4">
        <v>2036</v>
      </c>
      <c r="U4">
        <v>2037</v>
      </c>
      <c r="V4">
        <v>2038</v>
      </c>
      <c r="W4">
        <v>2039</v>
      </c>
      <c r="X4">
        <v>2040</v>
      </c>
      <c r="Y4">
        <v>2041</v>
      </c>
      <c r="Z4">
        <v>2042</v>
      </c>
      <c r="AA4">
        <v>2043</v>
      </c>
      <c r="AB4">
        <v>2044</v>
      </c>
      <c r="AC4">
        <v>2045</v>
      </c>
      <c r="AD4">
        <v>2046</v>
      </c>
      <c r="AE4">
        <v>2047</v>
      </c>
      <c r="AF4">
        <v>2048</v>
      </c>
      <c r="AG4">
        <v>2049</v>
      </c>
      <c r="AH4">
        <v>2050</v>
      </c>
    </row>
    <row r="5" spans="1:34" x14ac:dyDescent="0.35">
      <c r="A5" t="s">
        <v>66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5">
      <c r="A6" t="s">
        <v>67</v>
      </c>
      <c r="B6">
        <v>2.4</v>
      </c>
      <c r="C6">
        <v>2.4</v>
      </c>
      <c r="D6">
        <v>2.4</v>
      </c>
      <c r="E6">
        <v>2.4</v>
      </c>
      <c r="F6">
        <v>2.4</v>
      </c>
      <c r="G6">
        <v>2.4</v>
      </c>
      <c r="H6">
        <v>2.4</v>
      </c>
      <c r="I6">
        <v>2.4</v>
      </c>
      <c r="J6">
        <v>2.4</v>
      </c>
      <c r="K6">
        <v>2.4</v>
      </c>
      <c r="L6">
        <v>2.4</v>
      </c>
      <c r="M6">
        <v>2.4</v>
      </c>
      <c r="N6">
        <v>2.4</v>
      </c>
      <c r="O6">
        <v>2.4</v>
      </c>
      <c r="P6">
        <v>2.4</v>
      </c>
      <c r="Q6">
        <v>2.4</v>
      </c>
      <c r="R6">
        <v>2.4</v>
      </c>
      <c r="S6">
        <v>2.4</v>
      </c>
      <c r="T6">
        <v>2.4</v>
      </c>
      <c r="U6">
        <v>2.4</v>
      </c>
      <c r="V6">
        <v>2.4</v>
      </c>
      <c r="W6">
        <v>2.4</v>
      </c>
      <c r="X6">
        <v>2.4</v>
      </c>
      <c r="Y6">
        <v>2.4</v>
      </c>
      <c r="Z6">
        <v>2.4</v>
      </c>
      <c r="AA6">
        <v>2.4</v>
      </c>
      <c r="AB6">
        <v>2.4</v>
      </c>
      <c r="AC6">
        <v>2.4</v>
      </c>
      <c r="AD6">
        <v>2.4</v>
      </c>
      <c r="AE6">
        <v>2.4</v>
      </c>
      <c r="AF6">
        <v>2.4</v>
      </c>
      <c r="AG6">
        <v>2.4</v>
      </c>
      <c r="AH6">
        <v>2.4</v>
      </c>
    </row>
    <row r="7" spans="1:34" x14ac:dyDescent="0.35">
      <c r="A7" t="s">
        <v>68</v>
      </c>
      <c r="B7">
        <v>3.1657142857142802</v>
      </c>
      <c r="C7">
        <v>3.16785714285714</v>
      </c>
      <c r="D7">
        <v>3.17</v>
      </c>
      <c r="E7">
        <v>3.1749999999999998</v>
      </c>
      <c r="F7">
        <v>3.18</v>
      </c>
      <c r="G7">
        <v>3.1850000000000001</v>
      </c>
      <c r="H7">
        <v>3.19</v>
      </c>
      <c r="I7">
        <v>3.1949999999999998</v>
      </c>
      <c r="J7">
        <v>3.2</v>
      </c>
      <c r="K7">
        <v>3.2050000000000001</v>
      </c>
      <c r="L7">
        <v>3.21</v>
      </c>
      <c r="M7">
        <v>3.2149999999999999</v>
      </c>
      <c r="N7">
        <v>3.22</v>
      </c>
      <c r="O7">
        <v>3.22</v>
      </c>
      <c r="P7">
        <v>3.22</v>
      </c>
      <c r="Q7">
        <v>3.22</v>
      </c>
      <c r="R7">
        <v>3.22</v>
      </c>
      <c r="S7">
        <v>3.22</v>
      </c>
      <c r="T7">
        <v>3.22</v>
      </c>
      <c r="U7">
        <v>3.22</v>
      </c>
      <c r="V7">
        <v>3.22</v>
      </c>
      <c r="W7">
        <v>3.22</v>
      </c>
      <c r="X7">
        <v>3.22</v>
      </c>
      <c r="Y7">
        <v>3.22</v>
      </c>
      <c r="Z7">
        <v>3.22</v>
      </c>
      <c r="AA7">
        <v>3.22</v>
      </c>
      <c r="AB7">
        <v>3.22</v>
      </c>
      <c r="AC7">
        <v>3.22</v>
      </c>
      <c r="AD7">
        <v>3.22</v>
      </c>
      <c r="AE7">
        <v>3.22</v>
      </c>
      <c r="AF7">
        <v>3.22</v>
      </c>
      <c r="AG7">
        <v>3.22</v>
      </c>
      <c r="AH7">
        <v>3.22</v>
      </c>
    </row>
    <row r="8" spans="1:34" x14ac:dyDescent="0.35">
      <c r="A8" t="s">
        <v>69</v>
      </c>
      <c r="B8">
        <v>0.81440000000000001</v>
      </c>
      <c r="C8">
        <v>0.81440000000000001</v>
      </c>
      <c r="D8">
        <v>0.81440000000000001</v>
      </c>
      <c r="E8">
        <v>0.81440000000000001</v>
      </c>
      <c r="F8">
        <v>0.81440000000000001</v>
      </c>
      <c r="G8">
        <v>0.81440000000000001</v>
      </c>
      <c r="H8">
        <v>0.81440000000000001</v>
      </c>
      <c r="I8">
        <v>0.81440000000000001</v>
      </c>
      <c r="J8">
        <v>0.81440000000000001</v>
      </c>
      <c r="K8">
        <v>0.81440000000000001</v>
      </c>
      <c r="L8">
        <v>0.81440000000000001</v>
      </c>
      <c r="M8">
        <v>0.81440000000000001</v>
      </c>
      <c r="N8">
        <v>0.81440000000000001</v>
      </c>
      <c r="O8">
        <v>0.81440000000000001</v>
      </c>
      <c r="P8">
        <v>0.81440000000000001</v>
      </c>
      <c r="Q8">
        <v>0.81440000000000001</v>
      </c>
      <c r="R8">
        <v>0.81440000000000001</v>
      </c>
      <c r="S8">
        <v>0.81440000000000001</v>
      </c>
      <c r="T8">
        <v>0.81440000000000001</v>
      </c>
      <c r="U8">
        <v>0.81440000000000001</v>
      </c>
      <c r="V8">
        <v>0.81440000000000001</v>
      </c>
      <c r="W8">
        <v>0.81440000000000001</v>
      </c>
      <c r="X8">
        <v>0.81440000000000001</v>
      </c>
      <c r="Y8">
        <v>0.81440000000000001</v>
      </c>
      <c r="Z8">
        <v>0.81440000000000001</v>
      </c>
      <c r="AA8">
        <v>0.81440000000000001</v>
      </c>
      <c r="AB8">
        <v>0.81440000000000001</v>
      </c>
      <c r="AC8">
        <v>0.81440000000000001</v>
      </c>
      <c r="AD8">
        <v>0.81440000000000001</v>
      </c>
      <c r="AE8">
        <v>0.81440000000000001</v>
      </c>
      <c r="AF8">
        <v>0.81440000000000001</v>
      </c>
      <c r="AG8">
        <v>0.81440000000000001</v>
      </c>
      <c r="AH8">
        <v>0.81440000000000001</v>
      </c>
    </row>
    <row r="9" spans="1:34" x14ac:dyDescent="0.35">
      <c r="A9" t="s">
        <v>70</v>
      </c>
      <c r="B9">
        <v>0.98</v>
      </c>
      <c r="C9">
        <v>0.98</v>
      </c>
      <c r="D9">
        <v>0.98</v>
      </c>
      <c r="E9">
        <v>0.98</v>
      </c>
      <c r="F9">
        <v>0.98</v>
      </c>
      <c r="G9">
        <v>0.98</v>
      </c>
      <c r="H9">
        <v>0.98</v>
      </c>
      <c r="I9">
        <v>0.98</v>
      </c>
      <c r="J9">
        <v>0.98</v>
      </c>
      <c r="K9">
        <v>0.98</v>
      </c>
      <c r="L9">
        <v>0.98</v>
      </c>
      <c r="M9">
        <v>0.98</v>
      </c>
      <c r="N9">
        <v>0.98</v>
      </c>
      <c r="O9">
        <v>0.98</v>
      </c>
      <c r="P9">
        <v>0.98</v>
      </c>
      <c r="Q9">
        <v>0.98</v>
      </c>
      <c r="R9">
        <v>0.98</v>
      </c>
      <c r="S9">
        <v>0.98</v>
      </c>
      <c r="T9">
        <v>0.98</v>
      </c>
      <c r="U9">
        <v>0.98</v>
      </c>
      <c r="V9">
        <v>0.98</v>
      </c>
      <c r="W9">
        <v>0.98</v>
      </c>
      <c r="X9">
        <v>0.98</v>
      </c>
      <c r="Y9">
        <v>0.98</v>
      </c>
      <c r="Z9">
        <v>0.98</v>
      </c>
      <c r="AA9">
        <v>0.98</v>
      </c>
      <c r="AB9">
        <v>0.98</v>
      </c>
      <c r="AC9">
        <v>0.98</v>
      </c>
      <c r="AD9">
        <v>0.98</v>
      </c>
      <c r="AE9">
        <v>0.98</v>
      </c>
      <c r="AF9">
        <v>0.98</v>
      </c>
      <c r="AG9">
        <v>0.98</v>
      </c>
      <c r="AH9">
        <v>0.98</v>
      </c>
    </row>
    <row r="10" spans="1:34" x14ac:dyDescent="0.35">
      <c r="A10" t="s">
        <v>71</v>
      </c>
      <c r="B10">
        <v>0.82</v>
      </c>
      <c r="C10">
        <v>0.82</v>
      </c>
      <c r="D10">
        <v>0.82</v>
      </c>
      <c r="E10">
        <v>0.82</v>
      </c>
      <c r="F10">
        <v>0.82</v>
      </c>
      <c r="G10">
        <v>0.82</v>
      </c>
      <c r="H10">
        <v>0.82</v>
      </c>
      <c r="I10">
        <v>0.82</v>
      </c>
      <c r="J10">
        <v>0.82</v>
      </c>
      <c r="K10">
        <v>0.82</v>
      </c>
      <c r="L10">
        <v>0.82</v>
      </c>
      <c r="M10">
        <v>0.82</v>
      </c>
      <c r="N10">
        <v>0.82</v>
      </c>
      <c r="O10">
        <v>0.82</v>
      </c>
      <c r="P10">
        <v>0.82</v>
      </c>
      <c r="Q10">
        <v>0.82</v>
      </c>
      <c r="R10">
        <v>0.82</v>
      </c>
      <c r="S10">
        <v>0.82</v>
      </c>
      <c r="T10">
        <v>0.82</v>
      </c>
      <c r="U10">
        <v>0.82</v>
      </c>
      <c r="V10">
        <v>0.82</v>
      </c>
      <c r="W10">
        <v>0.82</v>
      </c>
      <c r="X10">
        <v>0.82</v>
      </c>
      <c r="Y10">
        <v>0.82</v>
      </c>
      <c r="Z10">
        <v>0.82</v>
      </c>
      <c r="AA10">
        <v>0.82</v>
      </c>
      <c r="AB10">
        <v>0.82</v>
      </c>
      <c r="AC10">
        <v>0.82</v>
      </c>
      <c r="AD10">
        <v>0.82</v>
      </c>
      <c r="AE10">
        <v>0.82</v>
      </c>
      <c r="AF10">
        <v>0.82</v>
      </c>
      <c r="AG10">
        <v>0.82</v>
      </c>
      <c r="AH10">
        <v>0.82</v>
      </c>
    </row>
    <row r="11" spans="1:34" x14ac:dyDescent="0.35">
      <c r="A11" t="s">
        <v>72</v>
      </c>
      <c r="B11">
        <v>0.98</v>
      </c>
      <c r="C11">
        <v>0.98</v>
      </c>
      <c r="D11">
        <v>0.98</v>
      </c>
      <c r="E11">
        <v>0.98</v>
      </c>
      <c r="F11">
        <v>0.98</v>
      </c>
      <c r="G11">
        <v>0.98</v>
      </c>
      <c r="H11">
        <v>0.98</v>
      </c>
      <c r="I11">
        <v>0.98</v>
      </c>
      <c r="J11">
        <v>0.98</v>
      </c>
      <c r="K11">
        <v>0.98</v>
      </c>
      <c r="L11">
        <v>0.98</v>
      </c>
      <c r="M11">
        <v>0.98</v>
      </c>
      <c r="N11">
        <v>0.98</v>
      </c>
      <c r="O11">
        <v>0.98</v>
      </c>
      <c r="P11">
        <v>0.98</v>
      </c>
      <c r="Q11">
        <v>0.98</v>
      </c>
      <c r="R11">
        <v>0.98</v>
      </c>
      <c r="S11">
        <v>0.98</v>
      </c>
      <c r="T11">
        <v>0.98</v>
      </c>
      <c r="U11">
        <v>0.98</v>
      </c>
      <c r="V11">
        <v>0.98</v>
      </c>
      <c r="W11">
        <v>0.98</v>
      </c>
      <c r="X11">
        <v>0.98</v>
      </c>
      <c r="Y11">
        <v>0.98</v>
      </c>
      <c r="Z11">
        <v>0.98</v>
      </c>
      <c r="AA11">
        <v>0.98</v>
      </c>
      <c r="AB11">
        <v>0.98</v>
      </c>
      <c r="AC11">
        <v>0.98</v>
      </c>
      <c r="AD11">
        <v>0.98</v>
      </c>
      <c r="AE11">
        <v>0.98</v>
      </c>
      <c r="AF11">
        <v>0.98</v>
      </c>
      <c r="AG11">
        <v>0.98</v>
      </c>
      <c r="AH11">
        <v>0.98</v>
      </c>
    </row>
    <row r="12" spans="1:34" x14ac:dyDescent="0.35">
      <c r="A12" t="s">
        <v>73</v>
      </c>
      <c r="B12">
        <v>0.9</v>
      </c>
      <c r="C12">
        <v>0.9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>
        <v>0.9</v>
      </c>
      <c r="P12">
        <v>0.9</v>
      </c>
      <c r="Q12">
        <v>0.9</v>
      </c>
      <c r="R12">
        <v>0.9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0.9</v>
      </c>
      <c r="Y12">
        <v>0.9</v>
      </c>
      <c r="Z12">
        <v>0.9</v>
      </c>
      <c r="AA12">
        <v>0.9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0.9</v>
      </c>
    </row>
    <row r="13" spans="1:34" x14ac:dyDescent="0.35">
      <c r="A13" t="s">
        <v>74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</row>
    <row r="14" spans="1:34" x14ac:dyDescent="0.35">
      <c r="A14" t="s">
        <v>75</v>
      </c>
      <c r="B14" t="s">
        <v>76</v>
      </c>
      <c r="C14" t="s">
        <v>76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76</v>
      </c>
    </row>
    <row r="17" spans="1:35" x14ac:dyDescent="0.35">
      <c r="A17" s="36" t="s">
        <v>110</v>
      </c>
      <c r="B17" s="22">
        <f>B21/(B20+B21)</f>
        <v>0.17379352669259523</v>
      </c>
    </row>
    <row r="19" spans="1:35" x14ac:dyDescent="0.35">
      <c r="A19" t="s">
        <v>109</v>
      </c>
    </row>
    <row r="20" spans="1:35" x14ac:dyDescent="0.35">
      <c r="A20" s="24" t="s">
        <v>69</v>
      </c>
      <c r="B20" s="34">
        <f>SUM(B27:O27)</f>
        <v>96321966.586683556</v>
      </c>
    </row>
    <row r="21" spans="1:35" x14ac:dyDescent="0.35">
      <c r="A21" s="24" t="s">
        <v>70</v>
      </c>
      <c r="B21" s="34">
        <f>SUM(B28:O28)</f>
        <v>20261441.675775386</v>
      </c>
    </row>
    <row r="23" spans="1:35" x14ac:dyDescent="0.35">
      <c r="A23" t="s">
        <v>65</v>
      </c>
      <c r="B23">
        <v>2017</v>
      </c>
      <c r="C23">
        <v>2018</v>
      </c>
      <c r="D23">
        <v>2019</v>
      </c>
      <c r="E23">
        <v>2020</v>
      </c>
      <c r="F23">
        <v>2021</v>
      </c>
      <c r="G23">
        <v>2022</v>
      </c>
      <c r="H23">
        <v>2023</v>
      </c>
      <c r="I23">
        <v>2024</v>
      </c>
      <c r="J23">
        <v>2025</v>
      </c>
      <c r="K23">
        <v>2026</v>
      </c>
      <c r="L23">
        <v>2027</v>
      </c>
      <c r="M23">
        <v>2028</v>
      </c>
      <c r="N23">
        <v>2029</v>
      </c>
      <c r="O23">
        <v>2030</v>
      </c>
      <c r="P23">
        <v>2031</v>
      </c>
      <c r="Q23">
        <v>2032</v>
      </c>
      <c r="R23">
        <v>2033</v>
      </c>
      <c r="S23">
        <v>2034</v>
      </c>
      <c r="T23">
        <v>2035</v>
      </c>
      <c r="U23">
        <v>2036</v>
      </c>
      <c r="V23">
        <v>2037</v>
      </c>
      <c r="W23">
        <v>2038</v>
      </c>
      <c r="X23">
        <v>2039</v>
      </c>
      <c r="Y23">
        <v>2040</v>
      </c>
      <c r="Z23">
        <v>2041</v>
      </c>
      <c r="AA23">
        <v>2042</v>
      </c>
      <c r="AB23">
        <v>2043</v>
      </c>
      <c r="AC23">
        <v>2044</v>
      </c>
      <c r="AD23">
        <v>2045</v>
      </c>
      <c r="AE23">
        <v>2046</v>
      </c>
      <c r="AF23">
        <v>2047</v>
      </c>
      <c r="AG23">
        <v>2048</v>
      </c>
      <c r="AH23">
        <v>2049</v>
      </c>
      <c r="AI23">
        <v>2050</v>
      </c>
    </row>
    <row r="24" spans="1:35" x14ac:dyDescent="0.35">
      <c r="A24" t="s">
        <v>66</v>
      </c>
      <c r="B24" s="34">
        <v>1353820.5562974899</v>
      </c>
      <c r="C24" s="34">
        <v>1361723.68297917</v>
      </c>
      <c r="D24" s="34">
        <v>1371967.59888736</v>
      </c>
      <c r="E24" s="34">
        <v>1381758.9092134701</v>
      </c>
      <c r="F24" s="34">
        <v>1391126.9608196099</v>
      </c>
      <c r="G24" s="34">
        <v>1400082.4789997099</v>
      </c>
      <c r="H24" s="34">
        <v>1410029.02687619</v>
      </c>
      <c r="I24" s="34">
        <v>1420006.14559486</v>
      </c>
      <c r="J24" s="34">
        <v>1429898.93404976</v>
      </c>
      <c r="K24" s="34">
        <v>1439670.9428757599</v>
      </c>
      <c r="L24" s="34">
        <v>1449522.62710804</v>
      </c>
      <c r="M24" s="34">
        <v>1459203.4689098301</v>
      </c>
      <c r="N24" s="34">
        <v>1468291.47910091</v>
      </c>
      <c r="O24" s="34">
        <v>1477247.0558871201</v>
      </c>
      <c r="P24" s="34">
        <v>1485883.9468289199</v>
      </c>
      <c r="Q24" s="34">
        <v>1495101.2380921999</v>
      </c>
      <c r="R24" s="34">
        <v>1504683.82223131</v>
      </c>
      <c r="S24" s="34">
        <v>1513536.2698111199</v>
      </c>
      <c r="T24" s="34">
        <v>1522112.61873739</v>
      </c>
      <c r="U24" s="34">
        <v>1530084.92417871</v>
      </c>
      <c r="V24" s="34">
        <v>1537926.3564375101</v>
      </c>
      <c r="W24" s="34">
        <v>1545761.2579717501</v>
      </c>
      <c r="X24" s="34">
        <v>1553270.35332876</v>
      </c>
      <c r="Y24" s="34">
        <v>1560362.38622419</v>
      </c>
      <c r="Z24" s="34">
        <v>1567322.5611137699</v>
      </c>
      <c r="AA24" s="34">
        <v>1574077.1814357699</v>
      </c>
      <c r="AB24" s="34">
        <v>1580635.1441844699</v>
      </c>
      <c r="AC24" s="34">
        <v>1587004.97112828</v>
      </c>
      <c r="AD24" s="34">
        <v>1593161.68460351</v>
      </c>
      <c r="AE24" s="34">
        <v>1599074.59272449</v>
      </c>
      <c r="AF24" s="34">
        <v>1604793.7682026799</v>
      </c>
      <c r="AG24" s="34">
        <v>1610363.7743095099</v>
      </c>
      <c r="AH24" s="34">
        <v>1615778.50632585</v>
      </c>
      <c r="AI24" s="34">
        <v>1620911.28882941</v>
      </c>
    </row>
    <row r="25" spans="1:35" x14ac:dyDescent="0.35">
      <c r="A25" t="s">
        <v>67</v>
      </c>
      <c r="B25" s="34">
        <v>322893.91914533399</v>
      </c>
      <c r="C25" s="34">
        <v>324778.85990493302</v>
      </c>
      <c r="D25" s="34">
        <v>327222.09223702102</v>
      </c>
      <c r="E25" s="34">
        <v>329557.37555803498</v>
      </c>
      <c r="F25" s="34">
        <v>331791.70926185598</v>
      </c>
      <c r="G25" s="34">
        <v>333927.65139222197</v>
      </c>
      <c r="H25" s="34">
        <v>336299.95975381503</v>
      </c>
      <c r="I25" s="34">
        <v>338679.55943551898</v>
      </c>
      <c r="J25" s="34">
        <v>341039.04586865101</v>
      </c>
      <c r="K25" s="34">
        <v>343369.72567187302</v>
      </c>
      <c r="L25" s="34">
        <v>345719.40851362498</v>
      </c>
      <c r="M25" s="34">
        <v>348028.34446194302</v>
      </c>
      <c r="N25" s="34">
        <v>350195.88669209997</v>
      </c>
      <c r="O25" s="34">
        <v>352331.84280035499</v>
      </c>
      <c r="P25" s="34">
        <v>354391.79051828501</v>
      </c>
      <c r="Q25" s="34">
        <v>356590.16702103399</v>
      </c>
      <c r="R25" s="34">
        <v>358875.66795675497</v>
      </c>
      <c r="S25" s="34">
        <v>360987.02716147201</v>
      </c>
      <c r="T25" s="34">
        <v>363032.53526362102</v>
      </c>
      <c r="U25" s="34">
        <v>364933.97555169801</v>
      </c>
      <c r="V25" s="34">
        <v>366804.20183979801</v>
      </c>
      <c r="W25" s="34">
        <v>368672.87051286601</v>
      </c>
      <c r="X25" s="34">
        <v>370463.832555642</v>
      </c>
      <c r="Y25" s="34">
        <v>372155.32282417302</v>
      </c>
      <c r="Z25" s="34">
        <v>373815.36420674803</v>
      </c>
      <c r="AA25" s="34">
        <v>375426.37965333997</v>
      </c>
      <c r="AB25" s="34">
        <v>376990.49114779697</v>
      </c>
      <c r="AC25" s="34">
        <v>378509.731180456</v>
      </c>
      <c r="AD25" s="34">
        <v>379978.14243616001</v>
      </c>
      <c r="AE25" s="34">
        <v>381388.404725242</v>
      </c>
      <c r="AF25" s="34">
        <v>382752.460674787</v>
      </c>
      <c r="AG25" s="34">
        <v>384080.93887902802</v>
      </c>
      <c r="AH25" s="34">
        <v>385372.38332766399</v>
      </c>
      <c r="AI25" s="34">
        <v>386596.58121045103</v>
      </c>
    </row>
    <row r="26" spans="1:35" x14ac:dyDescent="0.35">
      <c r="A26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35">
      <c r="A27" t="s">
        <v>69</v>
      </c>
      <c r="B27" s="34">
        <v>7948327.1944971196</v>
      </c>
      <c r="C27" s="34">
        <v>7968750.3830502201</v>
      </c>
      <c r="D27" s="34">
        <v>7965167.8143581599</v>
      </c>
      <c r="E27" s="34">
        <v>7892620.61392825</v>
      </c>
      <c r="F27" s="34">
        <v>7733920.6092020003</v>
      </c>
      <c r="G27" s="34">
        <v>7503812.2189439796</v>
      </c>
      <c r="H27" s="34">
        <v>7233171.0666368203</v>
      </c>
      <c r="I27" s="34">
        <v>6940825.2295092596</v>
      </c>
      <c r="J27" s="34">
        <v>6637381.7725195102</v>
      </c>
      <c r="K27" s="34">
        <v>6327962.9784076996</v>
      </c>
      <c r="L27" s="34">
        <v>6015355.1530426499</v>
      </c>
      <c r="M27" s="34">
        <v>5700775.4574239897</v>
      </c>
      <c r="N27" s="34">
        <v>5384844.4680114305</v>
      </c>
      <c r="O27" s="34">
        <v>5069051.6271524904</v>
      </c>
      <c r="P27" s="34">
        <v>4754238.4511484504</v>
      </c>
      <c r="Q27" s="34">
        <v>4442789.8290073304</v>
      </c>
      <c r="R27" s="34">
        <v>4136278.1211133702</v>
      </c>
      <c r="S27" s="34">
        <v>3835699.0739297299</v>
      </c>
      <c r="T27" s="34">
        <v>3544447.7200128599</v>
      </c>
      <c r="U27" s="34">
        <v>3265194.12579324</v>
      </c>
      <c r="V27" s="34">
        <v>3001585.3734672801</v>
      </c>
      <c r="W27" s="34">
        <v>2756572.1784946802</v>
      </c>
      <c r="X27" s="34">
        <v>2531974.0501705199</v>
      </c>
      <c r="Y27" s="34">
        <v>2328844.4841137002</v>
      </c>
      <c r="Z27" s="34">
        <v>2147689.3669009302</v>
      </c>
      <c r="AA27" s="34">
        <v>1987651.97549268</v>
      </c>
      <c r="AB27" s="34">
        <v>1846936.87446451</v>
      </c>
      <c r="AC27" s="34">
        <v>1723236.7225005401</v>
      </c>
      <c r="AD27" s="34">
        <v>1613868.67047598</v>
      </c>
      <c r="AE27" s="34">
        <v>1516128.3450879699</v>
      </c>
      <c r="AF27" s="34">
        <v>1427522.89314906</v>
      </c>
      <c r="AG27" s="34">
        <v>1345986.75467045</v>
      </c>
      <c r="AH27" s="34">
        <v>1269775.0949345599</v>
      </c>
      <c r="AI27" s="34">
        <v>1197443.7215760299</v>
      </c>
    </row>
    <row r="28" spans="1:35" x14ac:dyDescent="0.35">
      <c r="A28" t="s">
        <v>70</v>
      </c>
      <c r="B28" s="34">
        <v>17264.191724966298</v>
      </c>
      <c r="C28" s="34">
        <v>43341.314846822803</v>
      </c>
      <c r="D28" s="34">
        <v>107196.89973729799</v>
      </c>
      <c r="E28" s="34">
        <v>237354.08166049101</v>
      </c>
      <c r="F28" s="34">
        <v>451173.70385186601</v>
      </c>
      <c r="G28" s="34">
        <v>733974.45288872404</v>
      </c>
      <c r="H28" s="34">
        <v>1063138.9713236301</v>
      </c>
      <c r="I28" s="34">
        <v>1414188.0468937501</v>
      </c>
      <c r="J28" s="34">
        <v>1775838.5610414899</v>
      </c>
      <c r="K28" s="34">
        <v>2142753.7707368801</v>
      </c>
      <c r="L28" s="34">
        <v>2513326.8047814602</v>
      </c>
      <c r="M28" s="34">
        <v>2884866.5086590098</v>
      </c>
      <c r="N28" s="34">
        <v>3254269.4115827102</v>
      </c>
      <c r="O28" s="34">
        <v>3622754.9560462902</v>
      </c>
      <c r="P28" s="34">
        <v>3988385.75612154</v>
      </c>
      <c r="Q28" s="34">
        <v>4354066.9540272402</v>
      </c>
      <c r="R28" s="34">
        <v>4716960.54305097</v>
      </c>
      <c r="S28" s="34">
        <v>5069625.5035860799</v>
      </c>
      <c r="T28" s="34">
        <v>5411338.2652682299</v>
      </c>
      <c r="U28" s="34">
        <v>5737499.2042288501</v>
      </c>
      <c r="V28" s="34">
        <v>6047245.2714048503</v>
      </c>
      <c r="W28" s="34">
        <v>6338357.3558371598</v>
      </c>
      <c r="X28" s="34">
        <v>6607137.3995679496</v>
      </c>
      <c r="Y28" s="34">
        <v>6851994.9744660398</v>
      </c>
      <c r="Z28" s="34">
        <v>7074102.2761386903</v>
      </c>
      <c r="AA28" s="34">
        <v>7273882.4127754904</v>
      </c>
      <c r="AB28" s="34">
        <v>7453183.1678175703</v>
      </c>
      <c r="AC28" s="34">
        <v>7614362.0228484198</v>
      </c>
      <c r="AD28" s="34">
        <v>7759954.8637473704</v>
      </c>
      <c r="AE28" s="34">
        <v>7892485.47930858</v>
      </c>
      <c r="AF28" s="34">
        <v>8014741.3398732701</v>
      </c>
      <c r="AG28" s="34">
        <v>8129050.20621402</v>
      </c>
      <c r="AH28" s="34">
        <v>8237120.9941833103</v>
      </c>
      <c r="AI28" s="34">
        <v>8339652.5649812203</v>
      </c>
    </row>
    <row r="29" spans="1:35" x14ac:dyDescent="0.35">
      <c r="A29" t="s">
        <v>71</v>
      </c>
      <c r="B29" s="34">
        <v>2804340.5779018402</v>
      </c>
      <c r="C29" s="34">
        <v>2813796.87178603</v>
      </c>
      <c r="D29" s="34">
        <v>2818030.0001655598</v>
      </c>
      <c r="E29" s="34">
        <v>2804080.81444486</v>
      </c>
      <c r="F29" s="34">
        <v>2767947.9091520598</v>
      </c>
      <c r="G29" s="34">
        <v>2713924.4826351302</v>
      </c>
      <c r="H29" s="34">
        <v>2650282.0551107698</v>
      </c>
      <c r="I29" s="34">
        <v>2581482.2497657202</v>
      </c>
      <c r="J29" s="34">
        <v>2509902.0118140401</v>
      </c>
      <c r="K29" s="34">
        <v>2436409.8701605299</v>
      </c>
      <c r="L29" s="34">
        <v>2361354.2332049501</v>
      </c>
      <c r="M29" s="34">
        <v>2284722.7997957999</v>
      </c>
      <c r="N29" s="34">
        <v>2206324.9607652798</v>
      </c>
      <c r="O29" s="34">
        <v>2126425.8221351998</v>
      </c>
      <c r="P29" s="34">
        <v>2045067.9763450299</v>
      </c>
      <c r="Q29" s="34">
        <v>1962772.96558608</v>
      </c>
      <c r="R29" s="34">
        <v>1879659.0795706401</v>
      </c>
      <c r="S29" s="34">
        <v>1795547.8598995099</v>
      </c>
      <c r="T29" s="34">
        <v>1710888.92869344</v>
      </c>
      <c r="U29" s="34">
        <v>1625860.6638140699</v>
      </c>
      <c r="V29" s="34">
        <v>1541036.86604654</v>
      </c>
      <c r="W29" s="34">
        <v>1456906.75768233</v>
      </c>
      <c r="X29" s="34">
        <v>1373793.08249479</v>
      </c>
      <c r="Y29" s="34">
        <v>1292211.70441692</v>
      </c>
      <c r="Z29" s="34">
        <v>1212937.9954645501</v>
      </c>
      <c r="AA29" s="34">
        <v>1136540.5768311899</v>
      </c>
      <c r="AB29" s="34">
        <v>1063705.3596053901</v>
      </c>
      <c r="AC29" s="34">
        <v>995034.60250293103</v>
      </c>
      <c r="AD29" s="34">
        <v>931023.87181777495</v>
      </c>
      <c r="AE29" s="34">
        <v>872019.61669774901</v>
      </c>
      <c r="AF29" s="34">
        <v>818241.29930628499</v>
      </c>
      <c r="AG29" s="34">
        <v>769679.88035833195</v>
      </c>
      <c r="AH29" s="34">
        <v>726153.41233585402</v>
      </c>
      <c r="AI29" s="34">
        <v>687259.85966477904</v>
      </c>
    </row>
    <row r="30" spans="1:35" x14ac:dyDescent="0.35">
      <c r="A30" t="s">
        <v>72</v>
      </c>
      <c r="B30">
        <v>4703.7708052411299</v>
      </c>
      <c r="C30" s="34">
        <v>11645.686594418699</v>
      </c>
      <c r="D30" s="34">
        <v>28667.675044576401</v>
      </c>
      <c r="E30" s="34">
        <v>62932.865578513003</v>
      </c>
      <c r="F30" s="34">
        <v>118503.555517303</v>
      </c>
      <c r="G30" s="34">
        <v>191108.800441812</v>
      </c>
      <c r="H30" s="34">
        <v>275389.33541075699</v>
      </c>
      <c r="I30" s="34">
        <v>364890.67968775501</v>
      </c>
      <c r="J30" s="34">
        <v>456997.47957774001</v>
      </c>
      <c r="K30" s="34">
        <v>550765.57733230095</v>
      </c>
      <c r="L30" s="34">
        <v>646262.48901162203</v>
      </c>
      <c r="M30" s="34">
        <v>742980.71592346905</v>
      </c>
      <c r="N30" s="34">
        <v>840235.28123835498</v>
      </c>
      <c r="O30" s="34">
        <v>938716.35987789603</v>
      </c>
      <c r="P30" s="34">
        <v>1037994.9039302</v>
      </c>
      <c r="Q30" s="34">
        <v>1139414.8864684999</v>
      </c>
      <c r="R30" s="34">
        <v>1242411.69101162</v>
      </c>
      <c r="S30" s="34">
        <v>1344890.8677437101</v>
      </c>
      <c r="T30" s="34">
        <v>1447344.8784910201</v>
      </c>
      <c r="U30" s="34">
        <v>1548914.8921582301</v>
      </c>
      <c r="V30" s="34">
        <v>1650008.8897464899</v>
      </c>
      <c r="W30" s="34">
        <v>1750395.647321</v>
      </c>
      <c r="X30" s="34">
        <v>1849089.9559819901</v>
      </c>
      <c r="Y30" s="34">
        <v>1945386.6039921299</v>
      </c>
      <c r="Z30" s="34">
        <v>2039101.99049819</v>
      </c>
      <c r="AA30" s="34">
        <v>2129514.5811976702</v>
      </c>
      <c r="AB30" s="34">
        <v>2215956.9253891399</v>
      </c>
      <c r="AC30" s="34">
        <v>2297844.44618714</v>
      </c>
      <c r="AD30" s="34">
        <v>2374629.7511049998</v>
      </c>
      <c r="AE30" s="34">
        <v>2445902.7083542799</v>
      </c>
      <c r="AF30" s="34">
        <v>2511547.7517173402</v>
      </c>
      <c r="AG30" s="34">
        <v>2571666.3848794298</v>
      </c>
      <c r="AH30" s="34">
        <v>2626427.8886675499</v>
      </c>
      <c r="AI30" s="34">
        <v>2675971.4596277499</v>
      </c>
    </row>
    <row r="31" spans="1:35" x14ac:dyDescent="0.35">
      <c r="A31" t="s">
        <v>73</v>
      </c>
      <c r="B31" s="34">
        <v>358190.92697910703</v>
      </c>
      <c r="C31" s="34">
        <v>360281.91921509901</v>
      </c>
      <c r="D31" s="34">
        <v>362992.23242314003</v>
      </c>
      <c r="E31" s="34">
        <v>365582.79622108</v>
      </c>
      <c r="F31" s="34">
        <v>368061.37513848598</v>
      </c>
      <c r="G31" s="34">
        <v>370430.80685053201</v>
      </c>
      <c r="H31" s="34">
        <v>373062.4430652</v>
      </c>
      <c r="I31" s="34">
        <v>375702.16764745599</v>
      </c>
      <c r="J31" s="34">
        <v>378319.58031015098</v>
      </c>
      <c r="K31" s="34">
        <v>380905.03735876101</v>
      </c>
      <c r="L31" s="34">
        <v>383511.57475476299</v>
      </c>
      <c r="M31" s="34">
        <v>386072.91102846101</v>
      </c>
      <c r="N31" s="34">
        <v>388477.39719141298</v>
      </c>
      <c r="O31" s="34">
        <v>390846.84440933401</v>
      </c>
      <c r="P31" s="34">
        <v>393131.97441291797</v>
      </c>
      <c r="Q31" s="34">
        <v>395570.66548351198</v>
      </c>
      <c r="R31" s="34">
        <v>398106.00495643902</v>
      </c>
      <c r="S31" s="34">
        <v>400448.16647104901</v>
      </c>
      <c r="T31" s="34">
        <v>402717.278398555</v>
      </c>
      <c r="U31" s="34">
        <v>404826.57380177698</v>
      </c>
      <c r="V31" s="34">
        <v>406901.24306023901</v>
      </c>
      <c r="W31" s="34">
        <v>408974.18443366198</v>
      </c>
      <c r="X31" s="34">
        <v>410960.92471042101</v>
      </c>
      <c r="Y31" s="34">
        <v>412837.31949935103</v>
      </c>
      <c r="Z31" s="34">
        <v>414678.82758108201</v>
      </c>
      <c r="AA31" s="34">
        <v>416465.95047803799</v>
      </c>
      <c r="AB31" s="34">
        <v>418201.04213780398</v>
      </c>
      <c r="AC31" s="34">
        <v>419886.35723151098</v>
      </c>
      <c r="AD31" s="34">
        <v>421515.287222696</v>
      </c>
      <c r="AE31" s="34">
        <v>423079.71171835402</v>
      </c>
      <c r="AF31" s="34">
        <v>424592.87884863699</v>
      </c>
      <c r="AG31" s="34">
        <v>426066.57906791801</v>
      </c>
      <c r="AH31" s="34">
        <v>427499.19720276201</v>
      </c>
      <c r="AI31" s="34">
        <v>428857.21774276602</v>
      </c>
    </row>
    <row r="32" spans="1:35" x14ac:dyDescent="0.35">
      <c r="A32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x14ac:dyDescent="0.35">
      <c r="A33" t="s">
        <v>75</v>
      </c>
      <c r="B33" s="34">
        <v>777619.580244913</v>
      </c>
      <c r="C33" s="34">
        <v>782159.04895385006</v>
      </c>
      <c r="D33" s="34">
        <v>788043.04115025804</v>
      </c>
      <c r="E33" s="34">
        <v>793667.06169746001</v>
      </c>
      <c r="F33" s="34">
        <v>799047.96710903104</v>
      </c>
      <c r="G33" s="34">
        <v>804191.91787539795</v>
      </c>
      <c r="H33" s="34">
        <v>809905.10515757499</v>
      </c>
      <c r="I33" s="34">
        <v>815635.85199398396</v>
      </c>
      <c r="J33" s="34">
        <v>821318.160457958</v>
      </c>
      <c r="K33" s="34">
        <v>826931.09443659696</v>
      </c>
      <c r="L33" s="34">
        <v>832589.79308892298</v>
      </c>
      <c r="M33" s="34">
        <v>838150.36173541797</v>
      </c>
      <c r="N33" s="34">
        <v>843370.41445006605</v>
      </c>
      <c r="O33" s="34">
        <v>848514.39887913002</v>
      </c>
      <c r="P33" s="34">
        <v>853475.33367772505</v>
      </c>
      <c r="Q33" s="34">
        <v>858769.64401287504</v>
      </c>
      <c r="R33" s="34">
        <v>864273.77454276697</v>
      </c>
      <c r="S33" s="34">
        <v>869358.52269431006</v>
      </c>
      <c r="T33" s="34">
        <v>874284.68282761495</v>
      </c>
      <c r="U33" s="34">
        <v>878863.88705229899</v>
      </c>
      <c r="V33" s="34">
        <v>883367.91916589404</v>
      </c>
      <c r="W33" s="34">
        <v>887868.20010340505</v>
      </c>
      <c r="X33" s="34">
        <v>892181.34156988095</v>
      </c>
      <c r="Y33" s="34">
        <v>896254.92696314305</v>
      </c>
      <c r="Z33" s="34">
        <v>900252.77457366395</v>
      </c>
      <c r="AA33" s="34">
        <v>904132.55391005694</v>
      </c>
      <c r="AB33" s="34">
        <v>907899.37530760805</v>
      </c>
      <c r="AC33" s="34">
        <v>911558.13357600302</v>
      </c>
      <c r="AD33" s="34">
        <v>915094.48182099103</v>
      </c>
      <c r="AE33" s="34">
        <v>918490.79096231598</v>
      </c>
      <c r="AF33" s="34">
        <v>921775.82221258897</v>
      </c>
      <c r="AG33" s="34">
        <v>924975.17222289997</v>
      </c>
      <c r="AH33" s="34">
        <v>928085.33450999297</v>
      </c>
      <c r="AI33" s="34">
        <v>931033.54810989497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P42"/>
  <sheetViews>
    <sheetView workbookViewId="0">
      <selection activeCell="B42" sqref="B42"/>
    </sheetView>
  </sheetViews>
  <sheetFormatPr defaultRowHeight="14.5" x14ac:dyDescent="0.35"/>
  <cols>
    <col min="1" max="1" width="18.08984375" customWidth="1"/>
  </cols>
  <sheetData>
    <row r="22" spans="1:42" x14ac:dyDescent="0.35">
      <c r="A22" t="s">
        <v>65</v>
      </c>
      <c r="B22">
        <v>2010</v>
      </c>
      <c r="C22">
        <v>2011</v>
      </c>
      <c r="D22">
        <v>2012</v>
      </c>
      <c r="E22">
        <v>2013</v>
      </c>
      <c r="F22">
        <v>2014</v>
      </c>
      <c r="G22">
        <v>2015</v>
      </c>
      <c r="H22">
        <v>2016</v>
      </c>
      <c r="I22">
        <v>2017</v>
      </c>
      <c r="J22">
        <v>2018</v>
      </c>
      <c r="K22">
        <v>2019</v>
      </c>
      <c r="L22">
        <v>2020</v>
      </c>
      <c r="M22">
        <v>2021</v>
      </c>
      <c r="N22">
        <v>2022</v>
      </c>
      <c r="O22">
        <v>2023</v>
      </c>
      <c r="P22">
        <v>2024</v>
      </c>
      <c r="Q22">
        <v>2025</v>
      </c>
      <c r="R22">
        <v>2026</v>
      </c>
      <c r="S22">
        <v>2027</v>
      </c>
      <c r="T22">
        <v>2028</v>
      </c>
      <c r="U22">
        <v>2029</v>
      </c>
      <c r="V22">
        <v>2030</v>
      </c>
      <c r="W22">
        <v>2031</v>
      </c>
      <c r="X22">
        <v>2032</v>
      </c>
      <c r="Y22">
        <v>2033</v>
      </c>
      <c r="Z22">
        <v>2034</v>
      </c>
      <c r="AA22">
        <v>2035</v>
      </c>
      <c r="AB22">
        <v>2036</v>
      </c>
      <c r="AC22">
        <v>2037</v>
      </c>
      <c r="AD22">
        <v>2038</v>
      </c>
      <c r="AE22">
        <v>2039</v>
      </c>
      <c r="AF22">
        <v>2040</v>
      </c>
      <c r="AG22">
        <v>2041</v>
      </c>
      <c r="AH22">
        <v>2042</v>
      </c>
      <c r="AI22">
        <v>2043</v>
      </c>
      <c r="AJ22">
        <v>2044</v>
      </c>
      <c r="AK22">
        <v>2045</v>
      </c>
      <c r="AL22">
        <v>2046</v>
      </c>
      <c r="AM22">
        <v>2047</v>
      </c>
      <c r="AN22">
        <v>2048</v>
      </c>
      <c r="AO22">
        <v>2049</v>
      </c>
      <c r="AP22">
        <v>2050</v>
      </c>
    </row>
    <row r="23" spans="1:42" x14ac:dyDescent="0.35">
      <c r="A23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</row>
    <row r="24" spans="1:42" x14ac:dyDescent="0.35">
      <c r="A24" t="s">
        <v>67</v>
      </c>
      <c r="B24">
        <v>2.3222222222222202</v>
      </c>
      <c r="C24">
        <v>2.3377777777777702</v>
      </c>
      <c r="D24">
        <v>2.3533333333333299</v>
      </c>
      <c r="E24">
        <v>2.3688888888888799</v>
      </c>
      <c r="F24">
        <v>2.3844444444444401</v>
      </c>
      <c r="G24">
        <v>2.4</v>
      </c>
      <c r="H24">
        <v>2.4</v>
      </c>
      <c r="I24">
        <v>2.4</v>
      </c>
      <c r="J24">
        <v>2.4</v>
      </c>
      <c r="K24">
        <v>2.4</v>
      </c>
      <c r="L24">
        <v>2.4</v>
      </c>
      <c r="M24">
        <v>2.4</v>
      </c>
      <c r="N24">
        <v>2.4</v>
      </c>
      <c r="O24">
        <v>2.4</v>
      </c>
      <c r="P24">
        <v>2.4</v>
      </c>
      <c r="Q24">
        <v>2.4</v>
      </c>
      <c r="R24">
        <v>2.4</v>
      </c>
      <c r="S24">
        <v>2.4</v>
      </c>
      <c r="T24">
        <v>2.4</v>
      </c>
      <c r="U24">
        <v>2.4</v>
      </c>
      <c r="V24">
        <v>2.4</v>
      </c>
      <c r="W24">
        <v>2.4</v>
      </c>
      <c r="X24">
        <v>2.4</v>
      </c>
      <c r="Y24">
        <v>2.4</v>
      </c>
      <c r="Z24">
        <v>2.4</v>
      </c>
      <c r="AA24">
        <v>2.4</v>
      </c>
      <c r="AB24">
        <v>2.4</v>
      </c>
      <c r="AC24">
        <v>2.4</v>
      </c>
      <c r="AD24">
        <v>2.4</v>
      </c>
      <c r="AE24">
        <v>2.4</v>
      </c>
      <c r="AF24">
        <v>2.4</v>
      </c>
      <c r="AG24">
        <v>2.4</v>
      </c>
      <c r="AH24">
        <v>2.4</v>
      </c>
      <c r="AI24">
        <v>2.4</v>
      </c>
      <c r="AJ24">
        <v>2.4</v>
      </c>
      <c r="AK24">
        <v>2.4</v>
      </c>
      <c r="AL24">
        <v>2.4</v>
      </c>
      <c r="AM24">
        <v>2.4</v>
      </c>
      <c r="AN24">
        <v>2.4</v>
      </c>
      <c r="AO24">
        <v>2.4</v>
      </c>
      <c r="AP24">
        <v>2.4</v>
      </c>
    </row>
    <row r="25" spans="1:42" x14ac:dyDescent="0.35">
      <c r="A25" t="s">
        <v>68</v>
      </c>
      <c r="B25">
        <v>3.1485714285714201</v>
      </c>
      <c r="C25">
        <v>3.15071428571428</v>
      </c>
      <c r="D25">
        <v>3.1528571428571399</v>
      </c>
      <c r="E25">
        <v>3.1549999999999998</v>
      </c>
      <c r="F25">
        <v>3.1571428571428499</v>
      </c>
      <c r="G25">
        <v>3.1592857142857098</v>
      </c>
      <c r="H25">
        <v>3.1614285714285701</v>
      </c>
      <c r="I25">
        <v>3.1635714285714198</v>
      </c>
      <c r="J25">
        <v>3.1657142857142802</v>
      </c>
      <c r="K25">
        <v>3.16785714285714</v>
      </c>
      <c r="L25">
        <v>3.17</v>
      </c>
      <c r="M25">
        <v>3.1749999999999998</v>
      </c>
      <c r="N25">
        <v>3.18</v>
      </c>
      <c r="O25">
        <v>3.1850000000000001</v>
      </c>
      <c r="P25">
        <v>3.19</v>
      </c>
      <c r="Q25">
        <v>3.1949999999999998</v>
      </c>
      <c r="R25">
        <v>3.2</v>
      </c>
      <c r="S25">
        <v>3.2050000000000001</v>
      </c>
      <c r="T25">
        <v>3.21</v>
      </c>
      <c r="U25">
        <v>3.2149999999999999</v>
      </c>
      <c r="V25">
        <v>3.22</v>
      </c>
      <c r="W25">
        <v>3.22</v>
      </c>
      <c r="X25">
        <v>3.22</v>
      </c>
      <c r="Y25">
        <v>3.22</v>
      </c>
      <c r="Z25">
        <v>3.22</v>
      </c>
      <c r="AA25">
        <v>3.22</v>
      </c>
      <c r="AB25">
        <v>3.22</v>
      </c>
      <c r="AC25">
        <v>3.22</v>
      </c>
      <c r="AD25">
        <v>3.22</v>
      </c>
      <c r="AE25">
        <v>3.22</v>
      </c>
      <c r="AF25">
        <v>3.22</v>
      </c>
      <c r="AG25">
        <v>3.22</v>
      </c>
      <c r="AH25">
        <v>3.22</v>
      </c>
      <c r="AI25">
        <v>3.22</v>
      </c>
      <c r="AJ25">
        <v>3.22</v>
      </c>
      <c r="AK25">
        <v>3.22</v>
      </c>
      <c r="AL25">
        <v>3.22</v>
      </c>
      <c r="AM25">
        <v>3.22</v>
      </c>
      <c r="AN25">
        <v>3.22</v>
      </c>
      <c r="AO25">
        <v>3.22</v>
      </c>
      <c r="AP25">
        <v>3.22</v>
      </c>
    </row>
    <row r="26" spans="1:42" x14ac:dyDescent="0.35">
      <c r="A26" t="s">
        <v>69</v>
      </c>
      <c r="B26">
        <v>0.81440000000000001</v>
      </c>
      <c r="C26">
        <v>0.81440000000000001</v>
      </c>
      <c r="D26">
        <v>0.81440000000000001</v>
      </c>
      <c r="E26">
        <v>0.81440000000000001</v>
      </c>
      <c r="F26">
        <v>0.81440000000000001</v>
      </c>
      <c r="G26">
        <v>0.81440000000000001</v>
      </c>
      <c r="H26">
        <v>0.81440000000000001</v>
      </c>
      <c r="I26">
        <v>0.81440000000000001</v>
      </c>
      <c r="J26">
        <v>0.81440000000000001</v>
      </c>
      <c r="K26">
        <v>0.81440000000000001</v>
      </c>
      <c r="L26">
        <v>0.81440000000000001</v>
      </c>
      <c r="M26">
        <v>0.81440000000000001</v>
      </c>
      <c r="N26">
        <v>0.81440000000000001</v>
      </c>
      <c r="O26">
        <v>0.81440000000000001</v>
      </c>
      <c r="P26">
        <v>0.81440000000000001</v>
      </c>
      <c r="Q26">
        <v>0.81440000000000001</v>
      </c>
      <c r="R26">
        <v>0.81440000000000001</v>
      </c>
      <c r="S26">
        <v>0.81440000000000001</v>
      </c>
      <c r="T26">
        <v>0.81440000000000001</v>
      </c>
      <c r="U26">
        <v>0.81440000000000001</v>
      </c>
      <c r="V26">
        <v>0.81440000000000001</v>
      </c>
      <c r="W26">
        <v>0.81440000000000001</v>
      </c>
      <c r="X26">
        <v>0.81440000000000001</v>
      </c>
      <c r="Y26">
        <v>0.81440000000000001</v>
      </c>
      <c r="Z26">
        <v>0.81440000000000001</v>
      </c>
      <c r="AA26">
        <v>0.81440000000000001</v>
      </c>
      <c r="AB26">
        <v>0.81440000000000001</v>
      </c>
      <c r="AC26">
        <v>0.81440000000000001</v>
      </c>
      <c r="AD26">
        <v>0.81440000000000001</v>
      </c>
      <c r="AE26">
        <v>0.81440000000000001</v>
      </c>
      <c r="AF26">
        <v>0.81440000000000001</v>
      </c>
      <c r="AG26">
        <v>0.81440000000000001</v>
      </c>
      <c r="AH26">
        <v>0.81440000000000001</v>
      </c>
      <c r="AI26">
        <v>0.81440000000000001</v>
      </c>
      <c r="AJ26">
        <v>0.81440000000000001</v>
      </c>
      <c r="AK26">
        <v>0.81440000000000001</v>
      </c>
      <c r="AL26">
        <v>0.81440000000000001</v>
      </c>
      <c r="AM26">
        <v>0.81440000000000001</v>
      </c>
      <c r="AN26">
        <v>0.81440000000000001</v>
      </c>
      <c r="AO26">
        <v>0.81440000000000001</v>
      </c>
      <c r="AP26">
        <v>0.81440000000000001</v>
      </c>
    </row>
    <row r="27" spans="1:42" x14ac:dyDescent="0.35">
      <c r="A27" t="s">
        <v>70</v>
      </c>
      <c r="B27">
        <v>0.98</v>
      </c>
      <c r="C27">
        <v>0.98</v>
      </c>
      <c r="D27">
        <v>0.98</v>
      </c>
      <c r="E27">
        <v>0.98</v>
      </c>
      <c r="F27">
        <v>0.98</v>
      </c>
      <c r="G27">
        <v>0.98</v>
      </c>
      <c r="H27">
        <v>0.98</v>
      </c>
      <c r="I27">
        <v>0.98</v>
      </c>
      <c r="J27">
        <v>0.98</v>
      </c>
      <c r="K27">
        <v>0.98</v>
      </c>
      <c r="L27">
        <v>0.98</v>
      </c>
      <c r="M27">
        <v>0.98</v>
      </c>
      <c r="N27">
        <v>0.98</v>
      </c>
      <c r="O27">
        <v>0.98</v>
      </c>
      <c r="P27">
        <v>0.98</v>
      </c>
      <c r="Q27">
        <v>0.98</v>
      </c>
      <c r="R27">
        <v>0.98</v>
      </c>
      <c r="S27">
        <v>0.98</v>
      </c>
      <c r="T27">
        <v>0.98</v>
      </c>
      <c r="U27">
        <v>0.98</v>
      </c>
      <c r="V27">
        <v>0.98</v>
      </c>
      <c r="W27">
        <v>0.98</v>
      </c>
      <c r="X27">
        <v>0.98</v>
      </c>
      <c r="Y27">
        <v>0.98</v>
      </c>
      <c r="Z27">
        <v>0.98</v>
      </c>
      <c r="AA27">
        <v>0.98</v>
      </c>
      <c r="AB27">
        <v>0.98</v>
      </c>
      <c r="AC27">
        <v>0.98</v>
      </c>
      <c r="AD27">
        <v>0.98</v>
      </c>
      <c r="AE27">
        <v>0.98</v>
      </c>
      <c r="AF27">
        <v>0.98</v>
      </c>
      <c r="AG27">
        <v>0.98</v>
      </c>
      <c r="AH27">
        <v>0.98</v>
      </c>
      <c r="AI27">
        <v>0.98</v>
      </c>
      <c r="AJ27">
        <v>0.98</v>
      </c>
      <c r="AK27">
        <v>0.98</v>
      </c>
      <c r="AL27">
        <v>0.98</v>
      </c>
      <c r="AM27">
        <v>0.98</v>
      </c>
      <c r="AN27">
        <v>0.98</v>
      </c>
      <c r="AO27">
        <v>0.98</v>
      </c>
      <c r="AP27">
        <v>0.98</v>
      </c>
    </row>
    <row r="28" spans="1:42" x14ac:dyDescent="0.35">
      <c r="A28" t="s">
        <v>71</v>
      </c>
      <c r="B28">
        <v>0.81333333333333302</v>
      </c>
      <c r="C28">
        <v>0.81666666666666599</v>
      </c>
      <c r="D28">
        <v>0.82</v>
      </c>
      <c r="E28">
        <v>0.82</v>
      </c>
      <c r="F28">
        <v>0.82</v>
      </c>
      <c r="G28">
        <v>0.82</v>
      </c>
      <c r="H28">
        <v>0.82</v>
      </c>
      <c r="I28">
        <v>0.82</v>
      </c>
      <c r="J28">
        <v>0.82</v>
      </c>
      <c r="K28">
        <v>0.82</v>
      </c>
      <c r="L28">
        <v>0.82</v>
      </c>
      <c r="M28">
        <v>0.82</v>
      </c>
      <c r="N28">
        <v>0.82</v>
      </c>
      <c r="O28">
        <v>0.82</v>
      </c>
      <c r="P28">
        <v>0.82</v>
      </c>
      <c r="Q28">
        <v>0.82</v>
      </c>
      <c r="R28">
        <v>0.82</v>
      </c>
      <c r="S28">
        <v>0.82</v>
      </c>
      <c r="T28">
        <v>0.82</v>
      </c>
      <c r="U28">
        <v>0.82</v>
      </c>
      <c r="V28">
        <v>0.82</v>
      </c>
      <c r="W28">
        <v>0.82</v>
      </c>
      <c r="X28">
        <v>0.82</v>
      </c>
      <c r="Y28">
        <v>0.82</v>
      </c>
      <c r="Z28">
        <v>0.82</v>
      </c>
      <c r="AA28">
        <v>0.82</v>
      </c>
      <c r="AB28">
        <v>0.82</v>
      </c>
      <c r="AC28">
        <v>0.82</v>
      </c>
      <c r="AD28">
        <v>0.82</v>
      </c>
      <c r="AE28">
        <v>0.82</v>
      </c>
      <c r="AF28">
        <v>0.82</v>
      </c>
      <c r="AG28">
        <v>0.82</v>
      </c>
      <c r="AH28">
        <v>0.82</v>
      </c>
      <c r="AI28">
        <v>0.82</v>
      </c>
      <c r="AJ28">
        <v>0.82</v>
      </c>
      <c r="AK28">
        <v>0.82</v>
      </c>
      <c r="AL28">
        <v>0.82</v>
      </c>
      <c r="AM28">
        <v>0.82</v>
      </c>
      <c r="AN28">
        <v>0.82</v>
      </c>
      <c r="AO28">
        <v>0.82</v>
      </c>
      <c r="AP28">
        <v>0.82</v>
      </c>
    </row>
    <row r="29" spans="1:42" x14ac:dyDescent="0.35">
      <c r="A29" t="s">
        <v>72</v>
      </c>
      <c r="B29">
        <v>0.98</v>
      </c>
      <c r="C29">
        <v>0.98</v>
      </c>
      <c r="D29">
        <v>0.98</v>
      </c>
      <c r="E29">
        <v>0.98</v>
      </c>
      <c r="F29">
        <v>0.98</v>
      </c>
      <c r="G29">
        <v>0.98</v>
      </c>
      <c r="H29">
        <v>0.98</v>
      </c>
      <c r="I29">
        <v>0.98</v>
      </c>
      <c r="J29">
        <v>0.98</v>
      </c>
      <c r="K29">
        <v>0.98</v>
      </c>
      <c r="L29">
        <v>0.98</v>
      </c>
      <c r="M29">
        <v>0.98</v>
      </c>
      <c r="N29">
        <v>0.98</v>
      </c>
      <c r="O29">
        <v>0.98</v>
      </c>
      <c r="P29">
        <v>0.98</v>
      </c>
      <c r="Q29">
        <v>0.98</v>
      </c>
      <c r="R29">
        <v>0.98</v>
      </c>
      <c r="S29">
        <v>0.98</v>
      </c>
      <c r="T29">
        <v>0.98</v>
      </c>
      <c r="U29">
        <v>0.98</v>
      </c>
      <c r="V29">
        <v>0.98</v>
      </c>
      <c r="W29">
        <v>0.98</v>
      </c>
      <c r="X29">
        <v>0.98</v>
      </c>
      <c r="Y29">
        <v>0.98</v>
      </c>
      <c r="Z29">
        <v>0.98</v>
      </c>
      <c r="AA29">
        <v>0.98</v>
      </c>
      <c r="AB29">
        <v>0.98</v>
      </c>
      <c r="AC29">
        <v>0.98</v>
      </c>
      <c r="AD29">
        <v>0.98</v>
      </c>
      <c r="AE29">
        <v>0.98</v>
      </c>
      <c r="AF29">
        <v>0.98</v>
      </c>
      <c r="AG29">
        <v>0.98</v>
      </c>
      <c r="AH29">
        <v>0.98</v>
      </c>
      <c r="AI29">
        <v>0.98</v>
      </c>
      <c r="AJ29">
        <v>0.98</v>
      </c>
      <c r="AK29">
        <v>0.98</v>
      </c>
      <c r="AL29">
        <v>0.98</v>
      </c>
      <c r="AM29">
        <v>0.98</v>
      </c>
      <c r="AN29">
        <v>0.98</v>
      </c>
      <c r="AO29">
        <v>0.98</v>
      </c>
      <c r="AP29">
        <v>0.98</v>
      </c>
    </row>
    <row r="30" spans="1:42" x14ac:dyDescent="0.35">
      <c r="A30" t="s">
        <v>73</v>
      </c>
      <c r="B30">
        <v>0.86288571428571403</v>
      </c>
      <c r="C30">
        <v>0.87525714285714296</v>
      </c>
      <c r="D30">
        <v>0.88762857142857099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N30">
        <v>0.9</v>
      </c>
      <c r="AO30">
        <v>0.9</v>
      </c>
      <c r="AP30">
        <v>0.9</v>
      </c>
    </row>
    <row r="31" spans="1:42" x14ac:dyDescent="0.35">
      <c r="A31" t="s">
        <v>74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5</v>
      </c>
      <c r="AP31">
        <v>5</v>
      </c>
    </row>
    <row r="32" spans="1:42" x14ac:dyDescent="0.35">
      <c r="A32" t="s">
        <v>75</v>
      </c>
      <c r="B32" t="s">
        <v>76</v>
      </c>
      <c r="C32" t="s">
        <v>76</v>
      </c>
      <c r="D32" t="s">
        <v>76</v>
      </c>
      <c r="E32" t="s">
        <v>76</v>
      </c>
      <c r="F32" t="s">
        <v>76</v>
      </c>
      <c r="G32" t="s">
        <v>76</v>
      </c>
      <c r="H32" t="s">
        <v>76</v>
      </c>
      <c r="I32" t="s">
        <v>76</v>
      </c>
      <c r="J32" t="s">
        <v>76</v>
      </c>
      <c r="K32" t="s">
        <v>76</v>
      </c>
      <c r="L32" t="s">
        <v>76</v>
      </c>
      <c r="M32" t="s">
        <v>76</v>
      </c>
      <c r="N32" t="s">
        <v>76</v>
      </c>
      <c r="O32" t="s">
        <v>76</v>
      </c>
      <c r="P32" t="s">
        <v>76</v>
      </c>
      <c r="Q32" t="s">
        <v>76</v>
      </c>
      <c r="R32" t="s">
        <v>76</v>
      </c>
      <c r="S32" t="s">
        <v>76</v>
      </c>
      <c r="T32" t="s">
        <v>76</v>
      </c>
      <c r="U32" t="s">
        <v>76</v>
      </c>
      <c r="V32" t="s">
        <v>76</v>
      </c>
      <c r="W32" t="s">
        <v>76</v>
      </c>
      <c r="X32" t="s">
        <v>76</v>
      </c>
      <c r="Y32" t="s">
        <v>76</v>
      </c>
      <c r="Z32" t="s">
        <v>76</v>
      </c>
      <c r="AA32" t="s">
        <v>76</v>
      </c>
      <c r="AB32" t="s">
        <v>76</v>
      </c>
      <c r="AC32" t="s">
        <v>76</v>
      </c>
      <c r="AD32" t="s">
        <v>76</v>
      </c>
      <c r="AE32" t="s">
        <v>76</v>
      </c>
      <c r="AF32" t="s">
        <v>76</v>
      </c>
      <c r="AG32" t="s">
        <v>76</v>
      </c>
      <c r="AH32" t="s">
        <v>76</v>
      </c>
      <c r="AI32" t="s">
        <v>76</v>
      </c>
      <c r="AJ32" t="s">
        <v>76</v>
      </c>
      <c r="AK32" t="s">
        <v>76</v>
      </c>
      <c r="AL32" t="s">
        <v>76</v>
      </c>
      <c r="AM32" t="s">
        <v>76</v>
      </c>
      <c r="AN32" t="s">
        <v>76</v>
      </c>
      <c r="AO32" t="s">
        <v>76</v>
      </c>
      <c r="AP32" t="s">
        <v>76</v>
      </c>
    </row>
    <row r="35" spans="1:2" x14ac:dyDescent="0.35">
      <c r="A35" t="s">
        <v>77</v>
      </c>
    </row>
    <row r="37" spans="1:2" x14ac:dyDescent="0.35">
      <c r="A37" t="s">
        <v>78</v>
      </c>
    </row>
    <row r="39" spans="1:2" x14ac:dyDescent="0.35">
      <c r="A39" t="s">
        <v>79</v>
      </c>
      <c r="B39">
        <v>0.82</v>
      </c>
    </row>
    <row r="40" spans="1:2" x14ac:dyDescent="0.35">
      <c r="A40" t="s">
        <v>80</v>
      </c>
      <c r="B40">
        <v>0.98</v>
      </c>
    </row>
    <row r="42" spans="1:2" x14ac:dyDescent="0.35">
      <c r="A42" t="s">
        <v>81</v>
      </c>
      <c r="B42">
        <f>(B40-B39)/B39</f>
        <v>0.19512195121951226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8"/>
  <sheetViews>
    <sheetView topLeftCell="A22" workbookViewId="0">
      <selection activeCell="B58" sqref="B58"/>
    </sheetView>
  </sheetViews>
  <sheetFormatPr defaultRowHeight="14.5" x14ac:dyDescent="0.35"/>
  <cols>
    <col min="1" max="1" width="18.08984375" customWidth="1"/>
  </cols>
  <sheetData>
    <row r="2" spans="1:1" x14ac:dyDescent="0.35">
      <c r="A2" t="s">
        <v>82</v>
      </c>
    </row>
    <row r="41" spans="1:42" x14ac:dyDescent="0.35">
      <c r="A41" t="s">
        <v>65</v>
      </c>
      <c r="B41">
        <v>2010</v>
      </c>
      <c r="C41">
        <v>2011</v>
      </c>
      <c r="D41">
        <v>2012</v>
      </c>
      <c r="E41">
        <v>2013</v>
      </c>
      <c r="F41">
        <v>2014</v>
      </c>
      <c r="G41">
        <v>2015</v>
      </c>
      <c r="H41">
        <v>2016</v>
      </c>
      <c r="I41">
        <v>2017</v>
      </c>
      <c r="J41">
        <v>2018</v>
      </c>
      <c r="K41">
        <v>2019</v>
      </c>
      <c r="L41">
        <v>2020</v>
      </c>
      <c r="M41">
        <v>2021</v>
      </c>
      <c r="N41">
        <v>2022</v>
      </c>
      <c r="O41">
        <v>2023</v>
      </c>
      <c r="P41">
        <v>2024</v>
      </c>
      <c r="Q41">
        <v>2025</v>
      </c>
      <c r="R41">
        <v>2026</v>
      </c>
      <c r="S41">
        <v>2027</v>
      </c>
      <c r="T41">
        <v>2028</v>
      </c>
      <c r="U41">
        <v>2029</v>
      </c>
      <c r="V41">
        <v>2030</v>
      </c>
      <c r="W41">
        <v>2031</v>
      </c>
      <c r="X41">
        <v>2032</v>
      </c>
      <c r="Y41">
        <v>2033</v>
      </c>
      <c r="Z41">
        <v>2034</v>
      </c>
      <c r="AA41">
        <v>2035</v>
      </c>
      <c r="AB41">
        <v>2036</v>
      </c>
      <c r="AC41">
        <v>2037</v>
      </c>
      <c r="AD41">
        <v>2038</v>
      </c>
      <c r="AE41">
        <v>2039</v>
      </c>
      <c r="AF41">
        <v>2040</v>
      </c>
      <c r="AG41">
        <v>2041</v>
      </c>
      <c r="AH41">
        <v>2042</v>
      </c>
      <c r="AI41">
        <v>2043</v>
      </c>
      <c r="AJ41">
        <v>2044</v>
      </c>
      <c r="AK41">
        <v>2045</v>
      </c>
      <c r="AL41">
        <v>2046</v>
      </c>
      <c r="AM41">
        <v>2047</v>
      </c>
      <c r="AN41">
        <v>2048</v>
      </c>
      <c r="AO41">
        <v>2049</v>
      </c>
      <c r="AP41">
        <v>2050</v>
      </c>
    </row>
    <row r="42" spans="1:42" x14ac:dyDescent="0.35">
      <c r="A42" t="s">
        <v>83</v>
      </c>
      <c r="B42">
        <v>0.78</v>
      </c>
      <c r="C42">
        <v>0.78</v>
      </c>
      <c r="D42">
        <v>0.78</v>
      </c>
      <c r="E42">
        <v>0.78</v>
      </c>
      <c r="F42">
        <v>0.78</v>
      </c>
      <c r="G42">
        <v>0.78</v>
      </c>
      <c r="H42">
        <v>0.78</v>
      </c>
      <c r="I42">
        <v>0.78</v>
      </c>
      <c r="J42">
        <v>0.78</v>
      </c>
      <c r="K42">
        <v>0.78</v>
      </c>
      <c r="L42">
        <v>0.78</v>
      </c>
      <c r="M42">
        <v>0.78</v>
      </c>
      <c r="N42">
        <v>0.78</v>
      </c>
      <c r="O42">
        <v>0.78</v>
      </c>
      <c r="P42">
        <v>0.78</v>
      </c>
      <c r="Q42">
        <v>0.78</v>
      </c>
      <c r="R42">
        <v>0.78</v>
      </c>
      <c r="S42">
        <v>0.78</v>
      </c>
      <c r="T42">
        <v>0.78</v>
      </c>
      <c r="U42">
        <v>0.78</v>
      </c>
      <c r="V42">
        <v>0.78</v>
      </c>
      <c r="W42">
        <v>0.78</v>
      </c>
      <c r="X42">
        <v>0.78</v>
      </c>
      <c r="Y42">
        <v>0.78</v>
      </c>
      <c r="Z42">
        <v>0.78</v>
      </c>
      <c r="AA42">
        <v>0.78</v>
      </c>
      <c r="AB42">
        <v>0.78</v>
      </c>
      <c r="AC42">
        <v>0.78</v>
      </c>
      <c r="AD42">
        <v>0.78</v>
      </c>
      <c r="AE42">
        <v>0.78</v>
      </c>
      <c r="AF42">
        <v>0.78</v>
      </c>
      <c r="AG42">
        <v>0.78</v>
      </c>
      <c r="AH42">
        <v>0.78</v>
      </c>
      <c r="AI42">
        <v>0.78</v>
      </c>
      <c r="AJ42">
        <v>0.78</v>
      </c>
      <c r="AK42">
        <v>0.78</v>
      </c>
      <c r="AL42">
        <v>0.78</v>
      </c>
      <c r="AM42">
        <v>0.78</v>
      </c>
      <c r="AN42">
        <v>0.78</v>
      </c>
      <c r="AO42">
        <v>0.78</v>
      </c>
      <c r="AP42">
        <v>0.78</v>
      </c>
    </row>
    <row r="43" spans="1:42" x14ac:dyDescent="0.35">
      <c r="A43" t="s">
        <v>84</v>
      </c>
      <c r="B43">
        <v>0.8</v>
      </c>
      <c r="C43">
        <v>0.80800000000000005</v>
      </c>
      <c r="D43">
        <v>0.81599999999999995</v>
      </c>
      <c r="E43">
        <v>0.82399999999999995</v>
      </c>
      <c r="F43">
        <v>0.83199999999999996</v>
      </c>
      <c r="G43">
        <v>0.84</v>
      </c>
      <c r="H43">
        <v>0.84799999999999998</v>
      </c>
      <c r="I43">
        <v>0.85599999999999998</v>
      </c>
      <c r="J43">
        <v>0.86399999999999999</v>
      </c>
      <c r="K43">
        <v>0.872</v>
      </c>
      <c r="L43">
        <v>0.88</v>
      </c>
      <c r="M43">
        <v>0.88100000000000001</v>
      </c>
      <c r="N43">
        <v>0.88200000000000001</v>
      </c>
      <c r="O43">
        <v>0.88300000000000001</v>
      </c>
      <c r="P43">
        <v>0.88400000000000001</v>
      </c>
      <c r="Q43">
        <v>0.88500000000000001</v>
      </c>
      <c r="R43">
        <v>0.88600000000000001</v>
      </c>
      <c r="S43">
        <v>0.88700000000000001</v>
      </c>
      <c r="T43">
        <v>0.88800000000000001</v>
      </c>
      <c r="U43">
        <v>0.88900000000000001</v>
      </c>
      <c r="V43">
        <v>0.89</v>
      </c>
      <c r="W43">
        <v>0.89400000000000002</v>
      </c>
      <c r="X43">
        <v>0.89800000000000002</v>
      </c>
      <c r="Y43">
        <v>0.90200000000000002</v>
      </c>
      <c r="Z43">
        <v>0.90600000000000003</v>
      </c>
      <c r="AA43">
        <v>0.91</v>
      </c>
      <c r="AB43">
        <v>0.91</v>
      </c>
      <c r="AC43">
        <v>0.91</v>
      </c>
      <c r="AD43">
        <v>0.91</v>
      </c>
      <c r="AE43">
        <v>0.91</v>
      </c>
      <c r="AF43">
        <v>0.91</v>
      </c>
      <c r="AG43">
        <v>0.91</v>
      </c>
      <c r="AH43">
        <v>0.91</v>
      </c>
      <c r="AI43">
        <v>0.91</v>
      </c>
      <c r="AJ43">
        <v>0.91</v>
      </c>
      <c r="AK43">
        <v>0.91</v>
      </c>
      <c r="AL43">
        <v>0.91</v>
      </c>
      <c r="AM43">
        <v>0.91</v>
      </c>
      <c r="AN43">
        <v>0.91</v>
      </c>
      <c r="AO43">
        <v>0.91</v>
      </c>
      <c r="AP43">
        <v>0.91</v>
      </c>
    </row>
    <row r="44" spans="1:42" x14ac:dyDescent="0.35">
      <c r="A44" t="s">
        <v>68</v>
      </c>
      <c r="B44">
        <v>3.4</v>
      </c>
      <c r="C44">
        <v>3.4</v>
      </c>
      <c r="D44">
        <v>3.4</v>
      </c>
      <c r="E44">
        <v>3.4</v>
      </c>
      <c r="F44">
        <v>3.4</v>
      </c>
      <c r="G44">
        <v>3.4</v>
      </c>
      <c r="H44">
        <v>3.4</v>
      </c>
      <c r="I44">
        <v>3.4</v>
      </c>
      <c r="J44">
        <v>3.4</v>
      </c>
      <c r="K44">
        <v>3.4</v>
      </c>
      <c r="L44">
        <v>3.4</v>
      </c>
      <c r="M44">
        <v>3.4</v>
      </c>
      <c r="N44">
        <v>3.4</v>
      </c>
      <c r="O44">
        <v>3.4</v>
      </c>
      <c r="P44">
        <v>3.4</v>
      </c>
      <c r="Q44">
        <v>3.4</v>
      </c>
      <c r="R44">
        <v>3.4</v>
      </c>
      <c r="S44">
        <v>3.4</v>
      </c>
      <c r="T44">
        <v>3.4</v>
      </c>
      <c r="U44">
        <v>3.4</v>
      </c>
      <c r="V44">
        <v>3.4</v>
      </c>
      <c r="W44">
        <v>3.4</v>
      </c>
      <c r="X44">
        <v>3.4</v>
      </c>
      <c r="Y44">
        <v>3.4</v>
      </c>
      <c r="Z44">
        <v>3.4</v>
      </c>
      <c r="AA44">
        <v>3.4</v>
      </c>
      <c r="AB44">
        <v>3.4</v>
      </c>
      <c r="AC44">
        <v>3.4</v>
      </c>
      <c r="AD44">
        <v>3.4</v>
      </c>
      <c r="AE44">
        <v>3.4</v>
      </c>
      <c r="AF44">
        <v>3.4</v>
      </c>
      <c r="AG44">
        <v>3.4</v>
      </c>
      <c r="AH44">
        <v>3.4</v>
      </c>
      <c r="AI44">
        <v>3.4</v>
      </c>
      <c r="AJ44">
        <v>3.4</v>
      </c>
      <c r="AK44">
        <v>3.4</v>
      </c>
      <c r="AL44">
        <v>3.4</v>
      </c>
      <c r="AM44">
        <v>3.4</v>
      </c>
      <c r="AN44">
        <v>3.4</v>
      </c>
      <c r="AO44">
        <v>3.4</v>
      </c>
      <c r="AP44">
        <v>3.4</v>
      </c>
    </row>
    <row r="45" spans="1:42" x14ac:dyDescent="0.35">
      <c r="A45" t="s">
        <v>85</v>
      </c>
      <c r="B45">
        <v>0.78</v>
      </c>
      <c r="C45">
        <v>0.79</v>
      </c>
      <c r="D45">
        <v>0.8</v>
      </c>
      <c r="E45">
        <v>0.8</v>
      </c>
      <c r="F45">
        <v>0.8</v>
      </c>
      <c r="G45">
        <v>0.8</v>
      </c>
      <c r="H45">
        <v>0.8</v>
      </c>
      <c r="I45">
        <v>0.8</v>
      </c>
      <c r="J45">
        <v>0.8</v>
      </c>
      <c r="K45">
        <v>0.8</v>
      </c>
      <c r="L45">
        <v>0.8</v>
      </c>
      <c r="M45">
        <v>0.8</v>
      </c>
      <c r="N45">
        <v>0.8</v>
      </c>
      <c r="O45">
        <v>0.8</v>
      </c>
      <c r="P45">
        <v>0.8</v>
      </c>
      <c r="Q45">
        <v>0.8</v>
      </c>
      <c r="R45">
        <v>0.8</v>
      </c>
      <c r="S45">
        <v>0.8</v>
      </c>
      <c r="T45">
        <v>0.8</v>
      </c>
      <c r="U45">
        <v>0.8</v>
      </c>
      <c r="V45">
        <v>0.8</v>
      </c>
      <c r="W45">
        <v>0.8</v>
      </c>
      <c r="X45">
        <v>0.8</v>
      </c>
      <c r="Y45">
        <v>0.8</v>
      </c>
      <c r="Z45">
        <v>0.8</v>
      </c>
      <c r="AA45">
        <v>0.8</v>
      </c>
      <c r="AB45">
        <v>0.8</v>
      </c>
      <c r="AC45">
        <v>0.8</v>
      </c>
      <c r="AD45">
        <v>0.8</v>
      </c>
      <c r="AE45">
        <v>0.8</v>
      </c>
      <c r="AF45">
        <v>0.8</v>
      </c>
      <c r="AG45">
        <v>0.8</v>
      </c>
      <c r="AH45">
        <v>0.8</v>
      </c>
      <c r="AI45">
        <v>0.8</v>
      </c>
      <c r="AJ45">
        <v>0.8</v>
      </c>
      <c r="AK45">
        <v>0.8</v>
      </c>
      <c r="AL45">
        <v>0.8</v>
      </c>
      <c r="AM45">
        <v>0.8</v>
      </c>
      <c r="AN45">
        <v>0.8</v>
      </c>
      <c r="AO45">
        <v>0.8</v>
      </c>
      <c r="AP45">
        <v>0.8</v>
      </c>
    </row>
    <row r="46" spans="1:42" x14ac:dyDescent="0.35">
      <c r="A46" t="s">
        <v>86</v>
      </c>
      <c r="B46">
        <v>0.97</v>
      </c>
      <c r="C46">
        <v>0.97</v>
      </c>
      <c r="D46">
        <v>0.97</v>
      </c>
      <c r="E46">
        <v>0.97</v>
      </c>
      <c r="F46">
        <v>0.97</v>
      </c>
      <c r="G46">
        <v>0.97</v>
      </c>
      <c r="H46">
        <v>0.97</v>
      </c>
      <c r="I46">
        <v>0.97</v>
      </c>
      <c r="J46">
        <v>0.97</v>
      </c>
      <c r="K46">
        <v>0.97</v>
      </c>
      <c r="L46">
        <v>0.97</v>
      </c>
      <c r="M46">
        <v>0.97</v>
      </c>
      <c r="N46">
        <v>0.97</v>
      </c>
      <c r="O46">
        <v>0.97</v>
      </c>
      <c r="P46">
        <v>0.97</v>
      </c>
      <c r="Q46">
        <v>0.97</v>
      </c>
      <c r="R46">
        <v>0.97</v>
      </c>
      <c r="S46">
        <v>0.97</v>
      </c>
      <c r="T46">
        <v>0.97</v>
      </c>
      <c r="U46">
        <v>0.97</v>
      </c>
      <c r="V46">
        <v>0.97</v>
      </c>
      <c r="W46">
        <v>0.97</v>
      </c>
      <c r="X46">
        <v>0.97</v>
      </c>
      <c r="Y46">
        <v>0.97</v>
      </c>
      <c r="Z46">
        <v>0.97</v>
      </c>
      <c r="AA46">
        <v>0.97</v>
      </c>
      <c r="AB46">
        <v>0.97</v>
      </c>
      <c r="AC46">
        <v>0.97</v>
      </c>
      <c r="AD46">
        <v>0.97</v>
      </c>
      <c r="AE46">
        <v>0.97</v>
      </c>
      <c r="AF46">
        <v>0.97</v>
      </c>
      <c r="AG46">
        <v>0.97</v>
      </c>
      <c r="AH46">
        <v>0.97</v>
      </c>
      <c r="AI46">
        <v>0.97</v>
      </c>
      <c r="AJ46">
        <v>0.97</v>
      </c>
      <c r="AK46">
        <v>0.97</v>
      </c>
      <c r="AL46">
        <v>0.97</v>
      </c>
      <c r="AM46">
        <v>0.97</v>
      </c>
      <c r="AN46">
        <v>0.97</v>
      </c>
      <c r="AO46">
        <v>0.97</v>
      </c>
      <c r="AP46">
        <v>0.97</v>
      </c>
    </row>
    <row r="47" spans="1:42" x14ac:dyDescent="0.35">
      <c r="A47" t="s">
        <v>87</v>
      </c>
      <c r="B47">
        <v>0.98</v>
      </c>
      <c r="C47">
        <v>0.98</v>
      </c>
      <c r="D47">
        <v>0.98</v>
      </c>
      <c r="E47">
        <v>0.98</v>
      </c>
      <c r="F47">
        <v>0.98</v>
      </c>
      <c r="G47">
        <v>0.98</v>
      </c>
      <c r="H47">
        <v>0.98</v>
      </c>
      <c r="I47">
        <v>0.98</v>
      </c>
      <c r="J47">
        <v>0.98</v>
      </c>
      <c r="K47">
        <v>0.98</v>
      </c>
      <c r="L47">
        <v>0.98</v>
      </c>
      <c r="M47">
        <v>0.98</v>
      </c>
      <c r="N47">
        <v>0.98</v>
      </c>
      <c r="O47">
        <v>0.98</v>
      </c>
      <c r="P47">
        <v>0.98</v>
      </c>
      <c r="Q47">
        <v>0.98</v>
      </c>
      <c r="R47">
        <v>0.98</v>
      </c>
      <c r="S47">
        <v>0.98</v>
      </c>
      <c r="T47">
        <v>0.98</v>
      </c>
      <c r="U47">
        <v>0.98</v>
      </c>
      <c r="V47">
        <v>0.98</v>
      </c>
      <c r="W47">
        <v>0.98</v>
      </c>
      <c r="X47">
        <v>0.98</v>
      </c>
      <c r="Y47">
        <v>0.98</v>
      </c>
      <c r="Z47">
        <v>0.98</v>
      </c>
      <c r="AA47">
        <v>0.98</v>
      </c>
      <c r="AB47">
        <v>0.98</v>
      </c>
      <c r="AC47">
        <v>0.98</v>
      </c>
      <c r="AD47">
        <v>0.98</v>
      </c>
      <c r="AE47">
        <v>0.98</v>
      </c>
      <c r="AF47">
        <v>0.98</v>
      </c>
      <c r="AG47">
        <v>0.98</v>
      </c>
      <c r="AH47">
        <v>0.98</v>
      </c>
      <c r="AI47">
        <v>0.98</v>
      </c>
      <c r="AJ47">
        <v>0.98</v>
      </c>
      <c r="AK47">
        <v>0.98</v>
      </c>
      <c r="AL47">
        <v>0.98</v>
      </c>
      <c r="AM47">
        <v>0.98</v>
      </c>
      <c r="AN47">
        <v>0.98</v>
      </c>
      <c r="AO47">
        <v>0.98</v>
      </c>
      <c r="AP47">
        <v>0.98</v>
      </c>
    </row>
    <row r="48" spans="1:42" x14ac:dyDescent="0.35">
      <c r="A48" t="s">
        <v>88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</row>
    <row r="52" spans="1:2" x14ac:dyDescent="0.35">
      <c r="A52" t="str">
        <f>'Com space heat stock calcs'!A34</f>
        <v>between furnace and boiler</v>
      </c>
      <c r="B52">
        <f>'Com space heat stock calcs'!B34</f>
        <v>0.21418138416216587</v>
      </c>
    </row>
    <row r="54" spans="1:2" x14ac:dyDescent="0.35">
      <c r="A54" t="s">
        <v>95</v>
      </c>
    </row>
    <row r="55" spans="1:2" x14ac:dyDescent="0.35">
      <c r="A55" t="s">
        <v>8</v>
      </c>
      <c r="B55">
        <f>(0.89-0.78)/0.89</f>
        <v>0.12359550561797751</v>
      </c>
    </row>
    <row r="56" spans="1:2" x14ac:dyDescent="0.35">
      <c r="A56" t="s">
        <v>7</v>
      </c>
      <c r="B56">
        <f>(J46-J45)/J45</f>
        <v>0.21249999999999991</v>
      </c>
    </row>
    <row r="58" spans="1:2" x14ac:dyDescent="0.35">
      <c r="A58" t="s">
        <v>94</v>
      </c>
      <c r="B58">
        <f>B52*B55+(1-B52)*B56</f>
        <v>0.19345831233502087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B34" sqref="B34"/>
    </sheetView>
  </sheetViews>
  <sheetFormatPr defaultRowHeight="14.5" x14ac:dyDescent="0.35"/>
  <cols>
    <col min="1" max="1" width="33.453125" customWidth="1"/>
  </cols>
  <sheetData>
    <row r="1" spans="1:35" x14ac:dyDescent="0.35">
      <c r="A1" t="s">
        <v>82</v>
      </c>
    </row>
    <row r="3" spans="1:35" x14ac:dyDescent="0.35">
      <c r="A3" t="s">
        <v>65</v>
      </c>
      <c r="B3">
        <v>2017</v>
      </c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35">
      <c r="A4" t="s">
        <v>83</v>
      </c>
      <c r="B4" s="34">
        <v>35752753.471036397</v>
      </c>
      <c r="C4" s="34">
        <v>36132071.270948499</v>
      </c>
      <c r="D4" s="34">
        <v>36243181.7655719</v>
      </c>
      <c r="E4" s="34">
        <v>35906892.348662503</v>
      </c>
      <c r="F4" s="34">
        <v>35040604.654656999</v>
      </c>
      <c r="G4" s="34">
        <v>33740036.642068699</v>
      </c>
      <c r="H4" s="34">
        <v>32186917.180091701</v>
      </c>
      <c r="I4" s="34">
        <v>30511010.808318399</v>
      </c>
      <c r="J4" s="34">
        <v>28778498.701522101</v>
      </c>
      <c r="K4" s="34">
        <v>27018104.049161501</v>
      </c>
      <c r="L4" s="34">
        <v>25241993.740481399</v>
      </c>
      <c r="M4" s="34">
        <v>23454598.601192899</v>
      </c>
      <c r="N4" s="34">
        <v>21657202.819440998</v>
      </c>
      <c r="O4" s="34">
        <v>19849851.405932698</v>
      </c>
      <c r="P4" s="34">
        <v>18034507.095481198</v>
      </c>
      <c r="Q4" s="34">
        <v>16216548.9441032</v>
      </c>
      <c r="R4" s="34">
        <v>14407151.435695499</v>
      </c>
      <c r="S4" s="34">
        <v>12623391.889908999</v>
      </c>
      <c r="T4" s="34">
        <v>10888420.497925799</v>
      </c>
      <c r="U4" s="34">
        <v>9229633.9720964301</v>
      </c>
      <c r="V4" s="34">
        <v>7675642.0197123596</v>
      </c>
      <c r="W4" s="34">
        <v>6253468.4075226001</v>
      </c>
      <c r="X4" s="34">
        <v>4984731.2926433301</v>
      </c>
      <c r="Y4" s="34">
        <v>3883571.00342676</v>
      </c>
      <c r="Z4" s="34">
        <v>2954439.2013936499</v>
      </c>
      <c r="AA4" s="34">
        <v>2193154.61908015</v>
      </c>
      <c r="AB4" s="34">
        <v>1587718.51063942</v>
      </c>
      <c r="AC4" s="34">
        <v>1120558.2880534001</v>
      </c>
      <c r="AD4" s="34">
        <v>770645.61949135095</v>
      </c>
      <c r="AE4" s="34">
        <v>516500.22066659603</v>
      </c>
      <c r="AF4" s="34">
        <v>337177.98493405298</v>
      </c>
      <c r="AG4" s="34">
        <v>214198.755756461</v>
      </c>
      <c r="AH4" s="34">
        <v>132376.65306728601</v>
      </c>
      <c r="AI4" s="34">
        <v>79535.744600928898</v>
      </c>
    </row>
    <row r="5" spans="1:35" x14ac:dyDescent="0.35">
      <c r="A5" t="s">
        <v>84</v>
      </c>
      <c r="B5" s="34">
        <v>109449.422906373</v>
      </c>
      <c r="C5" s="34">
        <v>281680.78383135301</v>
      </c>
      <c r="D5" s="34">
        <v>683476.01022945996</v>
      </c>
      <c r="E5" s="34">
        <v>1492980.6785894099</v>
      </c>
      <c r="F5" s="34">
        <v>2822848.74949073</v>
      </c>
      <c r="G5" s="34">
        <v>4581701.1959606204</v>
      </c>
      <c r="H5" s="34">
        <v>6594486.6502531003</v>
      </c>
      <c r="I5" s="34">
        <v>8728763.7945927195</v>
      </c>
      <c r="J5" s="34">
        <v>10925194.552932501</v>
      </c>
      <c r="K5" s="34">
        <v>13149946.900205599</v>
      </c>
      <c r="L5" s="34">
        <v>15390853.947167199</v>
      </c>
      <c r="M5" s="34">
        <v>17643484.868106298</v>
      </c>
      <c r="N5" s="34">
        <v>19906555.474877801</v>
      </c>
      <c r="O5" s="34">
        <v>22180020.756774701</v>
      </c>
      <c r="P5" s="34">
        <v>24461917.9789837</v>
      </c>
      <c r="Q5" s="34">
        <v>26746868.085488301</v>
      </c>
      <c r="R5" s="34">
        <v>29023696.592391599</v>
      </c>
      <c r="S5" s="34">
        <v>31275326.1800428</v>
      </c>
      <c r="T5" s="34">
        <v>33478606.657259598</v>
      </c>
      <c r="U5" s="34">
        <v>35606141.311691701</v>
      </c>
      <c r="V5" s="34">
        <v>37629320.436047398</v>
      </c>
      <c r="W5" s="34">
        <v>39521120.263577797</v>
      </c>
      <c r="X5" s="34">
        <v>41259922.637166798</v>
      </c>
      <c r="Y5" s="34">
        <v>42831587.2284621</v>
      </c>
      <c r="Z5" s="34">
        <v>44231662.375942901</v>
      </c>
      <c r="AA5" s="34">
        <v>45464329.347073197</v>
      </c>
      <c r="AB5" s="34">
        <v>46541586.887699701</v>
      </c>
      <c r="AC5" s="34">
        <v>47481007.585840397</v>
      </c>
      <c r="AD5" s="34">
        <v>48303619.7733263</v>
      </c>
      <c r="AE5" s="34">
        <v>49030903.734443799</v>
      </c>
      <c r="AF5" s="34">
        <v>49683803.575838201</v>
      </c>
      <c r="AG5" s="34">
        <v>50280799.4540466</v>
      </c>
      <c r="AH5" s="34">
        <v>50837077.249135599</v>
      </c>
      <c r="AI5" s="34">
        <v>51364812.893370897</v>
      </c>
    </row>
    <row r="6" spans="1:35" x14ac:dyDescent="0.3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85</v>
      </c>
      <c r="B7" s="34">
        <v>147299050.70232701</v>
      </c>
      <c r="C7" s="34">
        <v>146608478.248319</v>
      </c>
      <c r="D7" s="34">
        <v>145307576.73247999</v>
      </c>
      <c r="E7" s="34">
        <v>143034259.382393</v>
      </c>
      <c r="F7" s="34">
        <v>139631536.609312</v>
      </c>
      <c r="G7" s="34">
        <v>135287602.52747899</v>
      </c>
      <c r="H7" s="34">
        <v>130364367.92398299</v>
      </c>
      <c r="I7" s="34">
        <v>125122397.236553</v>
      </c>
      <c r="J7" s="34">
        <v>119694274.972588</v>
      </c>
      <c r="K7" s="34">
        <v>114144757.172417</v>
      </c>
      <c r="L7" s="34">
        <v>108506998.75618801</v>
      </c>
      <c r="M7" s="34">
        <v>102806600.19844</v>
      </c>
      <c r="N7" s="34">
        <v>97058641.921575904</v>
      </c>
      <c r="O7" s="34">
        <v>91284736.343362302</v>
      </c>
      <c r="P7" s="34">
        <v>88454147.915137395</v>
      </c>
      <c r="Q7" s="34">
        <v>85629656.045111105</v>
      </c>
      <c r="R7" s="34">
        <v>82820946.700011104</v>
      </c>
      <c r="S7" s="34">
        <v>80038901.993446007</v>
      </c>
      <c r="T7" s="34">
        <v>77293006.836013198</v>
      </c>
      <c r="U7" s="34">
        <v>74596200.741053298</v>
      </c>
      <c r="V7" s="34">
        <v>71963118.070113704</v>
      </c>
      <c r="W7" s="34">
        <v>69409035.795620695</v>
      </c>
      <c r="X7" s="34">
        <v>66956839.523872301</v>
      </c>
      <c r="Y7" s="34">
        <v>64630877.395769402</v>
      </c>
      <c r="Z7" s="34">
        <v>62455590.075817101</v>
      </c>
      <c r="AA7" s="34">
        <v>60457019.412237301</v>
      </c>
      <c r="AB7" s="34">
        <v>58660271.370444998</v>
      </c>
      <c r="AC7" s="34">
        <v>57086288.133002996</v>
      </c>
      <c r="AD7" s="34">
        <v>55749602.081689999</v>
      </c>
      <c r="AE7" s="34">
        <v>54655505.381435901</v>
      </c>
      <c r="AF7" s="34">
        <v>53801222.807770804</v>
      </c>
      <c r="AG7" s="34">
        <v>53171637.323547997</v>
      </c>
      <c r="AH7" s="34">
        <v>52743661.321774103</v>
      </c>
      <c r="AI7" s="34">
        <v>52486476.186226003</v>
      </c>
    </row>
    <row r="8" spans="1:35" x14ac:dyDescent="0.35">
      <c r="A8" t="s">
        <v>86</v>
      </c>
      <c r="B8" s="34">
        <v>223033.54043856499</v>
      </c>
      <c r="C8" s="34">
        <v>574523.44826714997</v>
      </c>
      <c r="D8" s="34">
        <v>1392267.4794322001</v>
      </c>
      <c r="E8" s="34">
        <v>3035192.4210545798</v>
      </c>
      <c r="F8" s="34">
        <v>5739540.9197022896</v>
      </c>
      <c r="G8" s="34">
        <v>9328863.2070299108</v>
      </c>
      <c r="H8" s="34">
        <v>13459609.527976399</v>
      </c>
      <c r="I8" s="34">
        <v>17866284.626720201</v>
      </c>
      <c r="J8" s="34">
        <v>22436490.206101902</v>
      </c>
      <c r="K8" s="34">
        <v>27096328.881972801</v>
      </c>
      <c r="L8" s="34">
        <v>31817129.046270501</v>
      </c>
      <c r="M8" s="34">
        <v>36579874.253344297</v>
      </c>
      <c r="N8" s="34">
        <v>41374008.017833501</v>
      </c>
      <c r="O8" s="34">
        <v>46185671.004266202</v>
      </c>
      <c r="P8" s="34">
        <v>51005248.1615628</v>
      </c>
      <c r="Q8" s="34">
        <v>55820600.471865699</v>
      </c>
      <c r="R8" s="34">
        <v>60622041.968447</v>
      </c>
      <c r="S8" s="34">
        <v>65398690.537698098</v>
      </c>
      <c r="T8" s="34">
        <v>70141061.269021705</v>
      </c>
      <c r="U8" s="34">
        <v>74836214.649077103</v>
      </c>
      <c r="V8" s="34">
        <v>79469516.316317007</v>
      </c>
      <c r="W8" s="34">
        <v>84025689.298315004</v>
      </c>
      <c r="X8" s="34">
        <v>88481847.988773197</v>
      </c>
      <c r="Y8" s="34">
        <v>92813644.246790603</v>
      </c>
      <c r="Z8" s="34">
        <v>96996637.407862201</v>
      </c>
      <c r="AA8" s="34">
        <v>101004785.62376601</v>
      </c>
      <c r="AB8" s="34">
        <v>104812982.929087</v>
      </c>
      <c r="AC8" s="34">
        <v>108400287.14126199</v>
      </c>
      <c r="AD8" s="34">
        <v>111752165.87851299</v>
      </c>
      <c r="AE8" s="34">
        <v>114863326.97591101</v>
      </c>
      <c r="AF8" s="34">
        <v>117736545.657923</v>
      </c>
      <c r="AG8" s="34">
        <v>120386938.96169899</v>
      </c>
      <c r="AH8" s="34">
        <v>122837594.49423</v>
      </c>
      <c r="AI8" s="34">
        <v>125119330.87174</v>
      </c>
    </row>
    <row r="9" spans="1:35" x14ac:dyDescent="0.35">
      <c r="A9" t="s">
        <v>87</v>
      </c>
      <c r="B9" s="34">
        <v>15086884.8985238</v>
      </c>
      <c r="C9" s="34">
        <v>15318653.519776</v>
      </c>
      <c r="D9" s="34">
        <v>15533157.7743336</v>
      </c>
      <c r="E9" s="34">
        <v>15732393.6231665</v>
      </c>
      <c r="F9" s="34">
        <v>15928181.1156672</v>
      </c>
      <c r="G9" s="34">
        <v>16122334.588699499</v>
      </c>
      <c r="H9" s="34">
        <v>16317448.110321101</v>
      </c>
      <c r="I9" s="34">
        <v>16512996.8238148</v>
      </c>
      <c r="J9" s="34">
        <v>16709258.906640399</v>
      </c>
      <c r="K9" s="34">
        <v>16905706.770688199</v>
      </c>
      <c r="L9" s="34">
        <v>17102340.4159583</v>
      </c>
      <c r="M9" s="34">
        <v>17299159.842450701</v>
      </c>
      <c r="N9" s="34">
        <v>17496165.0501654</v>
      </c>
      <c r="O9" s="34">
        <v>17693356.039102301</v>
      </c>
      <c r="P9" s="34">
        <v>17890732.809261601</v>
      </c>
      <c r="Q9" s="34">
        <v>18088295.3606431</v>
      </c>
      <c r="R9" s="34">
        <v>18286043.693246901</v>
      </c>
      <c r="S9" s="34">
        <v>18483977.8070729</v>
      </c>
      <c r="T9" s="34">
        <v>18682097.702121299</v>
      </c>
      <c r="U9" s="34">
        <v>18880403.378391899</v>
      </c>
      <c r="V9" s="34">
        <v>19078894.835884798</v>
      </c>
      <c r="W9" s="34">
        <v>19277572.074599899</v>
      </c>
      <c r="X9" s="34">
        <v>19476435.0945374</v>
      </c>
      <c r="Y9" s="34">
        <v>19675483.895697098</v>
      </c>
      <c r="Z9" s="34">
        <v>19874718.478079099</v>
      </c>
      <c r="AA9" s="34">
        <v>20074138.841683399</v>
      </c>
      <c r="AB9" s="34">
        <v>20273744.986510001</v>
      </c>
      <c r="AC9" s="34">
        <v>20473536.912558801</v>
      </c>
      <c r="AD9" s="34">
        <v>20673514.619830001</v>
      </c>
      <c r="AE9" s="34">
        <v>20873678.108323399</v>
      </c>
      <c r="AF9" s="34">
        <v>21074027.378038999</v>
      </c>
      <c r="AG9" s="34">
        <v>21274562.428977001</v>
      </c>
      <c r="AH9" s="34">
        <v>21475283.261137199</v>
      </c>
      <c r="AI9" s="34">
        <v>21676189.874519799</v>
      </c>
    </row>
    <row r="10" spans="1:35" x14ac:dyDescent="0.35">
      <c r="A10" t="s">
        <v>88</v>
      </c>
      <c r="B10" s="34">
        <v>5364149.14720059</v>
      </c>
      <c r="C10" s="34">
        <v>8054572.8527378002</v>
      </c>
      <c r="D10" s="34">
        <v>10724328.411240499</v>
      </c>
      <c r="E10" s="34">
        <v>13372112.1548361</v>
      </c>
      <c r="F10" s="34">
        <v>16046802.7728782</v>
      </c>
      <c r="G10" s="34">
        <v>18755153.469721299</v>
      </c>
      <c r="H10" s="34">
        <v>21507270.4563528</v>
      </c>
      <c r="I10" s="34">
        <v>24296673.0228213</v>
      </c>
      <c r="J10" s="34">
        <v>27132348.169247702</v>
      </c>
      <c r="K10" s="34">
        <v>30001657.4665967</v>
      </c>
      <c r="L10" s="34">
        <v>32900117.602780301</v>
      </c>
      <c r="M10" s="34">
        <v>35821144.548911802</v>
      </c>
      <c r="N10" s="34">
        <v>38760214.367949702</v>
      </c>
      <c r="O10" s="34">
        <v>41709573.977597803</v>
      </c>
      <c r="P10" s="34">
        <v>41709573.977597803</v>
      </c>
      <c r="Q10" s="34">
        <v>41709573.977597803</v>
      </c>
      <c r="R10" s="34">
        <v>41709573.977597803</v>
      </c>
      <c r="S10" s="34">
        <v>41709573.977597803</v>
      </c>
      <c r="T10" s="34">
        <v>41709573.977597803</v>
      </c>
      <c r="U10" s="34">
        <v>41709573.977597803</v>
      </c>
      <c r="V10" s="34">
        <v>41709573.977597803</v>
      </c>
      <c r="W10" s="34">
        <v>41709573.977597803</v>
      </c>
      <c r="X10" s="34">
        <v>41709573.977597803</v>
      </c>
      <c r="Y10" s="34">
        <v>41709573.977597803</v>
      </c>
      <c r="Z10" s="34">
        <v>41709573.977597803</v>
      </c>
      <c r="AA10" s="34">
        <v>41709573.977597803</v>
      </c>
      <c r="AB10" s="34">
        <v>41709573.977597803</v>
      </c>
      <c r="AC10" s="34">
        <v>41709573.977597803</v>
      </c>
      <c r="AD10" s="34">
        <v>41709573.977597803</v>
      </c>
      <c r="AE10" s="34">
        <v>41709573.977597803</v>
      </c>
      <c r="AF10" s="34">
        <v>41709573.977597803</v>
      </c>
      <c r="AG10" s="34">
        <v>41709573.977597803</v>
      </c>
      <c r="AH10" s="34">
        <v>41709573.977597803</v>
      </c>
      <c r="AI10" s="34">
        <v>41709573.977597803</v>
      </c>
    </row>
    <row r="11" spans="1:35" x14ac:dyDescent="0.35">
      <c r="A11" t="s">
        <v>89</v>
      </c>
      <c r="B11" s="34">
        <v>203835321.18243301</v>
      </c>
      <c r="C11" s="34">
        <v>206969980.12388</v>
      </c>
      <c r="D11" s="34">
        <v>209883988.17328799</v>
      </c>
      <c r="E11" s="34">
        <v>212573830.60870299</v>
      </c>
      <c r="F11" s="34">
        <v>215209514.82170799</v>
      </c>
      <c r="G11" s="34">
        <v>217815691.630959</v>
      </c>
      <c r="H11" s="34">
        <v>220430099.84897801</v>
      </c>
      <c r="I11" s="34">
        <v>223038126.312821</v>
      </c>
      <c r="J11" s="34">
        <v>225676065.50903299</v>
      </c>
      <c r="K11" s="34">
        <v>228316501.24104199</v>
      </c>
      <c r="L11" s="34">
        <v>230959433.50884601</v>
      </c>
      <c r="M11" s="34">
        <v>233604862.31244701</v>
      </c>
      <c r="N11" s="34">
        <v>236252787.65184301</v>
      </c>
      <c r="O11" s="34">
        <v>238903209.52703601</v>
      </c>
      <c r="P11" s="34">
        <v>241556127.93802401</v>
      </c>
      <c r="Q11" s="34">
        <v>244211542.88480899</v>
      </c>
      <c r="R11" s="34">
        <v>246869454.36739001</v>
      </c>
      <c r="S11" s="34">
        <v>249529862.385766</v>
      </c>
      <c r="T11" s="34">
        <v>252192766.93993899</v>
      </c>
      <c r="U11" s="34">
        <v>254858168.029908</v>
      </c>
      <c r="V11" s="34">
        <v>257526065.655673</v>
      </c>
      <c r="W11" s="34">
        <v>260196459.81723401</v>
      </c>
      <c r="X11" s="34">
        <v>262869350.51459101</v>
      </c>
      <c r="Y11" s="34">
        <v>265544737.74774399</v>
      </c>
      <c r="Z11" s="34">
        <v>268222621.516693</v>
      </c>
      <c r="AA11" s="34">
        <v>270903001.82143801</v>
      </c>
      <c r="AB11" s="34">
        <v>273585878.66197902</v>
      </c>
      <c r="AC11" s="34">
        <v>276271252.03831601</v>
      </c>
      <c r="AD11" s="34">
        <v>278959121.95044899</v>
      </c>
      <c r="AE11" s="34">
        <v>281649488.39837801</v>
      </c>
      <c r="AF11" s="34">
        <v>284342351.38210303</v>
      </c>
      <c r="AG11" s="34">
        <v>287037710.90162498</v>
      </c>
      <c r="AH11" s="34">
        <v>289735566.95694202</v>
      </c>
      <c r="AI11" s="34">
        <v>292435919.54805499</v>
      </c>
    </row>
    <row r="13" spans="1:35" x14ac:dyDescent="0.35">
      <c r="B13" t="s">
        <v>90</v>
      </c>
    </row>
    <row r="14" spans="1:35" x14ac:dyDescent="0.35">
      <c r="A14" s="24" t="s">
        <v>83</v>
      </c>
      <c r="B14" s="34">
        <f>SUM(B4:O4)</f>
        <v>421513717.45908672</v>
      </c>
    </row>
    <row r="15" spans="1:35" x14ac:dyDescent="0.35">
      <c r="A15" s="24" t="s">
        <v>84</v>
      </c>
      <c r="B15" s="34">
        <f t="shared" ref="B15:B21" si="0">SUM(B5:O5)</f>
        <v>124491443.78591785</v>
      </c>
    </row>
    <row r="16" spans="1:35" x14ac:dyDescent="0.35">
      <c r="A16" s="24" t="s">
        <v>68</v>
      </c>
      <c r="B16" s="34">
        <f t="shared" si="0"/>
        <v>0</v>
      </c>
    </row>
    <row r="17" spans="1:2" x14ac:dyDescent="0.35">
      <c r="A17" s="24" t="s">
        <v>85</v>
      </c>
      <c r="B17" s="34">
        <f t="shared" si="0"/>
        <v>1746151278.7274175</v>
      </c>
    </row>
    <row r="18" spans="1:2" x14ac:dyDescent="0.35">
      <c r="A18" s="24" t="s">
        <v>86</v>
      </c>
      <c r="B18" s="34">
        <f t="shared" si="0"/>
        <v>257108816.58041051</v>
      </c>
    </row>
    <row r="19" spans="1:2" x14ac:dyDescent="0.35">
      <c r="A19" s="24" t="s">
        <v>87</v>
      </c>
      <c r="B19" s="34">
        <f t="shared" si="0"/>
        <v>229758037.47930783</v>
      </c>
    </row>
    <row r="20" spans="1:2" x14ac:dyDescent="0.35">
      <c r="A20" s="24" t="s">
        <v>88</v>
      </c>
      <c r="B20" s="34">
        <f t="shared" si="0"/>
        <v>324446118.42087269</v>
      </c>
    </row>
    <row r="21" spans="1:2" x14ac:dyDescent="0.35">
      <c r="A21" s="24" t="s">
        <v>89</v>
      </c>
      <c r="B21" s="34">
        <f t="shared" si="0"/>
        <v>3103469412.4530172</v>
      </c>
    </row>
    <row r="23" spans="1:2" x14ac:dyDescent="0.35">
      <c r="A23" s="24" t="s">
        <v>83</v>
      </c>
      <c r="B23" s="35">
        <f>B14/$B$21</f>
        <v>0.13582016170925221</v>
      </c>
    </row>
    <row r="24" spans="1:2" x14ac:dyDescent="0.35">
      <c r="A24" s="24" t="s">
        <v>84</v>
      </c>
      <c r="B24" s="35">
        <f t="shared" ref="B24:B29" si="1">B15/$B$21</f>
        <v>4.0113636463237574E-2</v>
      </c>
    </row>
    <row r="25" spans="1:2" x14ac:dyDescent="0.35">
      <c r="A25" s="24" t="s">
        <v>68</v>
      </c>
      <c r="B25" s="35">
        <f t="shared" si="1"/>
        <v>0</v>
      </c>
    </row>
    <row r="26" spans="1:2" x14ac:dyDescent="0.35">
      <c r="A26" s="24" t="s">
        <v>85</v>
      </c>
      <c r="B26" s="35">
        <f t="shared" si="1"/>
        <v>0.56264491337365552</v>
      </c>
    </row>
    <row r="27" spans="1:2" x14ac:dyDescent="0.35">
      <c r="A27" s="24" t="s">
        <v>86</v>
      </c>
      <c r="B27" s="35">
        <f t="shared" si="1"/>
        <v>8.2845609996584052E-2</v>
      </c>
    </row>
    <row r="28" spans="1:2" x14ac:dyDescent="0.35">
      <c r="A28" s="24" t="s">
        <v>87</v>
      </c>
      <c r="B28" s="35">
        <f t="shared" si="1"/>
        <v>7.4032641197421853E-2</v>
      </c>
    </row>
    <row r="29" spans="1:2" x14ac:dyDescent="0.35">
      <c r="A29" s="24" t="s">
        <v>88</v>
      </c>
      <c r="B29" s="35">
        <f t="shared" si="1"/>
        <v>0.10454303725984745</v>
      </c>
    </row>
    <row r="31" spans="1:2" x14ac:dyDescent="0.35">
      <c r="A31" t="s">
        <v>91</v>
      </c>
      <c r="B31" s="25">
        <f>B23+B24</f>
        <v>0.17593379817248977</v>
      </c>
    </row>
    <row r="32" spans="1:2" x14ac:dyDescent="0.35">
      <c r="A32" t="s">
        <v>92</v>
      </c>
      <c r="B32" s="25">
        <f>B26+B27</f>
        <v>0.6454905233702396</v>
      </c>
    </row>
    <row r="34" spans="1:2" x14ac:dyDescent="0.35">
      <c r="A34" t="s">
        <v>93</v>
      </c>
      <c r="B34">
        <f>B31/(B31+B32)</f>
        <v>0.21418138416216587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B2" sqref="B2"/>
    </sheetView>
  </sheetViews>
  <sheetFormatPr defaultRowHeight="14.5" x14ac:dyDescent="0.35"/>
  <cols>
    <col min="1" max="1" width="16.81640625" customWidth="1"/>
  </cols>
  <sheetData>
    <row r="1" spans="1:35" x14ac:dyDescent="0.35">
      <c r="A1" t="s">
        <v>121</v>
      </c>
      <c r="B1">
        <f>(B7-B6)/B7</f>
        <v>0.60495021337126598</v>
      </c>
    </row>
    <row r="2" spans="1:35" x14ac:dyDescent="0.35">
      <c r="A2" t="s">
        <v>122</v>
      </c>
      <c r="B2">
        <f>(1-B13)*B1</f>
        <v>0.42695904706295174</v>
      </c>
    </row>
    <row r="4" spans="1:35" x14ac:dyDescent="0.35">
      <c r="A4" t="s">
        <v>65</v>
      </c>
      <c r="B4">
        <v>2017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  <c r="I4">
        <v>2024</v>
      </c>
      <c r="J4">
        <v>2025</v>
      </c>
      <c r="K4">
        <v>2026</v>
      </c>
      <c r="L4">
        <v>2027</v>
      </c>
      <c r="M4">
        <v>2028</v>
      </c>
      <c r="N4">
        <v>2029</v>
      </c>
      <c r="O4">
        <v>2030</v>
      </c>
      <c r="P4">
        <v>2031</v>
      </c>
      <c r="Q4">
        <v>2032</v>
      </c>
      <c r="R4">
        <v>2033</v>
      </c>
      <c r="S4">
        <v>2034</v>
      </c>
      <c r="T4">
        <v>2035</v>
      </c>
      <c r="U4">
        <v>2036</v>
      </c>
      <c r="V4">
        <v>2037</v>
      </c>
      <c r="W4">
        <v>2038</v>
      </c>
      <c r="X4">
        <v>2039</v>
      </c>
      <c r="Y4">
        <v>2040</v>
      </c>
      <c r="Z4">
        <v>2041</v>
      </c>
      <c r="AA4">
        <v>2042</v>
      </c>
      <c r="AB4">
        <v>2043</v>
      </c>
      <c r="AC4">
        <v>2044</v>
      </c>
      <c r="AD4">
        <v>2045</v>
      </c>
      <c r="AE4">
        <v>2046</v>
      </c>
      <c r="AF4">
        <v>2047</v>
      </c>
      <c r="AG4">
        <v>2048</v>
      </c>
      <c r="AH4">
        <v>2049</v>
      </c>
      <c r="AI4">
        <v>2050</v>
      </c>
    </row>
    <row r="5" spans="1:35" x14ac:dyDescent="0.35">
      <c r="A5" t="s">
        <v>113</v>
      </c>
      <c r="B5">
        <v>13</v>
      </c>
      <c r="C5">
        <v>13</v>
      </c>
      <c r="D5">
        <v>13</v>
      </c>
      <c r="E5">
        <v>13</v>
      </c>
      <c r="F5">
        <v>13</v>
      </c>
      <c r="G5">
        <v>13</v>
      </c>
      <c r="H5">
        <v>13</v>
      </c>
      <c r="I5">
        <v>13</v>
      </c>
      <c r="J5">
        <v>13</v>
      </c>
      <c r="K5">
        <v>13</v>
      </c>
      <c r="L5">
        <v>13</v>
      </c>
      <c r="M5">
        <v>13</v>
      </c>
      <c r="N5">
        <v>13</v>
      </c>
      <c r="O5">
        <v>13</v>
      </c>
      <c r="P5">
        <v>13</v>
      </c>
      <c r="Q5">
        <v>13</v>
      </c>
      <c r="R5">
        <v>13</v>
      </c>
      <c r="S5">
        <v>13</v>
      </c>
      <c r="T5">
        <v>13</v>
      </c>
      <c r="U5">
        <v>13</v>
      </c>
      <c r="V5">
        <v>13</v>
      </c>
      <c r="W5">
        <v>13</v>
      </c>
      <c r="X5">
        <v>13</v>
      </c>
      <c r="Y5">
        <v>13</v>
      </c>
      <c r="Z5">
        <v>13</v>
      </c>
      <c r="AA5">
        <v>13</v>
      </c>
      <c r="AB5">
        <v>13</v>
      </c>
      <c r="AC5">
        <v>13</v>
      </c>
      <c r="AD5">
        <v>13</v>
      </c>
      <c r="AE5">
        <v>13</v>
      </c>
      <c r="AF5">
        <v>13</v>
      </c>
      <c r="AG5">
        <v>13</v>
      </c>
      <c r="AH5">
        <v>13</v>
      </c>
      <c r="AI5">
        <v>13</v>
      </c>
    </row>
    <row r="6" spans="1:35" s="24" customFormat="1" x14ac:dyDescent="0.35">
      <c r="A6" s="24" t="s">
        <v>114</v>
      </c>
      <c r="B6" s="24">
        <v>55.543999999999997</v>
      </c>
      <c r="C6" s="24">
        <v>55.756</v>
      </c>
      <c r="D6" s="24">
        <v>55.968000000000004</v>
      </c>
      <c r="E6" s="24">
        <v>56.18</v>
      </c>
      <c r="F6" s="24">
        <v>56.392000000000003</v>
      </c>
      <c r="G6" s="24">
        <v>56.603999999999999</v>
      </c>
      <c r="H6" s="24">
        <v>56.816000000000003</v>
      </c>
      <c r="I6" s="24">
        <v>57.027999999999999</v>
      </c>
      <c r="J6" s="24">
        <v>57.24</v>
      </c>
      <c r="K6" s="24">
        <v>57.451999999999998</v>
      </c>
      <c r="L6" s="24">
        <v>57.663999999999902</v>
      </c>
      <c r="M6" s="24">
        <v>57.875999999999998</v>
      </c>
      <c r="N6" s="24">
        <v>58.088000000000001</v>
      </c>
      <c r="O6" s="24">
        <v>58.3</v>
      </c>
      <c r="P6" s="24">
        <v>58.3</v>
      </c>
      <c r="Q6" s="24">
        <v>58.3</v>
      </c>
      <c r="R6" s="24">
        <v>58.3</v>
      </c>
      <c r="S6" s="24">
        <v>58.3</v>
      </c>
      <c r="T6" s="24">
        <v>58.3</v>
      </c>
      <c r="U6" s="24">
        <v>58.3</v>
      </c>
      <c r="V6" s="24">
        <v>58.3</v>
      </c>
      <c r="W6" s="24">
        <v>58.3</v>
      </c>
      <c r="X6" s="24">
        <v>58.3</v>
      </c>
      <c r="Y6" s="24">
        <v>58.3</v>
      </c>
      <c r="Z6" s="24">
        <v>58.3</v>
      </c>
      <c r="AA6" s="24">
        <v>58.3</v>
      </c>
      <c r="AB6" s="24">
        <v>58.3</v>
      </c>
      <c r="AC6" s="24">
        <v>58.3</v>
      </c>
      <c r="AD6" s="24">
        <v>58.3</v>
      </c>
      <c r="AE6" s="24">
        <v>58.3</v>
      </c>
      <c r="AF6" s="24">
        <v>58.3</v>
      </c>
      <c r="AG6" s="24">
        <v>58.3</v>
      </c>
      <c r="AH6" s="24">
        <v>58.3</v>
      </c>
      <c r="AI6" s="24">
        <v>58.3</v>
      </c>
    </row>
    <row r="7" spans="1:35" s="24" customFormat="1" x14ac:dyDescent="0.35">
      <c r="A7" s="24" t="s">
        <v>115</v>
      </c>
      <c r="B7" s="24">
        <v>140.6</v>
      </c>
      <c r="C7" s="24">
        <v>154.4</v>
      </c>
      <c r="D7" s="24">
        <v>168.2</v>
      </c>
      <c r="E7" s="24">
        <v>182</v>
      </c>
      <c r="F7" s="24">
        <v>185.4</v>
      </c>
      <c r="G7" s="24">
        <v>188.8</v>
      </c>
      <c r="H7" s="24">
        <v>192.2</v>
      </c>
      <c r="I7" s="24">
        <v>195.6</v>
      </c>
      <c r="J7" s="24">
        <v>199</v>
      </c>
      <c r="K7" s="24">
        <v>199.8</v>
      </c>
      <c r="L7" s="24">
        <v>200.6</v>
      </c>
      <c r="M7" s="24">
        <v>201.4</v>
      </c>
      <c r="N7" s="24">
        <v>202.2</v>
      </c>
      <c r="O7" s="24">
        <v>203</v>
      </c>
      <c r="P7" s="24">
        <v>203</v>
      </c>
      <c r="Q7" s="24">
        <v>203</v>
      </c>
      <c r="R7" s="24">
        <v>203</v>
      </c>
      <c r="S7" s="24">
        <v>203</v>
      </c>
      <c r="T7" s="24">
        <v>203</v>
      </c>
      <c r="U7" s="24">
        <v>203</v>
      </c>
      <c r="V7" s="24">
        <v>203</v>
      </c>
      <c r="W7" s="24">
        <v>203</v>
      </c>
      <c r="X7" s="24">
        <v>203</v>
      </c>
      <c r="Y7" s="24">
        <v>203</v>
      </c>
      <c r="Z7" s="24">
        <v>203</v>
      </c>
      <c r="AA7" s="24">
        <v>203</v>
      </c>
      <c r="AB7" s="24">
        <v>203</v>
      </c>
      <c r="AC7" s="24">
        <v>203</v>
      </c>
      <c r="AD7" s="24">
        <v>203</v>
      </c>
      <c r="AE7" s="24">
        <v>203</v>
      </c>
      <c r="AF7" s="24">
        <v>203</v>
      </c>
      <c r="AG7" s="24">
        <v>203</v>
      </c>
      <c r="AH7" s="24">
        <v>203</v>
      </c>
      <c r="AI7" s="24">
        <v>203</v>
      </c>
    </row>
    <row r="8" spans="1:35" s="24" customFormat="1" x14ac:dyDescent="0.35">
      <c r="A8" s="24" t="s">
        <v>116</v>
      </c>
      <c r="B8" s="24" t="s">
        <v>76</v>
      </c>
      <c r="C8" s="24" t="s">
        <v>76</v>
      </c>
      <c r="D8" s="24" t="s">
        <v>76</v>
      </c>
      <c r="E8" s="24" t="s">
        <v>76</v>
      </c>
      <c r="F8" s="24" t="s">
        <v>76</v>
      </c>
      <c r="G8" s="24" t="s">
        <v>76</v>
      </c>
      <c r="H8" s="24" t="s">
        <v>76</v>
      </c>
      <c r="I8" s="24" t="s">
        <v>76</v>
      </c>
      <c r="J8" s="24" t="s">
        <v>76</v>
      </c>
      <c r="K8" s="24" t="s">
        <v>76</v>
      </c>
      <c r="L8" s="24" t="s">
        <v>76</v>
      </c>
      <c r="M8" s="24" t="s">
        <v>76</v>
      </c>
      <c r="N8" s="24" t="s">
        <v>76</v>
      </c>
      <c r="O8" s="24" t="s">
        <v>76</v>
      </c>
      <c r="P8" s="24" t="s">
        <v>76</v>
      </c>
      <c r="Q8" s="24" t="s">
        <v>76</v>
      </c>
      <c r="R8" s="24" t="s">
        <v>76</v>
      </c>
      <c r="S8" s="24" t="s">
        <v>76</v>
      </c>
      <c r="T8" s="24" t="s">
        <v>76</v>
      </c>
      <c r="U8" s="24" t="s">
        <v>76</v>
      </c>
      <c r="V8" s="24" t="s">
        <v>76</v>
      </c>
      <c r="W8" s="24" t="s">
        <v>76</v>
      </c>
      <c r="X8" s="24" t="s">
        <v>76</v>
      </c>
      <c r="Y8" s="24" t="s">
        <v>76</v>
      </c>
      <c r="Z8" s="24" t="s">
        <v>76</v>
      </c>
      <c r="AA8" s="24" t="s">
        <v>76</v>
      </c>
      <c r="AB8" s="24" t="s">
        <v>76</v>
      </c>
      <c r="AC8" s="24" t="s">
        <v>76</v>
      </c>
      <c r="AD8" s="24" t="s">
        <v>76</v>
      </c>
      <c r="AE8" s="24" t="s">
        <v>76</v>
      </c>
      <c r="AF8" s="24" t="s">
        <v>76</v>
      </c>
      <c r="AG8" s="24" t="s">
        <v>76</v>
      </c>
      <c r="AH8" s="24" t="s">
        <v>76</v>
      </c>
      <c r="AI8" s="24" t="s">
        <v>76</v>
      </c>
    </row>
    <row r="9" spans="1:35" s="24" customFormat="1" x14ac:dyDescent="0.35">
      <c r="A9" s="24" t="s">
        <v>117</v>
      </c>
      <c r="B9" s="24" t="s">
        <v>76</v>
      </c>
      <c r="C9" s="24" t="s">
        <v>76</v>
      </c>
      <c r="D9" s="24" t="s">
        <v>76</v>
      </c>
      <c r="E9" s="24" t="s">
        <v>76</v>
      </c>
      <c r="F9" s="24" t="s">
        <v>76</v>
      </c>
      <c r="G9" s="24" t="s">
        <v>76</v>
      </c>
      <c r="H9" s="24" t="s">
        <v>76</v>
      </c>
      <c r="I9" s="24" t="s">
        <v>76</v>
      </c>
      <c r="J9" s="24" t="s">
        <v>76</v>
      </c>
      <c r="K9" s="24" t="s">
        <v>76</v>
      </c>
      <c r="L9" s="24" t="s">
        <v>76</v>
      </c>
      <c r="M9" s="24" t="s">
        <v>76</v>
      </c>
      <c r="N9" s="24" t="s">
        <v>76</v>
      </c>
      <c r="O9" s="24" t="s">
        <v>76</v>
      </c>
      <c r="P9" s="24" t="s">
        <v>76</v>
      </c>
      <c r="Q9" s="24" t="s">
        <v>76</v>
      </c>
      <c r="R9" s="24" t="s">
        <v>76</v>
      </c>
      <c r="S9" s="24" t="s">
        <v>76</v>
      </c>
      <c r="T9" s="24" t="s">
        <v>76</v>
      </c>
      <c r="U9" s="24" t="s">
        <v>76</v>
      </c>
      <c r="V9" s="24" t="s">
        <v>76</v>
      </c>
      <c r="W9" s="24" t="s">
        <v>76</v>
      </c>
      <c r="X9" s="24" t="s">
        <v>76</v>
      </c>
      <c r="Y9" s="24" t="s">
        <v>76</v>
      </c>
      <c r="Z9" s="24" t="s">
        <v>76</v>
      </c>
      <c r="AA9" s="24" t="s">
        <v>76</v>
      </c>
      <c r="AB9" s="24" t="s">
        <v>76</v>
      </c>
      <c r="AC9" s="24" t="s">
        <v>76</v>
      </c>
      <c r="AD9" s="24" t="s">
        <v>76</v>
      </c>
      <c r="AE9" s="24" t="s">
        <v>76</v>
      </c>
      <c r="AF9" s="24" t="s">
        <v>76</v>
      </c>
      <c r="AG9" s="24" t="s">
        <v>76</v>
      </c>
      <c r="AH9" s="24" t="s">
        <v>76</v>
      </c>
      <c r="AI9" s="24" t="s">
        <v>76</v>
      </c>
    </row>
    <row r="10" spans="1:35" s="24" customFormat="1" x14ac:dyDescent="0.35">
      <c r="A10" s="24" t="s">
        <v>118</v>
      </c>
      <c r="B10" s="24" t="s">
        <v>76</v>
      </c>
      <c r="C10" s="24" t="s">
        <v>76</v>
      </c>
      <c r="D10" s="24" t="s">
        <v>76</v>
      </c>
      <c r="E10" s="24" t="s">
        <v>76</v>
      </c>
      <c r="F10" s="24" t="s">
        <v>76</v>
      </c>
      <c r="G10" s="24" t="s">
        <v>76</v>
      </c>
      <c r="H10" s="24" t="s">
        <v>76</v>
      </c>
      <c r="I10" s="24" t="s">
        <v>76</v>
      </c>
      <c r="J10" s="24" t="s">
        <v>76</v>
      </c>
      <c r="K10" s="24" t="s">
        <v>76</v>
      </c>
      <c r="L10" s="24" t="s">
        <v>76</v>
      </c>
      <c r="M10" s="24" t="s">
        <v>76</v>
      </c>
      <c r="N10" s="24" t="s">
        <v>76</v>
      </c>
      <c r="O10" s="24" t="s">
        <v>76</v>
      </c>
      <c r="P10" s="24" t="s">
        <v>76</v>
      </c>
      <c r="Q10" s="24" t="s">
        <v>76</v>
      </c>
      <c r="R10" s="24" t="s">
        <v>76</v>
      </c>
      <c r="S10" s="24" t="s">
        <v>76</v>
      </c>
      <c r="T10" s="24" t="s">
        <v>76</v>
      </c>
      <c r="U10" s="24" t="s">
        <v>76</v>
      </c>
      <c r="V10" s="24" t="s">
        <v>76</v>
      </c>
      <c r="W10" s="24" t="s">
        <v>76</v>
      </c>
      <c r="X10" s="24" t="s">
        <v>76</v>
      </c>
      <c r="Y10" s="24" t="s">
        <v>76</v>
      </c>
      <c r="Z10" s="24" t="s">
        <v>76</v>
      </c>
      <c r="AA10" s="24" t="s">
        <v>76</v>
      </c>
      <c r="AB10" s="24" t="s">
        <v>76</v>
      </c>
      <c r="AC10" s="24" t="s">
        <v>76</v>
      </c>
      <c r="AD10" s="24" t="s">
        <v>76</v>
      </c>
      <c r="AE10" s="24" t="s">
        <v>76</v>
      </c>
      <c r="AF10" s="24" t="s">
        <v>76</v>
      </c>
      <c r="AG10" s="24" t="s">
        <v>76</v>
      </c>
      <c r="AH10" s="24" t="s">
        <v>76</v>
      </c>
      <c r="AI10" s="24" t="s">
        <v>76</v>
      </c>
    </row>
    <row r="11" spans="1:35" s="24" customFormat="1" x14ac:dyDescent="0.35"/>
    <row r="12" spans="1:35" s="24" customFormat="1" x14ac:dyDescent="0.35"/>
    <row r="13" spans="1:35" s="24" customFormat="1" x14ac:dyDescent="0.35">
      <c r="A13" s="24" t="s">
        <v>120</v>
      </c>
      <c r="B13" s="38">
        <f>B17/(B16+B17)</f>
        <v>0.29422448719607064</v>
      </c>
    </row>
    <row r="14" spans="1:35" s="24" customFormat="1" x14ac:dyDescent="0.35"/>
    <row r="15" spans="1:35" s="24" customFormat="1" x14ac:dyDescent="0.35">
      <c r="A15" t="s">
        <v>119</v>
      </c>
      <c r="B15"/>
    </row>
    <row r="16" spans="1:35" s="24" customFormat="1" x14ac:dyDescent="0.35">
      <c r="A16" t="s">
        <v>114</v>
      </c>
      <c r="B16" s="34">
        <f>SUM(B21:O21)</f>
        <v>745757162.25899553</v>
      </c>
    </row>
    <row r="17" spans="1:35" x14ac:dyDescent="0.35">
      <c r="A17" t="s">
        <v>115</v>
      </c>
      <c r="B17" s="34">
        <f>SUM(B22:O22)</f>
        <v>310892082.05415118</v>
      </c>
    </row>
    <row r="19" spans="1:35" x14ac:dyDescent="0.35">
      <c r="A19" t="s">
        <v>65</v>
      </c>
      <c r="B19">
        <v>2017</v>
      </c>
      <c r="C19">
        <v>2018</v>
      </c>
      <c r="D19">
        <v>2019</v>
      </c>
      <c r="E19">
        <v>2020</v>
      </c>
      <c r="F19">
        <v>2021</v>
      </c>
      <c r="G19">
        <v>2022</v>
      </c>
      <c r="H19">
        <v>2023</v>
      </c>
      <c r="I19">
        <v>2024</v>
      </c>
      <c r="J19">
        <v>2025</v>
      </c>
      <c r="K19">
        <v>2026</v>
      </c>
      <c r="L19">
        <v>2027</v>
      </c>
      <c r="M19">
        <v>2028</v>
      </c>
      <c r="N19">
        <v>2029</v>
      </c>
      <c r="O19">
        <v>2030</v>
      </c>
      <c r="P19">
        <v>2031</v>
      </c>
      <c r="Q19">
        <v>2032</v>
      </c>
      <c r="R19">
        <v>2033</v>
      </c>
      <c r="S19">
        <v>2034</v>
      </c>
      <c r="T19">
        <v>2035</v>
      </c>
      <c r="U19">
        <v>2036</v>
      </c>
      <c r="V19">
        <v>2037</v>
      </c>
      <c r="W19">
        <v>2038</v>
      </c>
      <c r="X19">
        <v>2039</v>
      </c>
      <c r="Y19">
        <v>2040</v>
      </c>
      <c r="Z19">
        <v>2041</v>
      </c>
      <c r="AA19">
        <v>2042</v>
      </c>
      <c r="AB19">
        <v>2043</v>
      </c>
      <c r="AC19">
        <v>2044</v>
      </c>
      <c r="AD19">
        <v>2045</v>
      </c>
      <c r="AE19">
        <v>2046</v>
      </c>
      <c r="AF19">
        <v>2047</v>
      </c>
      <c r="AG19">
        <v>2048</v>
      </c>
      <c r="AH19">
        <v>2049</v>
      </c>
      <c r="AI19">
        <v>2050</v>
      </c>
    </row>
    <row r="20" spans="1:35" x14ac:dyDescent="0.35">
      <c r="A20" t="s">
        <v>113</v>
      </c>
      <c r="B20" s="34">
        <v>3111528.0216267002</v>
      </c>
      <c r="C20">
        <v>0</v>
      </c>
      <c r="D20" s="34">
        <v>2.0726138984929501E-9</v>
      </c>
      <c r="E20">
        <v>0</v>
      </c>
      <c r="F20">
        <v>0</v>
      </c>
      <c r="G20" s="34">
        <v>5.8427920717946204E-10</v>
      </c>
      <c r="H20">
        <v>0</v>
      </c>
      <c r="I20">
        <v>0</v>
      </c>
      <c r="J20" s="34">
        <v>-6.9359870717902295E-10</v>
      </c>
      <c r="K20" s="34">
        <v>1487247.41963703</v>
      </c>
      <c r="L20" s="34">
        <v>1467561.9366010199</v>
      </c>
      <c r="M20" s="34">
        <v>1552264.57058171</v>
      </c>
      <c r="N20" s="34">
        <v>1712739.2119287399</v>
      </c>
      <c r="O20" s="34">
        <v>1930074.5738880599</v>
      </c>
      <c r="P20" s="34">
        <v>2066553.8959234799</v>
      </c>
      <c r="Q20" s="34">
        <v>2252628.13615207</v>
      </c>
      <c r="R20" s="34">
        <v>2392590.16274607</v>
      </c>
      <c r="S20" s="34">
        <v>2404347.9655953199</v>
      </c>
      <c r="T20" s="34">
        <v>2462004.2719065198</v>
      </c>
      <c r="U20" s="34">
        <v>2467957.9413298802</v>
      </c>
      <c r="V20" s="34">
        <v>2501987.9787809001</v>
      </c>
      <c r="W20" s="34">
        <v>2528097.2247303301</v>
      </c>
      <c r="X20" s="34">
        <v>2504223.73028334</v>
      </c>
      <c r="Y20" s="34">
        <v>2462301.6786755002</v>
      </c>
      <c r="Z20" s="34">
        <v>2443391.6797106001</v>
      </c>
      <c r="AA20" s="34">
        <v>2404967.5428510299</v>
      </c>
      <c r="AB20" s="34">
        <v>2356791.2486409098</v>
      </c>
      <c r="AC20" s="34">
        <v>2302204.24886723</v>
      </c>
      <c r="AD20" s="34">
        <v>2239111.0326931402</v>
      </c>
      <c r="AE20" s="34">
        <v>2167159.6661507199</v>
      </c>
      <c r="AF20" s="34">
        <v>2094954.2919381999</v>
      </c>
      <c r="AG20" s="34">
        <v>2022105.28392115</v>
      </c>
      <c r="AH20" s="34">
        <v>1944211.92446703</v>
      </c>
      <c r="AI20" s="34">
        <v>1849634.2667288</v>
      </c>
    </row>
    <row r="21" spans="1:35" x14ac:dyDescent="0.35">
      <c r="A21" t="s">
        <v>114</v>
      </c>
      <c r="B21" s="34">
        <v>78375102.130244598</v>
      </c>
      <c r="C21" s="34">
        <v>75705477.8467917</v>
      </c>
      <c r="D21" s="34">
        <v>71467788.430767804</v>
      </c>
      <c r="E21" s="34">
        <v>64530917.8258489</v>
      </c>
      <c r="F21" s="34">
        <v>57296854.4035777</v>
      </c>
      <c r="G21" s="34">
        <v>52053757.298798002</v>
      </c>
      <c r="H21" s="34">
        <v>49835715.747055702</v>
      </c>
      <c r="I21" s="34">
        <v>48696012.707081899</v>
      </c>
      <c r="J21" s="34">
        <v>47673430.084380597</v>
      </c>
      <c r="K21" s="34">
        <v>44420891.636750199</v>
      </c>
      <c r="L21" s="34">
        <v>42472873.7218007</v>
      </c>
      <c r="M21" s="34">
        <v>40135899.3628444</v>
      </c>
      <c r="N21" s="34">
        <v>37664849.147412397</v>
      </c>
      <c r="O21" s="34">
        <v>35427591.915641002</v>
      </c>
      <c r="P21" s="34">
        <v>33413391.984477501</v>
      </c>
      <c r="Q21" s="34">
        <v>31780828.2466227</v>
      </c>
      <c r="R21" s="34">
        <v>30284776.2672722</v>
      </c>
      <c r="S21" s="34">
        <v>28706544.6246631</v>
      </c>
      <c r="T21" s="34">
        <v>27257112.317926101</v>
      </c>
      <c r="U21" s="34">
        <v>25794388.730745301</v>
      </c>
      <c r="V21" s="34">
        <v>24457003.621474199</v>
      </c>
      <c r="W21" s="34">
        <v>23203860.182066798</v>
      </c>
      <c r="X21" s="34">
        <v>21971182.271100201</v>
      </c>
      <c r="Y21" s="34">
        <v>20797838.9836042</v>
      </c>
      <c r="Z21" s="34">
        <v>19738697.469912302</v>
      </c>
      <c r="AA21" s="34">
        <v>18724969.345880099</v>
      </c>
      <c r="AB21" s="34">
        <v>17764493.365457099</v>
      </c>
      <c r="AC21" s="34">
        <v>16848087.9436321</v>
      </c>
      <c r="AD21" s="34">
        <v>15969662.594049999</v>
      </c>
      <c r="AE21" s="34">
        <v>15126069.3413046</v>
      </c>
      <c r="AF21" s="34">
        <v>14329251.3810778</v>
      </c>
      <c r="AG21" s="34">
        <v>13578010.33804</v>
      </c>
      <c r="AH21" s="34">
        <v>12862719.4508166</v>
      </c>
      <c r="AI21" s="34">
        <v>12161703.367361501</v>
      </c>
    </row>
    <row r="22" spans="1:35" x14ac:dyDescent="0.35">
      <c r="A22" t="s">
        <v>115</v>
      </c>
      <c r="B22" s="34">
        <v>1048199.5314708099</v>
      </c>
      <c r="C22" s="34">
        <v>2481024.3876728402</v>
      </c>
      <c r="D22" s="34">
        <v>5702676.9986273404</v>
      </c>
      <c r="E22" s="34">
        <v>11298579.463619599</v>
      </c>
      <c r="F22" s="34">
        <v>18407455.224169601</v>
      </c>
      <c r="G22" s="34">
        <v>24539510.6167765</v>
      </c>
      <c r="H22" s="34">
        <v>28568059.5149009</v>
      </c>
      <c r="I22" s="34">
        <v>30496817.096790899</v>
      </c>
      <c r="J22" s="34">
        <v>31136061.030005898</v>
      </c>
      <c r="K22" s="34">
        <v>31335394.2949978</v>
      </c>
      <c r="L22" s="34">
        <v>31030326.5635924</v>
      </c>
      <c r="M22" s="34">
        <v>30935672.920340799</v>
      </c>
      <c r="N22" s="34">
        <v>31355554.148466699</v>
      </c>
      <c r="O22" s="34">
        <v>32556750.262719098</v>
      </c>
      <c r="P22" s="34">
        <v>34352923.363501899</v>
      </c>
      <c r="Q22" s="34">
        <v>36746828.735857002</v>
      </c>
      <c r="R22" s="34">
        <v>39261579.518927597</v>
      </c>
      <c r="S22" s="34">
        <v>41447145.5421983</v>
      </c>
      <c r="T22" s="34">
        <v>43367887.631151497</v>
      </c>
      <c r="U22" s="34">
        <v>44767038.184561998</v>
      </c>
      <c r="V22" s="34">
        <v>45796689.965819798</v>
      </c>
      <c r="W22" s="34">
        <v>46496905.538359001</v>
      </c>
      <c r="X22" s="34">
        <v>46940497.441123001</v>
      </c>
      <c r="Y22" s="34">
        <v>47324981.066085599</v>
      </c>
      <c r="Z22" s="34">
        <v>47838001.097691998</v>
      </c>
      <c r="AA22" s="34">
        <v>48480269.764244802</v>
      </c>
      <c r="AB22" s="34">
        <v>49280843.119290397</v>
      </c>
      <c r="AC22" s="34">
        <v>50206636.2550807</v>
      </c>
      <c r="AD22" s="34">
        <v>51188001.483702101</v>
      </c>
      <c r="AE22" s="34">
        <v>52146852.6285647</v>
      </c>
      <c r="AF22" s="34">
        <v>53030782.200277902</v>
      </c>
      <c r="AG22" s="34">
        <v>53796710.0386106</v>
      </c>
      <c r="AH22" s="34">
        <v>54422479.794606701</v>
      </c>
      <c r="AI22" s="34">
        <v>54898732.487135299</v>
      </c>
    </row>
    <row r="23" spans="1:35" x14ac:dyDescent="0.35">
      <c r="A23" t="s">
        <v>116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35">
      <c r="A24" t="s">
        <v>117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35">
      <c r="A25" t="s">
        <v>118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PEUDfSbQL</vt:lpstr>
      <vt:lpstr>Com cooling</vt:lpstr>
      <vt:lpstr>Res cooling</vt:lpstr>
      <vt:lpstr>Residential space heating</vt:lpstr>
      <vt:lpstr>Com space heat tech calcs</vt:lpstr>
      <vt:lpstr>Com space heat stock calcs</vt:lpstr>
      <vt:lpstr>Res LT</vt:lpstr>
      <vt:lpstr>Com Lt</vt:lpstr>
      <vt:lpstr>Com Lt stock calcs</vt:lpstr>
      <vt:lpstr>Sum appliances</vt:lpstr>
      <vt:lpstr>Com Appliances - RF</vt:lpstr>
      <vt:lpstr>Com Appliances - WH</vt:lpstr>
      <vt:lpstr>Com Appliances - CK</vt:lpstr>
      <vt:lpstr>Res CD</vt:lpstr>
      <vt:lpstr>Res CW</vt:lpstr>
      <vt:lpstr>Res WH</vt:lpstr>
      <vt:lpstr>Res Refrig</vt:lpstr>
      <vt:lpstr>Res Freezer</vt:lpstr>
      <vt:lpstr>Data</vt:lpstr>
      <vt:lpstr>Calculations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2014-04-24T00:20:22Z</dcterms:created>
  <dcterms:modified xsi:type="dcterms:W3CDTF">2018-11-09T17:24:56Z</dcterms:modified>
</cp:coreProperties>
</file>