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8840" windowHeight="6825" activeTab="3"/>
  </bookViews>
  <sheets>
    <sheet name="About" sheetId="1" r:id="rId1"/>
    <sheet name="CCST data on capacity" sheetId="10" r:id="rId2"/>
    <sheet name="CSA-BTCS" sheetId="5" r:id="rId3"/>
    <sheet name="CSA-ACP" sheetId="6" r:id="rId4"/>
  </sheets>
  <calcPr calcId="145621"/>
</workbook>
</file>

<file path=xl/calcChain.xml><?xml version="1.0" encoding="utf-8"?>
<calcChain xmlns="http://schemas.openxmlformats.org/spreadsheetml/2006/main">
  <c r="D63" i="10" l="1"/>
  <c r="E63" i="10"/>
  <c r="F63" i="10"/>
  <c r="G63" i="10"/>
  <c r="H63" i="10"/>
  <c r="I63" i="10"/>
  <c r="J63" i="10"/>
  <c r="K63" i="10"/>
  <c r="L63" i="10"/>
  <c r="M63" i="10"/>
  <c r="E62" i="10"/>
  <c r="F62" i="10" s="1"/>
  <c r="G62" i="10" s="1"/>
  <c r="H62" i="10" s="1"/>
  <c r="I62" i="10" s="1"/>
  <c r="J62" i="10" s="1"/>
  <c r="K62" i="10" s="1"/>
  <c r="L62" i="10" s="1"/>
  <c r="M62" i="10" s="1"/>
  <c r="D62" i="10"/>
  <c r="C63" i="10"/>
  <c r="D57" i="10"/>
  <c r="E57" i="10"/>
  <c r="F57" i="10"/>
  <c r="G57" i="10"/>
  <c r="H57" i="10"/>
  <c r="I57" i="10"/>
  <c r="J57" i="10"/>
  <c r="K57" i="10"/>
  <c r="L57" i="10"/>
  <c r="M57" i="10"/>
  <c r="C57" i="10"/>
  <c r="D51" i="10"/>
  <c r="E51" i="10"/>
  <c r="F51" i="10"/>
  <c r="G51" i="10"/>
  <c r="H51" i="10"/>
  <c r="I51" i="10"/>
  <c r="J51" i="10"/>
  <c r="K51" i="10"/>
  <c r="L51" i="10"/>
  <c r="M51" i="10"/>
  <c r="C51" i="10"/>
  <c r="H47" i="10"/>
  <c r="D47" i="10"/>
  <c r="E47" i="10"/>
  <c r="F47" i="10"/>
  <c r="G47" i="10"/>
  <c r="C47" i="10"/>
  <c r="D59" i="10" l="1"/>
  <c r="D61" i="10"/>
  <c r="E61" i="10" s="1"/>
  <c r="F61" i="10" s="1"/>
  <c r="G61" i="10" s="1"/>
  <c r="H61" i="10" s="1"/>
  <c r="I61" i="10" s="1"/>
  <c r="J61" i="10" s="1"/>
  <c r="K61" i="10" s="1"/>
  <c r="L61" i="10" s="1"/>
  <c r="M61" i="10" s="1"/>
  <c r="D53" i="10"/>
  <c r="D56" i="10" s="1"/>
  <c r="E56" i="10" s="1"/>
  <c r="F56" i="10" s="1"/>
  <c r="G56" i="10" s="1"/>
  <c r="H56" i="10" s="1"/>
  <c r="I56" i="10" s="1"/>
  <c r="J56" i="10" s="1"/>
  <c r="K56" i="10" s="1"/>
  <c r="L56" i="10" s="1"/>
  <c r="M56" i="10" s="1"/>
  <c r="D55" i="10"/>
  <c r="E55" i="10" s="1"/>
  <c r="F55" i="10" s="1"/>
  <c r="G55" i="10" s="1"/>
  <c r="H55" i="10" s="1"/>
  <c r="I55" i="10" s="1"/>
  <c r="J55" i="10" s="1"/>
  <c r="K55" i="10" s="1"/>
  <c r="L55" i="10" s="1"/>
  <c r="M55" i="10" s="1"/>
  <c r="F49" i="10"/>
  <c r="G49" i="10" s="1"/>
  <c r="H49" i="10" s="1"/>
  <c r="I49" i="10" s="1"/>
  <c r="J49" i="10" s="1"/>
  <c r="K49" i="10" s="1"/>
  <c r="L49" i="10" s="1"/>
  <c r="M49" i="10" s="1"/>
  <c r="D49" i="10"/>
  <c r="E49" i="10" s="1"/>
  <c r="E45" i="10"/>
  <c r="F45" i="10" s="1"/>
  <c r="G45" i="10" s="1"/>
  <c r="H45" i="10" s="1"/>
  <c r="D43" i="10"/>
  <c r="D46" i="10" s="1"/>
  <c r="E46" i="10" s="1"/>
  <c r="F46" i="10" s="1"/>
  <c r="G46" i="10" s="1"/>
  <c r="H46" i="10" s="1"/>
  <c r="G39" i="10"/>
  <c r="F39" i="10"/>
  <c r="E39" i="10"/>
  <c r="D39" i="10"/>
  <c r="C39" i="10"/>
  <c r="D50" i="10" l="1"/>
  <c r="E50" i="10" s="1"/>
  <c r="F50" i="10" s="1"/>
  <c r="G50" i="10" s="1"/>
  <c r="H50" i="10" s="1"/>
  <c r="I50" i="10" s="1"/>
  <c r="J50" i="10" s="1"/>
  <c r="K50" i="10" s="1"/>
  <c r="L50" i="10" s="1"/>
  <c r="M50" i="10" s="1"/>
</calcChain>
</file>

<file path=xl/sharedStrings.xml><?xml version="1.0" encoding="utf-8"?>
<sst xmlns="http://schemas.openxmlformats.org/spreadsheetml/2006/main" count="35" uniqueCount="28">
  <si>
    <t>Source:</t>
  </si>
  <si>
    <t>Year</t>
  </si>
  <si>
    <t>BAU CO2 Stored (tons/yr)</t>
  </si>
  <si>
    <t>CSA BAU Tons CO2 Sequestered</t>
  </si>
  <si>
    <t>CSA Additional CCS Potential</t>
  </si>
  <si>
    <t>Additional Potential CO2 Stored (tons/yr)</t>
  </si>
  <si>
    <t>Additional CCS Potential</t>
  </si>
  <si>
    <t>BAU CCS Amounts</t>
  </si>
  <si>
    <t>E3 California Pathways model, September 2017 release</t>
  </si>
  <si>
    <t xml:space="preserve">Screenshot of data in the model, below.  Accessible from main model page / Installed capacity by type </t>
  </si>
  <si>
    <t>https://www.arb.ca.gov/cc/ccs/meetings/CCS_Concept_Paper_April_2017.pdf</t>
  </si>
  <si>
    <t>CARB concept paper for a CCS quantification methodology</t>
  </si>
  <si>
    <t>But still no quanitification methodology in place</t>
  </si>
  <si>
    <t xml:space="preserve">Focus is on burning of associated gas, associated with oil production, and capture of CO2 with use for enhanced oil recovery. </t>
  </si>
  <si>
    <t xml:space="preserve">The barriers to CCS in California have been numerous, and this is the most profitable and likely first application. </t>
  </si>
  <si>
    <t>http://ccst.us/publications/2012/2012ccs.pdf</t>
  </si>
  <si>
    <t>Use work from the CCST (California Council on Science and Technology)</t>
  </si>
  <si>
    <t>"California's Energy Future - Electricity from Renewable Energy and Fossil Fuels with Carbon Capture and Sequestration"</t>
  </si>
  <si>
    <t>"CEC (2007) estimates that California oil and gas fields have a total CO2 sequestration potential capacity of about 5,200 MtCO2 . Abandoned oil and gas reservoirs are usually well-characterized because they were of economic interest and are known to have good containment properties (otherwise the oil or gas would have escaped)."</t>
  </si>
  <si>
    <t>Coal and gas</t>
  </si>
  <si>
    <t>10 year incremement</t>
  </si>
  <si>
    <t>Details next page</t>
  </si>
  <si>
    <t>MMT</t>
  </si>
  <si>
    <t xml:space="preserve">5 year incremental change </t>
  </si>
  <si>
    <t>METHOD</t>
  </si>
  <si>
    <t xml:space="preserve">BACKGROUND </t>
  </si>
  <si>
    <t>1.  Sum coal and natural gas potential</t>
  </si>
  <si>
    <t>2.  Interpolate to impute annual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</si>
</sst>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11" fontId="0" fillId="0" borderId="0" xfId="0" applyNumberFormat="1"/>
    <xf numFmtId="0" fontId="2" fillId="0" borderId="0" xfId="1"/>
    <xf numFmtId="0" fontId="1" fillId="2" borderId="0" xfId="0" applyFont="1" applyFill="1"/>
    <xf numFmtId="0" fontId="0" fillId="0" borderId="0" xfId="0" applyAlignment="1">
      <alignment horizontal="center" wrapText="1"/>
    </xf>
    <xf numFmtId="0" fontId="0" fillId="3" borderId="0" xfId="0" applyFill="1"/>
    <xf numFmtId="0" fontId="1" fillId="3" borderId="0" xfId="0" applyFont="1" applyFill="1"/>
    <xf numFmtId="0" fontId="1" fillId="3" borderId="0" xfId="0" applyFont="1" applyFill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3</xdr:col>
      <xdr:colOff>1447800</xdr:colOff>
      <xdr:row>30</xdr:row>
      <xdr:rowOff>103304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3943350"/>
          <a:ext cx="10058400" cy="31798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9</xdr:col>
      <xdr:colOff>566783</xdr:colOff>
      <xdr:row>34</xdr:row>
      <xdr:rowOff>138137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2895600"/>
          <a:ext cx="6234158" cy="33956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32" sqref="B32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2" x14ac:dyDescent="0.25">
      <c r="A1" s="1" t="s">
        <v>3</v>
      </c>
    </row>
    <row r="2" spans="1:2" x14ac:dyDescent="0.25">
      <c r="A2" s="1" t="s">
        <v>4</v>
      </c>
    </row>
    <row r="4" spans="1:2" ht="14.25" x14ac:dyDescent="0.45">
      <c r="A4" s="1" t="s">
        <v>0</v>
      </c>
      <c r="B4" s="6" t="s">
        <v>7</v>
      </c>
    </row>
    <row r="5" spans="1:2" x14ac:dyDescent="0.25">
      <c r="B5" t="s">
        <v>8</v>
      </c>
    </row>
    <row r="6" spans="1:2" x14ac:dyDescent="0.25">
      <c r="B6" t="s">
        <v>9</v>
      </c>
    </row>
    <row r="8" spans="1:2" ht="14.25" x14ac:dyDescent="0.45">
      <c r="B8" s="6" t="s">
        <v>6</v>
      </c>
    </row>
    <row r="9" spans="1:2" ht="14.25" x14ac:dyDescent="0.45">
      <c r="B9" t="s">
        <v>16</v>
      </c>
    </row>
    <row r="10" spans="1:2" ht="14.25" x14ac:dyDescent="0.45">
      <c r="B10" t="s">
        <v>17</v>
      </c>
    </row>
    <row r="11" spans="1:2" ht="14.25" x14ac:dyDescent="0.45">
      <c r="B11" t="s">
        <v>21</v>
      </c>
    </row>
    <row r="12" spans="1:2" ht="14.25" x14ac:dyDescent="0.45">
      <c r="B12" s="5"/>
    </row>
    <row r="13" spans="1:2" ht="14.25" x14ac:dyDescent="0.45">
      <c r="B13" s="3"/>
    </row>
    <row r="14" spans="1:2" ht="14.25" x14ac:dyDescent="0.45">
      <c r="B14" s="2"/>
    </row>
    <row r="15" spans="1:2" ht="14.25" x14ac:dyDescent="0.45">
      <c r="B15" s="2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opLeftCell="A28" workbookViewId="0">
      <selection activeCell="B66" sqref="B66"/>
    </sheetView>
  </sheetViews>
  <sheetFormatPr defaultRowHeight="15" x14ac:dyDescent="0.25"/>
  <cols>
    <col min="2" max="2" width="15.140625" customWidth="1"/>
    <col min="3" max="3" width="9.7109375" bestFit="1" customWidth="1"/>
  </cols>
  <sheetData>
    <row r="1" spans="1:11" x14ac:dyDescent="0.25">
      <c r="A1" s="8" t="s">
        <v>25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4.25" x14ac:dyDescent="0.45">
      <c r="B2" t="s">
        <v>16</v>
      </c>
    </row>
    <row r="3" spans="1:11" ht="14.25" x14ac:dyDescent="0.45">
      <c r="B3" t="s">
        <v>17</v>
      </c>
    </row>
    <row r="4" spans="1:11" ht="14.25" x14ac:dyDescent="0.45">
      <c r="B4">
        <v>2012</v>
      </c>
    </row>
    <row r="5" spans="1:11" ht="14.25" x14ac:dyDescent="0.45">
      <c r="B5" t="s">
        <v>15</v>
      </c>
    </row>
    <row r="7" spans="1:11" ht="14.25" x14ac:dyDescent="0.45">
      <c r="B7" t="s">
        <v>18</v>
      </c>
    </row>
    <row r="9" spans="1:11" ht="14.25" x14ac:dyDescent="0.45">
      <c r="B9" t="s">
        <v>13</v>
      </c>
    </row>
    <row r="10" spans="1:11" ht="14.25" x14ac:dyDescent="0.45">
      <c r="B10" t="s">
        <v>14</v>
      </c>
    </row>
    <row r="12" spans="1:11" ht="14.25" x14ac:dyDescent="0.45">
      <c r="B12" t="s">
        <v>11</v>
      </c>
    </row>
    <row r="13" spans="1:11" ht="14.25" x14ac:dyDescent="0.45">
      <c r="B13" t="s">
        <v>10</v>
      </c>
    </row>
    <row r="15" spans="1:11" ht="14.25" x14ac:dyDescent="0.45">
      <c r="B15" t="s">
        <v>12</v>
      </c>
    </row>
    <row r="36" spans="1:11" x14ac:dyDescent="0.25">
      <c r="A36" s="8" t="s">
        <v>24</v>
      </c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x14ac:dyDescent="0.25">
      <c r="A37" s="1" t="s">
        <v>26</v>
      </c>
      <c r="B37" s="1"/>
      <c r="C37" s="1"/>
    </row>
    <row r="38" spans="1:11" x14ac:dyDescent="0.25">
      <c r="C38">
        <v>2015</v>
      </c>
      <c r="D38">
        <v>2020</v>
      </c>
      <c r="E38">
        <v>2030</v>
      </c>
      <c r="F38">
        <v>2040</v>
      </c>
      <c r="G38">
        <v>2050</v>
      </c>
    </row>
    <row r="39" spans="1:11" ht="30" x14ac:dyDescent="0.25">
      <c r="B39" s="7" t="s">
        <v>19</v>
      </c>
      <c r="C39">
        <f>2.5+1.1</f>
        <v>3.6</v>
      </c>
      <c r="D39">
        <f>5+2.3</f>
        <v>7.3</v>
      </c>
      <c r="E39">
        <f>25+11.4</f>
        <v>36.4</v>
      </c>
      <c r="F39">
        <f>101+45.4</f>
        <v>146.4</v>
      </c>
      <c r="G39">
        <f>248+111</f>
        <v>359</v>
      </c>
    </row>
    <row r="40" spans="1:11" x14ac:dyDescent="0.25">
      <c r="B40" s="7"/>
    </row>
    <row r="41" spans="1:11" x14ac:dyDescent="0.25">
      <c r="A41" s="9" t="s">
        <v>27</v>
      </c>
      <c r="B41" s="10"/>
      <c r="C41" s="9"/>
      <c r="D41" s="9"/>
    </row>
    <row r="43" spans="1:11" x14ac:dyDescent="0.25">
      <c r="B43" t="s">
        <v>23</v>
      </c>
      <c r="D43">
        <f>(D39-C39)/5</f>
        <v>0.74</v>
      </c>
    </row>
    <row r="45" spans="1:11" x14ac:dyDescent="0.25">
      <c r="C45">
        <v>2015</v>
      </c>
      <c r="D45">
        <v>2016</v>
      </c>
      <c r="E45">
        <f>D45+1</f>
        <v>2017</v>
      </c>
      <c r="F45">
        <f t="shared" ref="F45:H45" si="0">E45+1</f>
        <v>2018</v>
      </c>
      <c r="G45">
        <f t="shared" si="0"/>
        <v>2019</v>
      </c>
      <c r="H45">
        <f t="shared" si="0"/>
        <v>2020</v>
      </c>
    </row>
    <row r="46" spans="1:11" x14ac:dyDescent="0.25">
      <c r="C46">
        <v>3.6</v>
      </c>
      <c r="D46">
        <f>C46+$D$43</f>
        <v>4.34</v>
      </c>
      <c r="E46">
        <f>D46+$D$43</f>
        <v>5.08</v>
      </c>
      <c r="F46">
        <f>E46+$D$43</f>
        <v>5.82</v>
      </c>
      <c r="G46">
        <f>F46+$D$43</f>
        <v>6.5600000000000005</v>
      </c>
      <c r="H46">
        <f>G46+$D$43</f>
        <v>7.3000000000000007</v>
      </c>
      <c r="I46" s="2" t="s">
        <v>22</v>
      </c>
    </row>
    <row r="47" spans="1:11" x14ac:dyDescent="0.25">
      <c r="C47">
        <f>C46*1000000</f>
        <v>3600000</v>
      </c>
      <c r="D47">
        <f t="shared" ref="D47:H47" si="1">D46*1000000</f>
        <v>4340000</v>
      </c>
      <c r="E47">
        <f t="shared" si="1"/>
        <v>5080000</v>
      </c>
      <c r="F47">
        <f t="shared" si="1"/>
        <v>5820000</v>
      </c>
      <c r="G47">
        <f t="shared" si="1"/>
        <v>6560000.0000000009</v>
      </c>
      <c r="H47">
        <f t="shared" si="1"/>
        <v>7300000.0000000009</v>
      </c>
    </row>
    <row r="49" spans="2:14" x14ac:dyDescent="0.25">
      <c r="C49">
        <v>2020</v>
      </c>
      <c r="D49">
        <f>C49+1</f>
        <v>2021</v>
      </c>
      <c r="E49">
        <f>D49+1</f>
        <v>2022</v>
      </c>
      <c r="F49">
        <f t="shared" ref="F49:M49" si="2">E49+1</f>
        <v>2023</v>
      </c>
      <c r="G49">
        <f t="shared" si="2"/>
        <v>2024</v>
      </c>
      <c r="H49">
        <f t="shared" si="2"/>
        <v>2025</v>
      </c>
      <c r="I49">
        <f t="shared" si="2"/>
        <v>2026</v>
      </c>
      <c r="J49">
        <f t="shared" si="2"/>
        <v>2027</v>
      </c>
      <c r="K49">
        <f t="shared" si="2"/>
        <v>2028</v>
      </c>
      <c r="L49">
        <f t="shared" si="2"/>
        <v>2029</v>
      </c>
      <c r="M49">
        <f t="shared" si="2"/>
        <v>2030</v>
      </c>
    </row>
    <row r="50" spans="2:14" x14ac:dyDescent="0.25">
      <c r="C50">
        <v>7.3</v>
      </c>
      <c r="D50">
        <f>C50+$D$53</f>
        <v>18.3</v>
      </c>
      <c r="E50">
        <f t="shared" ref="E50:M50" si="3">D50+$D$53</f>
        <v>29.3</v>
      </c>
      <c r="F50">
        <f t="shared" si="3"/>
        <v>40.299999999999997</v>
      </c>
      <c r="G50">
        <f t="shared" si="3"/>
        <v>51.3</v>
      </c>
      <c r="H50">
        <f t="shared" si="3"/>
        <v>62.3</v>
      </c>
      <c r="I50">
        <f t="shared" si="3"/>
        <v>73.3</v>
      </c>
      <c r="J50">
        <f t="shared" si="3"/>
        <v>84.3</v>
      </c>
      <c r="K50">
        <f t="shared" si="3"/>
        <v>95.3</v>
      </c>
      <c r="L50">
        <f t="shared" si="3"/>
        <v>106.3</v>
      </c>
      <c r="M50">
        <f t="shared" si="3"/>
        <v>117.3</v>
      </c>
      <c r="N50" s="2" t="s">
        <v>22</v>
      </c>
    </row>
    <row r="51" spans="2:14" x14ac:dyDescent="0.25">
      <c r="C51">
        <f>C50*1000000</f>
        <v>7300000</v>
      </c>
      <c r="D51">
        <f t="shared" ref="D51:M51" si="4">D50*1000000</f>
        <v>18300000</v>
      </c>
      <c r="E51">
        <f t="shared" si="4"/>
        <v>29300000</v>
      </c>
      <c r="F51">
        <f t="shared" si="4"/>
        <v>40300000</v>
      </c>
      <c r="G51">
        <f t="shared" si="4"/>
        <v>51300000</v>
      </c>
      <c r="H51">
        <f t="shared" si="4"/>
        <v>62300000</v>
      </c>
      <c r="I51">
        <f t="shared" si="4"/>
        <v>73300000</v>
      </c>
      <c r="J51">
        <f t="shared" si="4"/>
        <v>84300000</v>
      </c>
      <c r="K51">
        <f t="shared" si="4"/>
        <v>95300000</v>
      </c>
      <c r="L51">
        <f t="shared" si="4"/>
        <v>106300000</v>
      </c>
      <c r="M51">
        <f t="shared" si="4"/>
        <v>117300000</v>
      </c>
      <c r="N51" s="2"/>
    </row>
    <row r="53" spans="2:14" x14ac:dyDescent="0.25">
      <c r="B53" t="s">
        <v>20</v>
      </c>
      <c r="D53">
        <f>(F39-E39)/10</f>
        <v>11</v>
      </c>
    </row>
    <row r="55" spans="2:14" x14ac:dyDescent="0.25">
      <c r="C55">
        <v>2030</v>
      </c>
      <c r="D55">
        <f>C55+1</f>
        <v>2031</v>
      </c>
      <c r="E55">
        <f>D55+1</f>
        <v>2032</v>
      </c>
      <c r="F55">
        <f t="shared" ref="F55:M55" si="5">E55+1</f>
        <v>2033</v>
      </c>
      <c r="G55">
        <f t="shared" si="5"/>
        <v>2034</v>
      </c>
      <c r="H55">
        <f t="shared" si="5"/>
        <v>2035</v>
      </c>
      <c r="I55">
        <f t="shared" si="5"/>
        <v>2036</v>
      </c>
      <c r="J55">
        <f t="shared" si="5"/>
        <v>2037</v>
      </c>
      <c r="K55">
        <f t="shared" si="5"/>
        <v>2038</v>
      </c>
      <c r="L55">
        <f t="shared" si="5"/>
        <v>2039</v>
      </c>
      <c r="M55">
        <f t="shared" si="5"/>
        <v>2040</v>
      </c>
    </row>
    <row r="56" spans="2:14" x14ac:dyDescent="0.25">
      <c r="C56">
        <v>36.4</v>
      </c>
      <c r="D56">
        <f>C56+$D$53</f>
        <v>47.4</v>
      </c>
      <c r="E56">
        <f t="shared" ref="E56:M56" si="6">D56+$D$53</f>
        <v>58.4</v>
      </c>
      <c r="F56">
        <f t="shared" si="6"/>
        <v>69.400000000000006</v>
      </c>
      <c r="G56">
        <f t="shared" si="6"/>
        <v>80.400000000000006</v>
      </c>
      <c r="H56">
        <f t="shared" si="6"/>
        <v>91.4</v>
      </c>
      <c r="I56">
        <f t="shared" si="6"/>
        <v>102.4</v>
      </c>
      <c r="J56">
        <f t="shared" si="6"/>
        <v>113.4</v>
      </c>
      <c r="K56">
        <f t="shared" si="6"/>
        <v>124.4</v>
      </c>
      <c r="L56">
        <f t="shared" si="6"/>
        <v>135.4</v>
      </c>
      <c r="M56">
        <f t="shared" si="6"/>
        <v>146.4</v>
      </c>
      <c r="N56" s="2" t="s">
        <v>22</v>
      </c>
    </row>
    <row r="57" spans="2:14" x14ac:dyDescent="0.25">
      <c r="C57">
        <f>C56*100000</f>
        <v>3640000</v>
      </c>
      <c r="D57">
        <f t="shared" ref="D57:M57" si="7">D56*100000</f>
        <v>4740000</v>
      </c>
      <c r="E57">
        <f t="shared" si="7"/>
        <v>5840000</v>
      </c>
      <c r="F57">
        <f t="shared" si="7"/>
        <v>6940000.0000000009</v>
      </c>
      <c r="G57">
        <f t="shared" si="7"/>
        <v>8040000.0000000009</v>
      </c>
      <c r="H57">
        <f t="shared" si="7"/>
        <v>9140000</v>
      </c>
      <c r="I57">
        <f t="shared" si="7"/>
        <v>10240000</v>
      </c>
      <c r="J57">
        <f t="shared" si="7"/>
        <v>11340000</v>
      </c>
      <c r="K57">
        <f t="shared" si="7"/>
        <v>12440000</v>
      </c>
      <c r="L57">
        <f t="shared" si="7"/>
        <v>13540000</v>
      </c>
      <c r="M57">
        <f t="shared" si="7"/>
        <v>14640000</v>
      </c>
    </row>
    <row r="59" spans="2:14" x14ac:dyDescent="0.25">
      <c r="B59" t="s">
        <v>20</v>
      </c>
      <c r="D59">
        <f>(G39-F39)/10</f>
        <v>21.259999999999998</v>
      </c>
    </row>
    <row r="61" spans="2:14" x14ac:dyDescent="0.25">
      <c r="C61">
        <v>2040</v>
      </c>
      <c r="D61">
        <f>C61+1</f>
        <v>2041</v>
      </c>
      <c r="E61">
        <f>D61+1</f>
        <v>2042</v>
      </c>
      <c r="F61">
        <f t="shared" ref="F61:M61" si="8">E61+1</f>
        <v>2043</v>
      </c>
      <c r="G61">
        <f t="shared" si="8"/>
        <v>2044</v>
      </c>
      <c r="H61">
        <f t="shared" si="8"/>
        <v>2045</v>
      </c>
      <c r="I61">
        <f t="shared" si="8"/>
        <v>2046</v>
      </c>
      <c r="J61">
        <f t="shared" si="8"/>
        <v>2047</v>
      </c>
      <c r="K61">
        <f t="shared" si="8"/>
        <v>2048</v>
      </c>
      <c r="L61">
        <f t="shared" si="8"/>
        <v>2049</v>
      </c>
      <c r="M61">
        <f t="shared" si="8"/>
        <v>2050</v>
      </c>
    </row>
    <row r="62" spans="2:14" x14ac:dyDescent="0.25">
      <c r="C62">
        <v>146.4</v>
      </c>
      <c r="D62">
        <f>C62+$D$59</f>
        <v>167.66</v>
      </c>
      <c r="E62">
        <f t="shared" ref="E62:M62" si="9">D62+$D$59</f>
        <v>188.92</v>
      </c>
      <c r="F62">
        <f t="shared" si="9"/>
        <v>210.17999999999998</v>
      </c>
      <c r="G62">
        <f t="shared" si="9"/>
        <v>231.43999999999997</v>
      </c>
      <c r="H62">
        <f t="shared" si="9"/>
        <v>252.69999999999996</v>
      </c>
      <c r="I62">
        <f t="shared" si="9"/>
        <v>273.95999999999998</v>
      </c>
      <c r="J62">
        <f t="shared" si="9"/>
        <v>295.21999999999997</v>
      </c>
      <c r="K62">
        <f t="shared" si="9"/>
        <v>316.47999999999996</v>
      </c>
      <c r="L62">
        <f t="shared" si="9"/>
        <v>337.73999999999995</v>
      </c>
      <c r="M62">
        <f t="shared" si="9"/>
        <v>358.99999999999994</v>
      </c>
      <c r="N62" s="2" t="s">
        <v>22</v>
      </c>
    </row>
    <row r="63" spans="2:14" x14ac:dyDescent="0.25">
      <c r="C63">
        <f>C62*1000000</f>
        <v>146400000</v>
      </c>
      <c r="D63">
        <f t="shared" ref="D63:M63" si="10">D62*1000000</f>
        <v>167660000</v>
      </c>
      <c r="E63">
        <f t="shared" si="10"/>
        <v>188920000</v>
      </c>
      <c r="F63">
        <f t="shared" si="10"/>
        <v>210179999.99999997</v>
      </c>
      <c r="G63">
        <f t="shared" si="10"/>
        <v>231439999.99999997</v>
      </c>
      <c r="H63">
        <f t="shared" si="10"/>
        <v>252699999.99999997</v>
      </c>
      <c r="I63">
        <f t="shared" si="10"/>
        <v>273960000</v>
      </c>
      <c r="J63">
        <f t="shared" si="10"/>
        <v>295220000</v>
      </c>
      <c r="K63">
        <f t="shared" si="10"/>
        <v>316479999.99999994</v>
      </c>
      <c r="L63">
        <f t="shared" si="10"/>
        <v>337739999.99999994</v>
      </c>
      <c r="M63">
        <f t="shared" si="10"/>
        <v>358999999.99999994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workbookViewId="0">
      <selection activeCell="AA7" sqref="AA7"/>
    </sheetView>
  </sheetViews>
  <sheetFormatPr defaultRowHeight="15" x14ac:dyDescent="0.25"/>
  <cols>
    <col min="1" max="1" width="29.140625" customWidth="1"/>
    <col min="12" max="12" width="10" bestFit="1" customWidth="1"/>
    <col min="17" max="17" width="10" bestFit="1" customWidth="1"/>
  </cols>
  <sheetData>
    <row r="1" spans="1:37" x14ac:dyDescent="0.25">
      <c r="A1" t="s">
        <v>1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2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tabSelected="1" topLeftCell="O1" workbookViewId="0">
      <selection activeCell="T35" sqref="T35"/>
    </sheetView>
  </sheetViews>
  <sheetFormatPr defaultRowHeight="15" x14ac:dyDescent="0.25"/>
  <cols>
    <col min="1" max="1" width="38.28515625" customWidth="1"/>
    <col min="2" max="17" width="9.5703125" customWidth="1"/>
  </cols>
  <sheetData>
    <row r="1" spans="1:37" x14ac:dyDescent="0.25">
      <c r="A1" t="s">
        <v>1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5</v>
      </c>
      <c r="B2" s="4">
        <v>3600000</v>
      </c>
      <c r="C2" s="4">
        <v>4340000</v>
      </c>
      <c r="D2" s="4">
        <v>5080000</v>
      </c>
      <c r="E2" s="4">
        <v>5820000</v>
      </c>
      <c r="F2" s="4">
        <v>6560000.0000000009</v>
      </c>
      <c r="G2" s="4">
        <v>7300000.0000000009</v>
      </c>
      <c r="H2" s="4">
        <v>18300000</v>
      </c>
      <c r="I2" s="4">
        <v>29300000</v>
      </c>
      <c r="J2" s="4">
        <v>40300000</v>
      </c>
      <c r="K2" s="4">
        <v>51300000</v>
      </c>
      <c r="L2" s="4">
        <v>62300000</v>
      </c>
      <c r="M2" s="4">
        <v>73300000</v>
      </c>
      <c r="N2" s="4">
        <v>84300000</v>
      </c>
      <c r="O2" s="4">
        <v>95300000</v>
      </c>
      <c r="P2" s="4">
        <v>106300000</v>
      </c>
      <c r="Q2" s="4">
        <v>117300000</v>
      </c>
      <c r="R2" s="4">
        <v>4740000</v>
      </c>
      <c r="S2" s="4">
        <v>5840000</v>
      </c>
      <c r="T2" s="4">
        <v>6940000.0000000009</v>
      </c>
      <c r="U2" s="4">
        <v>8040000.0000000009</v>
      </c>
      <c r="V2" s="4">
        <v>9140000</v>
      </c>
      <c r="W2" s="4">
        <v>10240000</v>
      </c>
      <c r="X2" s="4">
        <v>11340000</v>
      </c>
      <c r="Y2" s="4">
        <v>12440000</v>
      </c>
      <c r="Z2" s="4">
        <v>13540000</v>
      </c>
      <c r="AA2" s="4">
        <v>14640000</v>
      </c>
      <c r="AB2" s="4">
        <v>167660000</v>
      </c>
      <c r="AC2" s="4">
        <v>188920000</v>
      </c>
      <c r="AD2" s="4">
        <v>210179999.99999997</v>
      </c>
      <c r="AE2" s="4">
        <v>231439999.99999997</v>
      </c>
      <c r="AF2" s="4">
        <v>252699999.99999997</v>
      </c>
      <c r="AG2" s="4">
        <v>273960000</v>
      </c>
      <c r="AH2" s="4">
        <v>295220000</v>
      </c>
      <c r="AI2" s="4">
        <v>316479999.99999994</v>
      </c>
      <c r="AJ2" s="4">
        <v>337739999.99999994</v>
      </c>
      <c r="AK2" s="4">
        <v>358999999.99999994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CCST data on capacity</vt:lpstr>
      <vt:lpstr>CSA-BTCS</vt:lpstr>
      <vt:lpstr>CSA-ACP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2014-08-19T22:24:38Z</dcterms:created>
  <dcterms:modified xsi:type="dcterms:W3CDTF">2018-12-04T20:16:22Z</dcterms:modified>
</cp:coreProperties>
</file>