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50" windowWidth="22040" windowHeight="11570" activeTab="3"/>
  </bookViews>
  <sheets>
    <sheet name="About" sheetId="1" r:id="rId1"/>
    <sheet name="CPUC IRP proceeding" sheetId="6" r:id="rId2"/>
    <sheet name="E3 Data" sheetId="4" r:id="rId3"/>
    <sheet name="Calculations" sheetId="5" r:id="rId4"/>
    <sheet name="BGrBSC" sheetId="3" r:id="rId5"/>
  </sheets>
  <calcPr calcId="145621"/>
</workbook>
</file>

<file path=xl/calcChain.xml><?xml version="1.0" encoding="utf-8"?>
<calcChain xmlns="http://schemas.openxmlformats.org/spreadsheetml/2006/main">
  <c r="H16" i="5" l="1"/>
  <c r="H17" i="5"/>
  <c r="H18" i="5"/>
  <c r="H15" i="5"/>
  <c r="H14" i="5"/>
  <c r="B3" i="5"/>
  <c r="B4" i="5"/>
  <c r="B5" i="5"/>
  <c r="B6" i="5"/>
  <c r="Q43" i="5"/>
  <c r="Q44" i="5" s="1"/>
  <c r="Q42" i="5"/>
  <c r="Q41" i="5"/>
  <c r="E8" i="5"/>
  <c r="E9" i="5"/>
  <c r="E10" i="5"/>
  <c r="E7" i="5"/>
  <c r="O31" i="5"/>
  <c r="R34" i="5"/>
  <c r="R33" i="5"/>
  <c r="F7" i="5" l="1"/>
  <c r="F8" i="5" s="1"/>
  <c r="F9" i="5" s="1"/>
  <c r="F10" i="5" s="1"/>
  <c r="O5" i="5" l="1"/>
  <c r="P44" i="5" l="1"/>
  <c r="O44" i="5"/>
  <c r="O42" i="5"/>
  <c r="O41" i="5" l="1"/>
  <c r="J3" i="5" s="1"/>
  <c r="B7" i="5"/>
  <c r="B2" i="3" l="1"/>
  <c r="J4" i="5"/>
  <c r="J5" i="5" l="1"/>
  <c r="B3" i="3"/>
  <c r="J6" i="5" l="1"/>
  <c r="B4" i="3"/>
  <c r="J7" i="5" l="1"/>
  <c r="B5" i="3"/>
  <c r="J8" i="5" l="1"/>
  <c r="B6" i="3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J9" i="5" l="1"/>
  <c r="B7" i="3"/>
  <c r="C1" i="4"/>
  <c r="D1" i="4"/>
  <c r="E1" i="4" s="1"/>
  <c r="F1" i="4" s="1"/>
  <c r="G1" i="4" s="1"/>
  <c r="J10" i="5" l="1"/>
  <c r="B8" i="3"/>
  <c r="H1" i="4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J11" i="5" l="1"/>
  <c r="B9" i="3"/>
  <c r="J12" i="5" l="1"/>
  <c r="B10" i="3"/>
  <c r="J13" i="5" l="1"/>
  <c r="B11" i="3"/>
  <c r="J14" i="5" l="1"/>
  <c r="B12" i="3"/>
  <c r="B13" i="3" l="1"/>
  <c r="J15" i="5"/>
  <c r="B14" i="3" l="1"/>
  <c r="J16" i="5"/>
  <c r="J17" i="5" l="1"/>
  <c r="B15" i="3"/>
  <c r="B16" i="3" l="1"/>
  <c r="J18" i="5"/>
  <c r="J19" i="5" l="1"/>
  <c r="B17" i="3"/>
  <c r="B18" i="3" l="1"/>
  <c r="J20" i="5"/>
  <c r="B19" i="3" l="1"/>
  <c r="J21" i="5"/>
  <c r="J22" i="5" l="1"/>
  <c r="B20" i="3"/>
  <c r="J23" i="5" l="1"/>
  <c r="B21" i="3"/>
  <c r="J24" i="5" l="1"/>
  <c r="B22" i="3"/>
  <c r="J25" i="5" l="1"/>
  <c r="B23" i="3"/>
  <c r="J26" i="5" l="1"/>
  <c r="B24" i="3"/>
  <c r="B25" i="3" l="1"/>
  <c r="J27" i="5"/>
  <c r="J28" i="5" l="1"/>
  <c r="B26" i="3"/>
  <c r="B27" i="3" l="1"/>
  <c r="J29" i="5"/>
  <c r="J30" i="5" l="1"/>
  <c r="B28" i="3"/>
  <c r="B29" i="3" l="1"/>
  <c r="J31" i="5"/>
  <c r="B30" i="3" l="1"/>
  <c r="J32" i="5"/>
  <c r="B31" i="3" l="1"/>
  <c r="J33" i="5"/>
  <c r="B32" i="3" l="1"/>
  <c r="J34" i="5"/>
  <c r="J35" i="5" l="1"/>
  <c r="B33" i="3"/>
  <c r="J36" i="5" l="1"/>
  <c r="B34" i="3"/>
  <c r="J37" i="5" l="1"/>
  <c r="B35" i="3"/>
  <c r="J38" i="5" l="1"/>
  <c r="B37" i="3" s="1"/>
  <c r="B36" i="3"/>
</calcChain>
</file>

<file path=xl/sharedStrings.xml><?xml version="1.0" encoding="utf-8"?>
<sst xmlns="http://schemas.openxmlformats.org/spreadsheetml/2006/main" count="68" uniqueCount="60">
  <si>
    <t>Year</t>
  </si>
  <si>
    <t>Battery Storage Capacity (MW)</t>
  </si>
  <si>
    <t>BGrBSC BAU Grid Battery Storage Capacity</t>
  </si>
  <si>
    <t>Pumped Hydro</t>
  </si>
  <si>
    <t>2-hr Batteries</t>
  </si>
  <si>
    <t>5-hr Batteries</t>
  </si>
  <si>
    <t>8-hr Flow Batteries</t>
  </si>
  <si>
    <t>Total</t>
  </si>
  <si>
    <t>Battery subtotal</t>
  </si>
  <si>
    <t>Source</t>
  </si>
  <si>
    <t>Here is where the data come from in the Pathways model</t>
  </si>
  <si>
    <t xml:space="preserve">Energy + Environmental Economics, Inc.  </t>
  </si>
  <si>
    <t>California Pathways model, 2030 Scoping Plan Analysis</t>
  </si>
  <si>
    <t>September 2017 release</t>
  </si>
  <si>
    <t>Model documentation:  https://www.arb.ca.gov/cc/scopingplan/california_pathways_model_framework_jan2017.pdf</t>
  </si>
  <si>
    <t>Discussion of model application for Scoping Plan:  https://www.arb.ca.gov/cc/scopingplan/2030sp_appd_pathways_final.pdf</t>
  </si>
  <si>
    <t>Model itself downloadable (as of July 26, 2018): https://www.arb.ca.gov/cc/scopingplan/pathways_arb_2.4.1_101917.zip</t>
  </si>
  <si>
    <t>California Public Utilties Commision</t>
  </si>
  <si>
    <t>Fact Sheet: Proposed Decision Implementing Load-Serving Entity Integrated Resource Planning Process (R.16-02-007)</t>
  </si>
  <si>
    <t>No date / proposed decision was dated December 28, 2017.</t>
  </si>
  <si>
    <t>http://www.cpuc.ca.gov/uploadedFiles/CPUCWebsite/Content/UtilitiesIndustries/Energy/EnergyPrograms/ElectPowerProcurementGeneration/irp/IRP%20PD%20Fact%20Sheet_2018-01-29.pdf</t>
  </si>
  <si>
    <t xml:space="preserve">Notes </t>
  </si>
  <si>
    <t xml:space="preserve">The CPUC document cited states: </t>
  </si>
  <si>
    <t>California Energy Commission</t>
  </si>
  <si>
    <t xml:space="preserve">Tracking Progress - Energy Storage </t>
  </si>
  <si>
    <t>August 2018 update</t>
  </si>
  <si>
    <t>https://www.energy.ca.gov/renewables/tracking_progress/documents/energy_storage.pdf</t>
  </si>
  <si>
    <t>Initial levels from CEC tracking progress.</t>
  </si>
  <si>
    <t>"The Proposed Decision adopts an optimal Reference System Portfolio of energy resources to meet the 2030 GHG Planning Target,</t>
  </si>
  <si>
    <r>
      <t xml:space="preserve"> which indicates a need for approximately 10,200 MW of new supply-side renewable energy resources and </t>
    </r>
    <r>
      <rPr>
        <b/>
        <sz val="11"/>
        <color theme="1"/>
        <rFont val="Calibri"/>
        <family val="2"/>
        <scheme val="minor"/>
      </rPr>
      <t>2,000 MW of new battery storage resources by 2030."</t>
    </r>
  </si>
  <si>
    <t xml:space="preserve">New battery storage resources needed by 2030 according to PUC analysis. </t>
  </si>
  <si>
    <t>MW</t>
  </si>
  <si>
    <t>Increase for BAU from CPUC.</t>
  </si>
  <si>
    <t>Through June 2017, stationary battery energy storage systems totaled 177 MW in California (a 30 MW increase from 2016)</t>
  </si>
  <si>
    <t>Quote from tracking progress page 6:</t>
  </si>
  <si>
    <t xml:space="preserve">California’s publicly owned utilities (POUs) are also working to advance energy storage. In addition to Los Angeles Department of Water and Power’s (LADWP) 1,247 MW Castaic pumped storage facility, </t>
  </si>
  <si>
    <t>POUs have installed 59 MW of energy storage through 2017 and plan to procure an additional 224 MW by 2021.</t>
  </si>
  <si>
    <t>IOU</t>
  </si>
  <si>
    <t>POU</t>
  </si>
  <si>
    <t>total</t>
  </si>
  <si>
    <t>Proposed Reference System Plan</t>
  </si>
  <si>
    <t>https://www.cpuc.ca.gov/uploadedFiles/CPUCWebsite/Content/UtilitiesIndustries/Energy/EnergyPrograms/ElectPowerProcurementGeneration/irp/AttachmentA.CPUC_IRP_Proposed_Ref_System_Plan_2017_09_18.pdf</t>
  </si>
  <si>
    <t>To meet the current requirements, commensurate with 60% RPs, CPUC shows</t>
  </si>
  <si>
    <t>the main flexibility resource increase comes in the form of battery storage.</t>
  </si>
  <si>
    <t>Almost all of new storage is added after 2026.</t>
  </si>
  <si>
    <t>Estimated addition in 2026 as five percent of total</t>
  </si>
  <si>
    <t>Total additions expected above initial storage mandate.</t>
  </si>
  <si>
    <t>POU additions</t>
  </si>
  <si>
    <t>Row Labels</t>
  </si>
  <si>
    <t>Curtaliment Rate (Utility PV)</t>
  </si>
  <si>
    <t>Allocate 2027-2030 based on assumption that 5% of additional installed in 2026 and linear thereafter.</t>
  </si>
  <si>
    <t>95% allocated equally over 4 years</t>
  </si>
  <si>
    <t>Annual change for IOUs 2019-2022</t>
  </si>
  <si>
    <t>Annual change for POUs 2019-2022</t>
  </si>
  <si>
    <t>Existing cumulative</t>
  </si>
  <si>
    <t>Total planned for POU</t>
  </si>
  <si>
    <t>Procured increment</t>
  </si>
  <si>
    <t>New increment planned</t>
  </si>
  <si>
    <t>Existing increment</t>
  </si>
  <si>
    <t>Storage additions timeline reflects IRP proceeding results indicating almost all increases occur after 2026 (see "CPUC IRP Proceeding" tab)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</si>
</sst>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€-2]* #,##0.00_);_([$€-2]* \(#,##0.00\);_([$€-2]* &quot;-&quot;??_)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3" borderId="0" applyNumberFormat="0" applyBorder="0" applyAlignment="0" applyProtection="0"/>
    <xf numFmtId="0" fontId="4" fillId="6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8" borderId="0" applyNumberFormat="0" applyBorder="0" applyAlignment="0" applyProtection="0"/>
    <xf numFmtId="0" fontId="5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2" borderId="1" applyNumberFormat="0" applyAlignment="0" applyProtection="0"/>
    <xf numFmtId="0" fontId="8" fillId="14" borderId="2" applyNumberFormat="0" applyAlignment="0" applyProtection="0"/>
    <xf numFmtId="164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15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1" applyNumberFormat="0" applyAlignment="0" applyProtection="0"/>
    <xf numFmtId="0" fontId="15" fillId="0" borderId="6" applyNumberFormat="0" applyFill="0" applyAlignment="0" applyProtection="0"/>
    <xf numFmtId="0" fontId="16" fillId="4" borderId="0" applyNumberFormat="0" applyBorder="0" applyAlignment="0" applyProtection="0"/>
    <xf numFmtId="0" fontId="3" fillId="4" borderId="7" applyNumberFormat="0" applyFont="0" applyAlignment="0" applyProtection="0"/>
    <xf numFmtId="0" fontId="17" fillId="2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21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/>
    <xf numFmtId="0" fontId="1" fillId="16" borderId="0" xfId="0" applyFont="1" applyFill="1" applyAlignment="1"/>
    <xf numFmtId="0" fontId="0" fillId="16" borderId="0" xfId="0" applyFill="1"/>
    <xf numFmtId="0" fontId="1" fillId="16" borderId="0" xfId="0" applyFont="1" applyFill="1"/>
    <xf numFmtId="15" fontId="0" fillId="0" borderId="0" xfId="0" applyNumberFormat="1" applyAlignment="1">
      <alignment horizontal="left"/>
    </xf>
    <xf numFmtId="9" fontId="0" fillId="0" borderId="0" xfId="52" applyFont="1"/>
    <xf numFmtId="0" fontId="0" fillId="0" borderId="0" xfId="0" applyFont="1" applyAlignment="1">
      <alignment wrapText="1"/>
    </xf>
    <xf numFmtId="0" fontId="0" fillId="17" borderId="0" xfId="0" applyFill="1" applyAlignment="1">
      <alignment wrapText="1"/>
    </xf>
    <xf numFmtId="0" fontId="0" fillId="17" borderId="0" xfId="0" applyFill="1"/>
  </cellXfs>
  <cellStyles count="53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Hyperlink" xfId="1" builtinId="8"/>
    <cellStyle name="Input 2" xfId="37"/>
    <cellStyle name="Linked Cell 2" xfId="38"/>
    <cellStyle name="Neutral 2" xfId="39"/>
    <cellStyle name="Normal" xfId="0" builtinId="0"/>
    <cellStyle name="Normal 2" xfId="2"/>
    <cellStyle name="Normal 2 2" xfId="45"/>
    <cellStyle name="Normal 2 3" xfId="48"/>
    <cellStyle name="Normal 2 4" xfId="49"/>
    <cellStyle name="Normal 2 5" xfId="50"/>
    <cellStyle name="Normal 2 6" xfId="51"/>
    <cellStyle name="Normal 3" xfId="46"/>
    <cellStyle name="Normal 4" xfId="47"/>
    <cellStyle name="Note 2" xfId="40"/>
    <cellStyle name="Output 2" xfId="41"/>
    <cellStyle name="Percent" xfId="52" builtinId="5"/>
    <cellStyle name="Title 2" xfId="42"/>
    <cellStyle name="Total 2" xfId="43"/>
    <cellStyle name="Warning Text 2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31</xdr:row>
      <xdr:rowOff>38100</xdr:rowOff>
    </xdr:from>
    <xdr:to>
      <xdr:col>10</xdr:col>
      <xdr:colOff>183555</xdr:colOff>
      <xdr:row>55</xdr:row>
      <xdr:rowOff>114636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5746750"/>
          <a:ext cx="6165255" cy="4496136"/>
        </a:xfrm>
        <a:prstGeom prst="rect">
          <a:avLst/>
        </a:prstGeom>
      </xdr:spPr>
    </xdr:pic>
    <xdr:clientData/>
  </xdr:twoCellAnchor>
  <xdr:twoCellAnchor editAs="oneCell">
    <xdr:from>
      <xdr:col>0</xdr:col>
      <xdr:colOff>107950</xdr:colOff>
      <xdr:row>8</xdr:row>
      <xdr:rowOff>177800</xdr:rowOff>
    </xdr:from>
    <xdr:to>
      <xdr:col>8</xdr:col>
      <xdr:colOff>251099</xdr:colOff>
      <xdr:row>29</xdr:row>
      <xdr:rowOff>127355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950" y="1651000"/>
          <a:ext cx="5019949" cy="38167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9</xdr:col>
      <xdr:colOff>584252</xdr:colOff>
      <xdr:row>50</xdr:row>
      <xdr:rowOff>69896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62250"/>
          <a:ext cx="6819952" cy="65151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387351</xdr:colOff>
      <xdr:row>5</xdr:row>
      <xdr:rowOff>104948</xdr:rowOff>
    </xdr:from>
    <xdr:to>
      <xdr:col>15</xdr:col>
      <xdr:colOff>342901</xdr:colOff>
      <xdr:row>22</xdr:row>
      <xdr:rowOff>107846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28001" y="1209848"/>
          <a:ext cx="3822700" cy="31334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puc.ca.gov/uploadedFiles/CPUCWebsite/Content/UtilitiesIndustries/Energy/EnergyPrograms/ElectPowerProcurementGeneration/irp/AttachmentA.CPUC_IRP_Proposed_Ref_System_Plan_2017_09_18.pdf" TargetMode="External"/><Relationship Id="rId1" Type="http://schemas.openxmlformats.org/officeDocument/2006/relationships/hyperlink" Target="http://www.cpuc.ca.gov/uploadedFiles/CPUCWebsite/Content/UtilitiesIndustries/Energy/EnergyPrograms/ElectPowerProcurementGeneration/irp/IRP%20PD%20Fact%20Sheet_2018-01-29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nrel.gov/analysis/re_futures/docs/re_futures_v1_figures_data-2013-06-26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10" workbookViewId="0">
      <selection activeCell="A38" sqref="A38:XFD44"/>
    </sheetView>
  </sheetViews>
  <sheetFormatPr defaultRowHeight="14.5" x14ac:dyDescent="0.35"/>
  <cols>
    <col min="2" max="2" width="54" customWidth="1"/>
  </cols>
  <sheetData>
    <row r="1" spans="1:2" ht="15" x14ac:dyDescent="0.25">
      <c r="A1" s="1" t="s">
        <v>2</v>
      </c>
    </row>
    <row r="2" spans="1:2" s="5" customFormat="1" x14ac:dyDescent="0.35"/>
    <row r="3" spans="1:2" s="5" customFormat="1" x14ac:dyDescent="0.35">
      <c r="A3" s="6" t="s">
        <v>9</v>
      </c>
      <c r="B3" s="12" t="s">
        <v>23</v>
      </c>
    </row>
    <row r="4" spans="1:2" s="5" customFormat="1" x14ac:dyDescent="0.35">
      <c r="B4" s="5" t="s">
        <v>24</v>
      </c>
    </row>
    <row r="5" spans="1:2" s="5" customFormat="1" x14ac:dyDescent="0.35">
      <c r="B5" s="5" t="s">
        <v>25</v>
      </c>
    </row>
    <row r="6" spans="1:2" s="5" customFormat="1" x14ac:dyDescent="0.35">
      <c r="B6" s="5" t="s">
        <v>26</v>
      </c>
    </row>
    <row r="7" spans="1:2" s="5" customFormat="1" x14ac:dyDescent="0.35"/>
    <row r="8" spans="1:2" s="5" customFormat="1" x14ac:dyDescent="0.35">
      <c r="B8" s="12" t="s">
        <v>17</v>
      </c>
    </row>
    <row r="9" spans="1:2" s="5" customFormat="1" x14ac:dyDescent="0.35">
      <c r="B9" s="5" t="s">
        <v>18</v>
      </c>
    </row>
    <row r="10" spans="1:2" s="5" customFormat="1" x14ac:dyDescent="0.35">
      <c r="A10" s="6"/>
      <c r="B10" s="5" t="s">
        <v>19</v>
      </c>
    </row>
    <row r="11" spans="1:2" s="5" customFormat="1" x14ac:dyDescent="0.35">
      <c r="A11" s="4"/>
      <c r="B11" s="3" t="s">
        <v>20</v>
      </c>
    </row>
    <row r="12" spans="1:2" s="5" customFormat="1" x14ac:dyDescent="0.35">
      <c r="B12" s="2"/>
    </row>
    <row r="13" spans="1:2" s="5" customFormat="1" x14ac:dyDescent="0.35">
      <c r="B13" s="12" t="s">
        <v>17</v>
      </c>
    </row>
    <row r="14" spans="1:2" s="5" customFormat="1" x14ac:dyDescent="0.35">
      <c r="B14" s="2" t="s">
        <v>40</v>
      </c>
    </row>
    <row r="15" spans="1:2" s="5" customFormat="1" x14ac:dyDescent="0.35">
      <c r="B15" s="13">
        <v>42996</v>
      </c>
    </row>
    <row r="16" spans="1:2" s="5" customFormat="1" x14ac:dyDescent="0.35">
      <c r="B16" s="3" t="s">
        <v>41</v>
      </c>
    </row>
    <row r="17" spans="1:6" s="5" customFormat="1" x14ac:dyDescent="0.35">
      <c r="B17" s="3"/>
    </row>
    <row r="18" spans="1:6" s="5" customFormat="1" x14ac:dyDescent="0.35">
      <c r="B18" s="3"/>
    </row>
    <row r="19" spans="1:6" s="5" customFormat="1" x14ac:dyDescent="0.35">
      <c r="B19" s="10" t="s">
        <v>11</v>
      </c>
    </row>
    <row r="20" spans="1:6" s="5" customFormat="1" x14ac:dyDescent="0.35">
      <c r="B20" s="9" t="s">
        <v>12</v>
      </c>
    </row>
    <row r="21" spans="1:6" s="5" customFormat="1" x14ac:dyDescent="0.35">
      <c r="B21" s="9" t="s">
        <v>13</v>
      </c>
    </row>
    <row r="22" spans="1:6" s="5" customFormat="1" x14ac:dyDescent="0.35">
      <c r="B22" s="9" t="s">
        <v>14</v>
      </c>
    </row>
    <row r="23" spans="1:6" s="5" customFormat="1" x14ac:dyDescent="0.35">
      <c r="B23" s="9" t="s">
        <v>15</v>
      </c>
    </row>
    <row r="24" spans="1:6" s="5" customFormat="1" x14ac:dyDescent="0.35">
      <c r="B24" s="2" t="s">
        <v>16</v>
      </c>
    </row>
    <row r="25" spans="1:6" s="5" customFormat="1" x14ac:dyDescent="0.35">
      <c r="B25" s="2"/>
    </row>
    <row r="26" spans="1:6" s="5" customFormat="1" x14ac:dyDescent="0.35">
      <c r="B26" s="2"/>
    </row>
    <row r="27" spans="1:6" s="5" customFormat="1" x14ac:dyDescent="0.35">
      <c r="A27" s="6" t="s">
        <v>21</v>
      </c>
      <c r="B27" s="2" t="s">
        <v>27</v>
      </c>
    </row>
    <row r="28" spans="1:6" s="5" customFormat="1" x14ac:dyDescent="0.35">
      <c r="A28" s="6"/>
      <c r="B28" s="2"/>
    </row>
    <row r="29" spans="1:6" s="5" customFormat="1" x14ac:dyDescent="0.35">
      <c r="B29" s="2" t="s">
        <v>32</v>
      </c>
    </row>
    <row r="30" spans="1:6" s="5" customFormat="1" x14ac:dyDescent="0.35">
      <c r="B30" t="s">
        <v>30</v>
      </c>
      <c r="E30" s="5">
        <v>2000</v>
      </c>
      <c r="F30" s="5" t="s">
        <v>31</v>
      </c>
    </row>
    <row r="31" spans="1:6" s="5" customFormat="1" x14ac:dyDescent="0.35"/>
    <row r="32" spans="1:6" s="5" customFormat="1" x14ac:dyDescent="0.35">
      <c r="B32" s="2" t="s">
        <v>22</v>
      </c>
    </row>
    <row r="33" spans="2:2" s="5" customFormat="1" x14ac:dyDescent="0.35">
      <c r="B33" t="s">
        <v>28</v>
      </c>
    </row>
    <row r="34" spans="2:2" s="5" customFormat="1" x14ac:dyDescent="0.35">
      <c r="B34" s="5" t="s">
        <v>29</v>
      </c>
    </row>
    <row r="35" spans="2:2" s="5" customFormat="1" x14ac:dyDescent="0.35"/>
    <row r="36" spans="2:2" s="5" customFormat="1" x14ac:dyDescent="0.35">
      <c r="B36" s="5" t="s">
        <v>59</v>
      </c>
    </row>
    <row r="37" spans="2:2" s="5" customFormat="1" x14ac:dyDescent="0.35"/>
    <row r="38" spans="2:2" s="5" customFormat="1" x14ac:dyDescent="0.35"/>
    <row r="39" spans="2:2" s="5" customFormat="1" x14ac:dyDescent="0.35"/>
    <row r="40" spans="2:2" s="5" customFormat="1" x14ac:dyDescent="0.35"/>
    <row r="41" spans="2:2" s="5" customFormat="1" x14ac:dyDescent="0.35"/>
    <row r="42" spans="2:2" s="5" customFormat="1" x14ac:dyDescent="0.35"/>
    <row r="43" spans="2:2" s="5" customFormat="1" x14ac:dyDescent="0.35"/>
    <row r="44" spans="2:2" s="5" customFormat="1" x14ac:dyDescent="0.35"/>
    <row r="45" spans="2:2" s="5" customFormat="1" x14ac:dyDescent="0.35"/>
    <row r="46" spans="2:2" s="5" customFormat="1" x14ac:dyDescent="0.35"/>
    <row r="47" spans="2:2" s="5" customFormat="1" x14ac:dyDescent="0.35"/>
    <row r="48" spans="2:2" s="5" customFormat="1" x14ac:dyDescent="0.35"/>
  </sheetData>
  <hyperlinks>
    <hyperlink ref="B11" r:id="rId1" display="http://www.cpuc.ca.gov/uploadedFiles/CPUCWebsite/Content/UtilitiesIndustries/Energy/EnergyPrograms/ElectPowerProcurementGeneration/irp/IRP PD Fact Sheet_2018-01-29.pdf"/>
    <hyperlink ref="B16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Q32" sqref="Q32"/>
    </sheetView>
  </sheetViews>
  <sheetFormatPr defaultRowHeight="14.5" x14ac:dyDescent="0.35"/>
  <sheetData>
    <row r="1" spans="1:6" x14ac:dyDescent="0.35">
      <c r="A1" t="s">
        <v>42</v>
      </c>
    </row>
    <row r="2" spans="1:6" x14ac:dyDescent="0.35">
      <c r="A2" t="s">
        <v>43</v>
      </c>
    </row>
    <row r="4" spans="1:6" x14ac:dyDescent="0.35">
      <c r="A4" t="s">
        <v>44</v>
      </c>
    </row>
    <row r="5" spans="1:6" x14ac:dyDescent="0.35">
      <c r="A5" t="s">
        <v>45</v>
      </c>
      <c r="F5" s="14">
        <v>0.05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4"/>
  <sheetViews>
    <sheetView workbookViewId="0">
      <selection activeCell="G4" sqref="G3:G4"/>
    </sheetView>
  </sheetViews>
  <sheetFormatPr defaultColWidth="9.1796875" defaultRowHeight="14.5" x14ac:dyDescent="0.35"/>
  <cols>
    <col min="1" max="1" width="15.81640625" style="5" bestFit="1" customWidth="1"/>
    <col min="2" max="16384" width="9.1796875" style="5"/>
  </cols>
  <sheetData>
    <row r="1" spans="1:42" x14ac:dyDescent="0.25">
      <c r="B1" s="5">
        <v>2010</v>
      </c>
      <c r="C1" s="5">
        <f>B1+1</f>
        <v>2011</v>
      </c>
      <c r="D1" s="5">
        <f t="shared" ref="D1:AP1" si="0">C1+1</f>
        <v>2012</v>
      </c>
      <c r="E1" s="5">
        <f t="shared" si="0"/>
        <v>2013</v>
      </c>
      <c r="F1" s="5">
        <f t="shared" si="0"/>
        <v>2014</v>
      </c>
      <c r="G1" s="5">
        <f t="shared" si="0"/>
        <v>2015</v>
      </c>
      <c r="H1" s="5">
        <f t="shared" si="0"/>
        <v>2016</v>
      </c>
      <c r="I1" s="5">
        <f t="shared" si="0"/>
        <v>2017</v>
      </c>
      <c r="J1" s="5">
        <f t="shared" si="0"/>
        <v>2018</v>
      </c>
      <c r="K1" s="5">
        <f t="shared" si="0"/>
        <v>2019</v>
      </c>
      <c r="L1" s="5">
        <f t="shared" si="0"/>
        <v>2020</v>
      </c>
      <c r="M1" s="5">
        <f t="shared" si="0"/>
        <v>2021</v>
      </c>
      <c r="N1" s="5">
        <f t="shared" si="0"/>
        <v>2022</v>
      </c>
      <c r="O1" s="5">
        <f t="shared" si="0"/>
        <v>2023</v>
      </c>
      <c r="P1" s="5">
        <f t="shared" si="0"/>
        <v>2024</v>
      </c>
      <c r="Q1" s="5">
        <f t="shared" si="0"/>
        <v>2025</v>
      </c>
      <c r="R1" s="5">
        <f t="shared" si="0"/>
        <v>2026</v>
      </c>
      <c r="S1" s="5">
        <f t="shared" si="0"/>
        <v>2027</v>
      </c>
      <c r="T1" s="5">
        <f t="shared" si="0"/>
        <v>2028</v>
      </c>
      <c r="U1" s="5">
        <f t="shared" si="0"/>
        <v>2029</v>
      </c>
      <c r="V1" s="5">
        <f t="shared" si="0"/>
        <v>2030</v>
      </c>
      <c r="W1" s="5">
        <f t="shared" si="0"/>
        <v>2031</v>
      </c>
      <c r="X1" s="5">
        <f t="shared" si="0"/>
        <v>2032</v>
      </c>
      <c r="Y1" s="5">
        <f t="shared" si="0"/>
        <v>2033</v>
      </c>
      <c r="Z1" s="5">
        <f t="shared" si="0"/>
        <v>2034</v>
      </c>
      <c r="AA1" s="5">
        <f t="shared" si="0"/>
        <v>2035</v>
      </c>
      <c r="AB1" s="5">
        <f t="shared" si="0"/>
        <v>2036</v>
      </c>
      <c r="AC1" s="5">
        <f t="shared" si="0"/>
        <v>2037</v>
      </c>
      <c r="AD1" s="5">
        <f t="shared" si="0"/>
        <v>2038</v>
      </c>
      <c r="AE1" s="5">
        <f t="shared" si="0"/>
        <v>2039</v>
      </c>
      <c r="AF1" s="5">
        <f t="shared" si="0"/>
        <v>2040</v>
      </c>
      <c r="AG1" s="5">
        <f t="shared" si="0"/>
        <v>2041</v>
      </c>
      <c r="AH1" s="5">
        <f t="shared" si="0"/>
        <v>2042</v>
      </c>
      <c r="AI1" s="5">
        <f t="shared" si="0"/>
        <v>2043</v>
      </c>
      <c r="AJ1" s="5">
        <f t="shared" si="0"/>
        <v>2044</v>
      </c>
      <c r="AK1" s="5">
        <f t="shared" si="0"/>
        <v>2045</v>
      </c>
      <c r="AL1" s="5">
        <f t="shared" si="0"/>
        <v>2046</v>
      </c>
      <c r="AM1" s="5">
        <f t="shared" si="0"/>
        <v>2047</v>
      </c>
      <c r="AN1" s="5">
        <f t="shared" si="0"/>
        <v>2048</v>
      </c>
      <c r="AO1" s="5">
        <f t="shared" si="0"/>
        <v>2049</v>
      </c>
      <c r="AP1" s="5">
        <f t="shared" si="0"/>
        <v>2050</v>
      </c>
    </row>
    <row r="2" spans="1:42" x14ac:dyDescent="0.25">
      <c r="A2" s="5" t="s">
        <v>3</v>
      </c>
      <c r="B2" s="5">
        <v>0</v>
      </c>
      <c r="C2" s="5">
        <v>2427</v>
      </c>
      <c r="D2" s="5">
        <v>2427</v>
      </c>
      <c r="E2" s="5">
        <v>2427</v>
      </c>
      <c r="F2" s="5">
        <v>2427</v>
      </c>
      <c r="G2" s="5">
        <v>2427</v>
      </c>
      <c r="H2" s="5">
        <v>2427</v>
      </c>
      <c r="I2" s="5">
        <v>2427</v>
      </c>
      <c r="J2" s="5">
        <v>2427</v>
      </c>
      <c r="K2" s="5">
        <v>2427</v>
      </c>
      <c r="L2" s="5">
        <v>2427</v>
      </c>
      <c r="M2" s="5">
        <v>2427</v>
      </c>
      <c r="N2" s="5">
        <v>2427</v>
      </c>
      <c r="O2" s="5">
        <v>2427</v>
      </c>
      <c r="P2" s="5">
        <v>2427</v>
      </c>
      <c r="Q2" s="5">
        <v>2427</v>
      </c>
      <c r="R2" s="5">
        <v>2427</v>
      </c>
      <c r="S2" s="5">
        <v>2427</v>
      </c>
      <c r="T2" s="5">
        <v>2427</v>
      </c>
      <c r="U2" s="5">
        <v>2427</v>
      </c>
      <c r="V2" s="5">
        <v>2427</v>
      </c>
      <c r="W2" s="5">
        <v>2427</v>
      </c>
      <c r="X2" s="5">
        <v>2427</v>
      </c>
      <c r="Y2" s="5">
        <v>2427</v>
      </c>
      <c r="Z2" s="5">
        <v>2427</v>
      </c>
      <c r="AA2" s="5">
        <v>2427</v>
      </c>
      <c r="AB2" s="5">
        <v>2427</v>
      </c>
      <c r="AC2" s="5">
        <v>2427</v>
      </c>
      <c r="AD2" s="5">
        <v>2427</v>
      </c>
      <c r="AE2" s="5">
        <v>2427</v>
      </c>
      <c r="AF2" s="5">
        <v>2427</v>
      </c>
      <c r="AG2" s="5">
        <v>2427</v>
      </c>
      <c r="AH2" s="5">
        <v>2427</v>
      </c>
      <c r="AI2" s="5">
        <v>2427</v>
      </c>
      <c r="AJ2" s="5">
        <v>2427</v>
      </c>
      <c r="AK2" s="5">
        <v>2427</v>
      </c>
      <c r="AL2" s="5">
        <v>2427</v>
      </c>
      <c r="AM2" s="5">
        <v>2427</v>
      </c>
      <c r="AN2" s="5">
        <v>2427</v>
      </c>
      <c r="AO2" s="5">
        <v>2427</v>
      </c>
      <c r="AP2" s="5">
        <v>2427</v>
      </c>
    </row>
    <row r="3" spans="1:42" x14ac:dyDescent="0.25">
      <c r="A3" s="5" t="s">
        <v>4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88.3333333333333</v>
      </c>
      <c r="H3" s="5">
        <v>176.666666666666</v>
      </c>
      <c r="I3" s="5">
        <v>265</v>
      </c>
      <c r="J3" s="5">
        <v>353.33333333333297</v>
      </c>
      <c r="K3" s="5">
        <v>441.666666666666</v>
      </c>
      <c r="L3" s="5">
        <v>530</v>
      </c>
      <c r="M3" s="5">
        <v>530</v>
      </c>
      <c r="N3" s="5">
        <v>530</v>
      </c>
      <c r="O3" s="5">
        <v>530</v>
      </c>
      <c r="P3" s="5">
        <v>530</v>
      </c>
      <c r="Q3" s="5">
        <v>530</v>
      </c>
      <c r="R3" s="5">
        <v>530</v>
      </c>
      <c r="S3" s="5">
        <v>530</v>
      </c>
      <c r="T3" s="5">
        <v>530</v>
      </c>
      <c r="U3" s="5">
        <v>530</v>
      </c>
      <c r="V3" s="5">
        <v>530</v>
      </c>
      <c r="W3" s="5">
        <v>530</v>
      </c>
      <c r="X3" s="5">
        <v>530</v>
      </c>
      <c r="Y3" s="5">
        <v>530</v>
      </c>
      <c r="Z3" s="5">
        <v>530</v>
      </c>
      <c r="AA3" s="5">
        <v>530</v>
      </c>
      <c r="AB3" s="5">
        <v>530</v>
      </c>
      <c r="AC3" s="5">
        <v>530</v>
      </c>
      <c r="AD3" s="5">
        <v>530</v>
      </c>
      <c r="AE3" s="5">
        <v>530</v>
      </c>
      <c r="AF3" s="5">
        <v>530</v>
      </c>
      <c r="AG3" s="5">
        <v>530</v>
      </c>
      <c r="AH3" s="5">
        <v>530</v>
      </c>
      <c r="AI3" s="5">
        <v>530</v>
      </c>
      <c r="AJ3" s="5">
        <v>530</v>
      </c>
      <c r="AK3" s="5">
        <v>530</v>
      </c>
      <c r="AL3" s="5">
        <v>530</v>
      </c>
      <c r="AM3" s="5">
        <v>530</v>
      </c>
      <c r="AN3" s="5">
        <v>530</v>
      </c>
      <c r="AO3" s="5">
        <v>530</v>
      </c>
      <c r="AP3" s="5">
        <v>530</v>
      </c>
    </row>
    <row r="4" spans="1:42" x14ac:dyDescent="0.25">
      <c r="A4" s="5" t="s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88.3333333333333</v>
      </c>
      <c r="H4" s="5">
        <v>176.666666666666</v>
      </c>
      <c r="I4" s="5">
        <v>265</v>
      </c>
      <c r="J4" s="5">
        <v>353.33333333333297</v>
      </c>
      <c r="K4" s="5">
        <v>441.666666666666</v>
      </c>
      <c r="L4" s="5">
        <v>530</v>
      </c>
      <c r="M4" s="5">
        <v>530</v>
      </c>
      <c r="N4" s="5">
        <v>530</v>
      </c>
      <c r="O4" s="5">
        <v>530</v>
      </c>
      <c r="P4" s="5">
        <v>530</v>
      </c>
      <c r="Q4" s="5">
        <v>530</v>
      </c>
      <c r="R4" s="5">
        <v>530</v>
      </c>
      <c r="S4" s="5">
        <v>530</v>
      </c>
      <c r="T4" s="5">
        <v>530</v>
      </c>
      <c r="U4" s="5">
        <v>530</v>
      </c>
      <c r="V4" s="5">
        <v>530</v>
      </c>
      <c r="W4" s="5">
        <v>530</v>
      </c>
      <c r="X4" s="5">
        <v>530</v>
      </c>
      <c r="Y4" s="5">
        <v>530</v>
      </c>
      <c r="Z4" s="5">
        <v>530</v>
      </c>
      <c r="AA4" s="5">
        <v>530</v>
      </c>
      <c r="AB4" s="5">
        <v>530</v>
      </c>
      <c r="AC4" s="5">
        <v>530</v>
      </c>
      <c r="AD4" s="5">
        <v>530</v>
      </c>
      <c r="AE4" s="5">
        <v>530</v>
      </c>
      <c r="AF4" s="5">
        <v>530</v>
      </c>
      <c r="AG4" s="5">
        <v>530</v>
      </c>
      <c r="AH4" s="5">
        <v>530</v>
      </c>
      <c r="AI4" s="5">
        <v>530</v>
      </c>
      <c r="AJ4" s="5">
        <v>530</v>
      </c>
      <c r="AK4" s="5">
        <v>530</v>
      </c>
      <c r="AL4" s="5">
        <v>530</v>
      </c>
      <c r="AM4" s="5">
        <v>530</v>
      </c>
      <c r="AN4" s="5">
        <v>530</v>
      </c>
      <c r="AO4" s="5">
        <v>530</v>
      </c>
      <c r="AP4" s="5">
        <v>530</v>
      </c>
    </row>
    <row r="5" spans="1:42" x14ac:dyDescent="0.25">
      <c r="A5" s="5" t="s">
        <v>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44.1666666666666</v>
      </c>
      <c r="H5" s="5">
        <v>88.3333333333333</v>
      </c>
      <c r="I5" s="5">
        <v>132.5</v>
      </c>
      <c r="J5" s="5">
        <v>176.666666666666</v>
      </c>
      <c r="K5" s="5">
        <v>220.833333333333</v>
      </c>
      <c r="L5" s="5">
        <v>265</v>
      </c>
      <c r="M5" s="5">
        <v>265</v>
      </c>
      <c r="N5" s="5">
        <v>265</v>
      </c>
      <c r="O5" s="5">
        <v>265</v>
      </c>
      <c r="P5" s="5">
        <v>265</v>
      </c>
      <c r="Q5" s="5">
        <v>265</v>
      </c>
      <c r="R5" s="5">
        <v>265</v>
      </c>
      <c r="S5" s="5">
        <v>265</v>
      </c>
      <c r="T5" s="5">
        <v>265</v>
      </c>
      <c r="U5" s="5">
        <v>265</v>
      </c>
      <c r="V5" s="5">
        <v>265</v>
      </c>
      <c r="W5" s="5">
        <v>265</v>
      </c>
      <c r="X5" s="5">
        <v>265</v>
      </c>
      <c r="Y5" s="5">
        <v>265</v>
      </c>
      <c r="Z5" s="5">
        <v>265</v>
      </c>
      <c r="AA5" s="5">
        <v>265</v>
      </c>
      <c r="AB5" s="5">
        <v>265</v>
      </c>
      <c r="AC5" s="5">
        <v>265</v>
      </c>
      <c r="AD5" s="5">
        <v>265</v>
      </c>
      <c r="AE5" s="5">
        <v>265</v>
      </c>
      <c r="AF5" s="5">
        <v>265</v>
      </c>
      <c r="AG5" s="5">
        <v>265</v>
      </c>
      <c r="AH5" s="5">
        <v>265</v>
      </c>
      <c r="AI5" s="5">
        <v>265</v>
      </c>
      <c r="AJ5" s="5">
        <v>265</v>
      </c>
      <c r="AK5" s="5">
        <v>265</v>
      </c>
      <c r="AL5" s="5">
        <v>265</v>
      </c>
      <c r="AM5" s="5">
        <v>265</v>
      </c>
      <c r="AN5" s="5">
        <v>265</v>
      </c>
      <c r="AO5" s="5">
        <v>265</v>
      </c>
      <c r="AP5" s="5">
        <v>265</v>
      </c>
    </row>
    <row r="6" spans="1:42" x14ac:dyDescent="0.25">
      <c r="A6" s="5" t="s">
        <v>7</v>
      </c>
      <c r="B6" s="5">
        <v>0</v>
      </c>
      <c r="C6" s="5">
        <v>2427</v>
      </c>
      <c r="D6" s="5">
        <v>2427</v>
      </c>
      <c r="E6" s="5">
        <v>2427</v>
      </c>
      <c r="F6" s="5">
        <v>2427</v>
      </c>
      <c r="G6" s="5">
        <v>2647.8333333333298</v>
      </c>
      <c r="H6" s="5">
        <v>2868.6666666666601</v>
      </c>
      <c r="I6" s="5">
        <v>3089.5</v>
      </c>
      <c r="J6" s="5">
        <v>3310.3333333333298</v>
      </c>
      <c r="K6" s="5">
        <v>3531.1666666666601</v>
      </c>
      <c r="L6" s="5">
        <v>3752</v>
      </c>
      <c r="M6" s="5">
        <v>3752</v>
      </c>
      <c r="N6" s="5">
        <v>3752</v>
      </c>
      <c r="O6" s="5">
        <v>3752</v>
      </c>
      <c r="P6" s="5">
        <v>3752</v>
      </c>
      <c r="Q6" s="5">
        <v>3752</v>
      </c>
      <c r="R6" s="5">
        <v>3752</v>
      </c>
      <c r="S6" s="5">
        <v>3752</v>
      </c>
      <c r="T6" s="5">
        <v>3752</v>
      </c>
      <c r="U6" s="5">
        <v>3752</v>
      </c>
      <c r="V6" s="5">
        <v>3752</v>
      </c>
      <c r="W6" s="5">
        <v>3752</v>
      </c>
      <c r="X6" s="5">
        <v>3752</v>
      </c>
      <c r="Y6" s="5">
        <v>3752</v>
      </c>
      <c r="Z6" s="5">
        <v>3752</v>
      </c>
      <c r="AA6" s="5">
        <v>3752</v>
      </c>
      <c r="AB6" s="5">
        <v>3752</v>
      </c>
      <c r="AC6" s="5">
        <v>3752</v>
      </c>
      <c r="AD6" s="5">
        <v>3752</v>
      </c>
      <c r="AE6" s="5">
        <v>3752</v>
      </c>
      <c r="AF6" s="5">
        <v>3752</v>
      </c>
      <c r="AG6" s="5">
        <v>3752</v>
      </c>
      <c r="AH6" s="5">
        <v>3752</v>
      </c>
      <c r="AI6" s="5">
        <v>3752</v>
      </c>
      <c r="AJ6" s="5">
        <v>3752</v>
      </c>
      <c r="AK6" s="5">
        <v>3752</v>
      </c>
      <c r="AL6" s="5">
        <v>3752</v>
      </c>
      <c r="AM6" s="5">
        <v>3752</v>
      </c>
      <c r="AN6" s="5">
        <v>3752</v>
      </c>
      <c r="AO6" s="5">
        <v>3752</v>
      </c>
      <c r="AP6" s="5">
        <v>3752</v>
      </c>
    </row>
    <row r="8" spans="1:42" x14ac:dyDescent="0.25">
      <c r="A8" s="5" t="s">
        <v>8</v>
      </c>
      <c r="J8" s="5">
        <f t="shared" ref="J8:AP8" si="1">J6</f>
        <v>3310.3333333333298</v>
      </c>
      <c r="K8" s="5">
        <f t="shared" si="1"/>
        <v>3531.1666666666601</v>
      </c>
      <c r="L8" s="5">
        <f t="shared" si="1"/>
        <v>3752</v>
      </c>
      <c r="M8" s="5">
        <f t="shared" si="1"/>
        <v>3752</v>
      </c>
      <c r="N8" s="5">
        <f t="shared" si="1"/>
        <v>3752</v>
      </c>
      <c r="O8" s="5">
        <f t="shared" si="1"/>
        <v>3752</v>
      </c>
      <c r="P8" s="5">
        <f t="shared" si="1"/>
        <v>3752</v>
      </c>
      <c r="Q8" s="5">
        <f t="shared" si="1"/>
        <v>3752</v>
      </c>
      <c r="R8" s="5">
        <f t="shared" si="1"/>
        <v>3752</v>
      </c>
      <c r="S8" s="5">
        <f t="shared" si="1"/>
        <v>3752</v>
      </c>
      <c r="T8" s="5">
        <f t="shared" si="1"/>
        <v>3752</v>
      </c>
      <c r="U8" s="5">
        <f t="shared" si="1"/>
        <v>3752</v>
      </c>
      <c r="V8" s="5">
        <f t="shared" si="1"/>
        <v>3752</v>
      </c>
      <c r="W8" s="5">
        <f t="shared" si="1"/>
        <v>3752</v>
      </c>
      <c r="X8" s="5">
        <f t="shared" si="1"/>
        <v>3752</v>
      </c>
      <c r="Y8" s="5">
        <f t="shared" si="1"/>
        <v>3752</v>
      </c>
      <c r="Z8" s="5">
        <f t="shared" si="1"/>
        <v>3752</v>
      </c>
      <c r="AA8" s="5">
        <f t="shared" si="1"/>
        <v>3752</v>
      </c>
      <c r="AB8" s="5">
        <f t="shared" si="1"/>
        <v>3752</v>
      </c>
      <c r="AC8" s="5">
        <f t="shared" si="1"/>
        <v>3752</v>
      </c>
      <c r="AD8" s="5">
        <f t="shared" si="1"/>
        <v>3752</v>
      </c>
      <c r="AE8" s="5">
        <f t="shared" si="1"/>
        <v>3752</v>
      </c>
      <c r="AF8" s="5">
        <f t="shared" si="1"/>
        <v>3752</v>
      </c>
      <c r="AG8" s="5">
        <f t="shared" si="1"/>
        <v>3752</v>
      </c>
      <c r="AH8" s="5">
        <f t="shared" si="1"/>
        <v>3752</v>
      </c>
      <c r="AI8" s="5">
        <f t="shared" si="1"/>
        <v>3752</v>
      </c>
      <c r="AJ8" s="5">
        <f t="shared" si="1"/>
        <v>3752</v>
      </c>
      <c r="AK8" s="5">
        <f t="shared" si="1"/>
        <v>3752</v>
      </c>
      <c r="AL8" s="5">
        <f t="shared" si="1"/>
        <v>3752</v>
      </c>
      <c r="AM8" s="5">
        <f t="shared" si="1"/>
        <v>3752</v>
      </c>
      <c r="AN8" s="5">
        <f t="shared" si="1"/>
        <v>3752</v>
      </c>
      <c r="AO8" s="5">
        <f t="shared" si="1"/>
        <v>3752</v>
      </c>
      <c r="AP8" s="5">
        <f t="shared" si="1"/>
        <v>3752</v>
      </c>
    </row>
    <row r="14" spans="1:42" x14ac:dyDescent="0.35">
      <c r="A14" s="5" t="s">
        <v>10</v>
      </c>
    </row>
  </sheetData>
  <hyperlinks>
    <hyperlink ref="A14" r:id="rId1" display="http://www.nrel.gov/analysis/re_futures/docs/re_futures_v1_figures_data-2013-06-26.xlsx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tabSelected="1" workbookViewId="0">
      <selection activeCell="K31" sqref="K31"/>
    </sheetView>
  </sheetViews>
  <sheetFormatPr defaultRowHeight="14.5" x14ac:dyDescent="0.35"/>
  <cols>
    <col min="4" max="4" width="4.6328125" style="11" customWidth="1"/>
    <col min="6" max="6" width="17" customWidth="1"/>
    <col min="7" max="7" width="5.54296875" style="11" customWidth="1"/>
    <col min="8" max="8" width="24.81640625" customWidth="1"/>
    <col min="9" max="9" width="6.453125" style="11" customWidth="1"/>
    <col min="14" max="14" width="29.1796875" customWidth="1"/>
  </cols>
  <sheetData>
    <row r="1" spans="1:23" s="5" customFormat="1" ht="29" x14ac:dyDescent="0.35">
      <c r="B1" s="5" t="s">
        <v>58</v>
      </c>
      <c r="D1" s="11"/>
      <c r="E1" s="5" t="s">
        <v>56</v>
      </c>
      <c r="G1" s="11"/>
      <c r="H1" s="15" t="s">
        <v>57</v>
      </c>
      <c r="I1" s="11"/>
      <c r="J1" s="5" t="s">
        <v>39</v>
      </c>
      <c r="N1" s="16" t="s">
        <v>46</v>
      </c>
    </row>
    <row r="2" spans="1:23" x14ac:dyDescent="0.35">
      <c r="A2" t="s">
        <v>0</v>
      </c>
      <c r="B2" t="s">
        <v>37</v>
      </c>
      <c r="C2" t="s">
        <v>38</v>
      </c>
      <c r="E2" t="s">
        <v>37</v>
      </c>
      <c r="F2" s="5" t="s">
        <v>38</v>
      </c>
      <c r="H2" s="5"/>
      <c r="N2" s="17">
        <v>2000</v>
      </c>
    </row>
    <row r="3" spans="1:23" x14ac:dyDescent="0.35">
      <c r="A3">
        <v>2015</v>
      </c>
      <c r="B3">
        <f t="shared" ref="B3:B6" si="0">Q41</f>
        <v>73.5</v>
      </c>
      <c r="C3">
        <v>0</v>
      </c>
      <c r="J3">
        <f>SUM(B3:H3)</f>
        <v>73.5</v>
      </c>
    </row>
    <row r="4" spans="1:23" x14ac:dyDescent="0.35">
      <c r="A4">
        <v>2016</v>
      </c>
      <c r="B4">
        <f t="shared" si="0"/>
        <v>73.5</v>
      </c>
      <c r="C4">
        <v>0</v>
      </c>
      <c r="J4" s="5">
        <f>J3+SUM(E4:H4)</f>
        <v>73.5</v>
      </c>
      <c r="N4" t="s">
        <v>50</v>
      </c>
      <c r="O4" s="5"/>
    </row>
    <row r="5" spans="1:23" x14ac:dyDescent="0.35">
      <c r="A5">
        <v>2017</v>
      </c>
      <c r="B5">
        <f t="shared" si="0"/>
        <v>103.5</v>
      </c>
      <c r="C5">
        <v>59</v>
      </c>
      <c r="J5" s="5">
        <f t="shared" ref="J5:J19" si="1">J4+SUM(E5:H5)</f>
        <v>73.5</v>
      </c>
      <c r="N5" t="s">
        <v>51</v>
      </c>
      <c r="O5">
        <f>0.95/4</f>
        <v>0.23749999999999999</v>
      </c>
    </row>
    <row r="6" spans="1:23" x14ac:dyDescent="0.35">
      <c r="A6">
        <v>2018</v>
      </c>
      <c r="B6">
        <f t="shared" si="0"/>
        <v>228.7</v>
      </c>
      <c r="C6">
        <v>0</v>
      </c>
      <c r="J6" s="5">
        <f t="shared" si="1"/>
        <v>73.5</v>
      </c>
    </row>
    <row r="7" spans="1:23" x14ac:dyDescent="0.35">
      <c r="A7">
        <v>2019</v>
      </c>
      <c r="B7">
        <f>$O$44</f>
        <v>332.2</v>
      </c>
      <c r="C7" s="5">
        <v>0</v>
      </c>
      <c r="E7">
        <f>$R$33</f>
        <v>291.375</v>
      </c>
      <c r="F7" s="5">
        <f>R34+C7</f>
        <v>56</v>
      </c>
      <c r="J7" s="5">
        <f t="shared" si="1"/>
        <v>420.875</v>
      </c>
    </row>
    <row r="8" spans="1:23" x14ac:dyDescent="0.35">
      <c r="A8">
        <v>2020</v>
      </c>
      <c r="B8" s="5">
        <v>0</v>
      </c>
      <c r="C8" s="5">
        <v>0</v>
      </c>
      <c r="E8" s="5">
        <f t="shared" ref="E8:E10" si="2">$R$33</f>
        <v>291.375</v>
      </c>
      <c r="F8" s="5">
        <f>F7+$R$34</f>
        <v>112</v>
      </c>
      <c r="J8" s="5">
        <f t="shared" si="1"/>
        <v>824.25</v>
      </c>
      <c r="S8" t="s">
        <v>48</v>
      </c>
      <c r="T8">
        <v>2018</v>
      </c>
      <c r="U8">
        <v>2022</v>
      </c>
      <c r="V8">
        <v>2026</v>
      </c>
      <c r="W8">
        <v>2030</v>
      </c>
    </row>
    <row r="9" spans="1:23" x14ac:dyDescent="0.35">
      <c r="A9">
        <v>2021</v>
      </c>
      <c r="B9" s="5">
        <v>0</v>
      </c>
      <c r="C9" s="5">
        <v>0</v>
      </c>
      <c r="E9" s="5">
        <f t="shared" si="2"/>
        <v>291.375</v>
      </c>
      <c r="F9" s="5">
        <f>F8+$R$34</f>
        <v>168</v>
      </c>
      <c r="J9" s="5">
        <f t="shared" si="1"/>
        <v>1283.625</v>
      </c>
      <c r="S9" t="s">
        <v>49</v>
      </c>
      <c r="T9">
        <v>1.5758435285502404E-3</v>
      </c>
      <c r="U9">
        <v>3.3890439577342932E-2</v>
      </c>
      <c r="V9">
        <v>3.9704697358328309E-2</v>
      </c>
      <c r="W9">
        <v>6.7370584923834534E-2</v>
      </c>
    </row>
    <row r="10" spans="1:23" x14ac:dyDescent="0.35">
      <c r="A10">
        <v>2022</v>
      </c>
      <c r="B10" s="5">
        <v>0</v>
      </c>
      <c r="C10" s="5">
        <v>0</v>
      </c>
      <c r="E10" s="5">
        <f t="shared" si="2"/>
        <v>291.375</v>
      </c>
      <c r="F10" s="5">
        <f>F9+$R$34</f>
        <v>224</v>
      </c>
      <c r="H10" s="5"/>
      <c r="J10" s="5">
        <f t="shared" si="1"/>
        <v>1799</v>
      </c>
    </row>
    <row r="11" spans="1:23" x14ac:dyDescent="0.35">
      <c r="A11">
        <v>2023</v>
      </c>
      <c r="B11" s="5">
        <v>0</v>
      </c>
      <c r="C11" s="5">
        <v>0</v>
      </c>
      <c r="E11" s="5"/>
      <c r="F11" s="5"/>
      <c r="H11" s="5"/>
      <c r="J11" s="5">
        <f t="shared" si="1"/>
        <v>1799</v>
      </c>
    </row>
    <row r="12" spans="1:23" x14ac:dyDescent="0.35">
      <c r="A12">
        <v>2024</v>
      </c>
      <c r="B12" s="5">
        <v>0</v>
      </c>
      <c r="C12" s="5">
        <v>0</v>
      </c>
      <c r="E12" s="5"/>
      <c r="F12" s="5"/>
      <c r="H12" s="5"/>
      <c r="J12" s="5">
        <f t="shared" si="1"/>
        <v>1799</v>
      </c>
    </row>
    <row r="13" spans="1:23" x14ac:dyDescent="0.35">
      <c r="A13">
        <v>2025</v>
      </c>
      <c r="B13" s="5">
        <v>0</v>
      </c>
      <c r="C13" s="5">
        <v>0</v>
      </c>
      <c r="E13" s="5"/>
      <c r="F13" s="5"/>
      <c r="H13" s="5"/>
      <c r="J13" s="5">
        <f t="shared" si="1"/>
        <v>1799</v>
      </c>
    </row>
    <row r="14" spans="1:23" x14ac:dyDescent="0.35">
      <c r="A14">
        <v>2026</v>
      </c>
      <c r="B14" s="5">
        <v>0</v>
      </c>
      <c r="C14" s="5">
        <v>0</v>
      </c>
      <c r="E14" s="5"/>
      <c r="F14" s="5"/>
      <c r="H14" s="5">
        <f>0.05*N2</f>
        <v>100</v>
      </c>
      <c r="J14" s="5">
        <f t="shared" si="1"/>
        <v>1899</v>
      </c>
    </row>
    <row r="15" spans="1:23" x14ac:dyDescent="0.35">
      <c r="A15">
        <v>2027</v>
      </c>
      <c r="B15" s="5">
        <v>0</v>
      </c>
      <c r="C15" s="5">
        <v>0</v>
      </c>
      <c r="E15" s="5"/>
      <c r="F15" s="5"/>
      <c r="H15" s="5">
        <f>$O$5*$N$2</f>
        <v>475</v>
      </c>
      <c r="J15" s="5">
        <f t="shared" si="1"/>
        <v>2374</v>
      </c>
    </row>
    <row r="16" spans="1:23" x14ac:dyDescent="0.35">
      <c r="A16">
        <v>2028</v>
      </c>
      <c r="B16" s="5">
        <v>0</v>
      </c>
      <c r="C16" s="5">
        <v>0</v>
      </c>
      <c r="E16" s="5"/>
      <c r="F16" s="5"/>
      <c r="H16" s="5">
        <f t="shared" ref="H16:H18" si="3">$O$5*$N$2</f>
        <v>475</v>
      </c>
      <c r="J16" s="5">
        <f>J15+SUM(E16:H16)</f>
        <v>2849</v>
      </c>
    </row>
    <row r="17" spans="1:15" x14ac:dyDescent="0.35">
      <c r="A17">
        <v>2029</v>
      </c>
      <c r="B17" s="5">
        <v>0</v>
      </c>
      <c r="C17" s="5">
        <v>0</v>
      </c>
      <c r="E17" s="5"/>
      <c r="F17" s="5"/>
      <c r="H17" s="5">
        <f t="shared" si="3"/>
        <v>475</v>
      </c>
      <c r="J17" s="5">
        <f t="shared" si="1"/>
        <v>3324</v>
      </c>
    </row>
    <row r="18" spans="1:15" x14ac:dyDescent="0.35">
      <c r="A18">
        <v>2030</v>
      </c>
      <c r="B18" s="5">
        <v>0</v>
      </c>
      <c r="C18" s="5">
        <v>0</v>
      </c>
      <c r="E18" s="5"/>
      <c r="F18" s="5"/>
      <c r="H18" s="5">
        <f t="shared" si="3"/>
        <v>475</v>
      </c>
      <c r="J18" s="5">
        <f t="shared" si="1"/>
        <v>3799</v>
      </c>
    </row>
    <row r="19" spans="1:15" x14ac:dyDescent="0.35">
      <c r="A19">
        <v>2031</v>
      </c>
      <c r="B19" s="5">
        <v>0</v>
      </c>
      <c r="C19" s="5">
        <v>0</v>
      </c>
      <c r="E19" s="5"/>
      <c r="F19" s="5"/>
      <c r="J19" s="5">
        <f t="shared" si="1"/>
        <v>3799</v>
      </c>
    </row>
    <row r="20" spans="1:15" x14ac:dyDescent="0.35">
      <c r="A20">
        <v>2032</v>
      </c>
      <c r="B20" s="5">
        <v>0</v>
      </c>
      <c r="C20" s="5">
        <v>0</v>
      </c>
      <c r="E20" s="5"/>
      <c r="F20" s="5"/>
      <c r="H20" s="5"/>
      <c r="J20" s="5">
        <f t="shared" ref="J20:J38" si="4">J19</f>
        <v>3799</v>
      </c>
    </row>
    <row r="21" spans="1:15" x14ac:dyDescent="0.35">
      <c r="A21">
        <v>2033</v>
      </c>
      <c r="B21" s="5">
        <v>0</v>
      </c>
      <c r="C21" s="5">
        <v>0</v>
      </c>
      <c r="E21" s="5"/>
      <c r="F21" s="5"/>
      <c r="H21" s="5"/>
      <c r="J21" s="5">
        <f t="shared" si="4"/>
        <v>3799</v>
      </c>
    </row>
    <row r="22" spans="1:15" x14ac:dyDescent="0.35">
      <c r="A22">
        <v>2034</v>
      </c>
      <c r="B22" s="5">
        <v>0</v>
      </c>
      <c r="C22" s="5">
        <v>0</v>
      </c>
      <c r="E22" s="5"/>
      <c r="F22" s="5"/>
      <c r="H22" s="5"/>
      <c r="J22" s="5">
        <f t="shared" si="4"/>
        <v>3799</v>
      </c>
    </row>
    <row r="23" spans="1:15" x14ac:dyDescent="0.35">
      <c r="A23">
        <v>2035</v>
      </c>
      <c r="B23" s="5">
        <v>0</v>
      </c>
      <c r="C23" s="5">
        <v>0</v>
      </c>
      <c r="E23" s="5"/>
      <c r="F23" s="5"/>
      <c r="H23" s="5"/>
      <c r="J23" s="5">
        <f t="shared" si="4"/>
        <v>3799</v>
      </c>
    </row>
    <row r="24" spans="1:15" x14ac:dyDescent="0.35">
      <c r="A24">
        <v>2036</v>
      </c>
      <c r="B24" s="5">
        <v>0</v>
      </c>
      <c r="C24" s="5">
        <v>0</v>
      </c>
      <c r="E24" s="5"/>
      <c r="F24" s="5"/>
      <c r="H24" s="5"/>
      <c r="J24" s="5">
        <f t="shared" si="4"/>
        <v>3799</v>
      </c>
      <c r="N24" t="s">
        <v>34</v>
      </c>
    </row>
    <row r="25" spans="1:15" x14ac:dyDescent="0.35">
      <c r="A25">
        <v>2037</v>
      </c>
      <c r="B25" s="5">
        <v>0</v>
      </c>
      <c r="C25" s="5">
        <v>0</v>
      </c>
      <c r="E25" s="5"/>
      <c r="F25" s="5"/>
      <c r="H25" s="5"/>
      <c r="J25" s="5">
        <f t="shared" si="4"/>
        <v>3799</v>
      </c>
      <c r="N25" t="s">
        <v>33</v>
      </c>
    </row>
    <row r="26" spans="1:15" x14ac:dyDescent="0.35">
      <c r="A26">
        <v>2038</v>
      </c>
      <c r="B26" s="5">
        <v>0</v>
      </c>
      <c r="C26" s="5">
        <v>0</v>
      </c>
      <c r="E26" s="5"/>
      <c r="F26" s="5"/>
      <c r="H26" s="5"/>
      <c r="J26" s="5">
        <f t="shared" si="4"/>
        <v>3799</v>
      </c>
    </row>
    <row r="27" spans="1:15" x14ac:dyDescent="0.35">
      <c r="A27">
        <v>2039</v>
      </c>
      <c r="B27" s="5">
        <v>0</v>
      </c>
      <c r="C27" s="5">
        <v>0</v>
      </c>
      <c r="E27" s="5"/>
      <c r="F27" s="5"/>
      <c r="H27" s="5"/>
      <c r="J27" s="5">
        <f t="shared" si="4"/>
        <v>3799</v>
      </c>
      <c r="N27" t="s">
        <v>35</v>
      </c>
    </row>
    <row r="28" spans="1:15" x14ac:dyDescent="0.35">
      <c r="A28">
        <v>2040</v>
      </c>
      <c r="B28" s="5">
        <v>0</v>
      </c>
      <c r="C28" s="5">
        <v>0</v>
      </c>
      <c r="E28" s="5"/>
      <c r="F28" s="5"/>
      <c r="H28" s="5"/>
      <c r="J28" s="5">
        <f t="shared" si="4"/>
        <v>3799</v>
      </c>
    </row>
    <row r="29" spans="1:15" x14ac:dyDescent="0.35">
      <c r="A29">
        <v>2041</v>
      </c>
      <c r="B29" s="5">
        <v>0</v>
      </c>
      <c r="C29" s="5">
        <v>0</v>
      </c>
      <c r="E29" s="5"/>
      <c r="F29" s="5"/>
      <c r="H29" s="5"/>
      <c r="J29" s="5">
        <f t="shared" si="4"/>
        <v>3799</v>
      </c>
      <c r="N29" t="s">
        <v>36</v>
      </c>
    </row>
    <row r="30" spans="1:15" x14ac:dyDescent="0.35">
      <c r="A30">
        <v>2042</v>
      </c>
      <c r="B30" s="5">
        <v>0</v>
      </c>
      <c r="C30" s="5">
        <v>0</v>
      </c>
      <c r="E30" s="5"/>
      <c r="F30" s="5"/>
      <c r="H30" s="5"/>
      <c r="J30" s="5">
        <f t="shared" si="4"/>
        <v>3799</v>
      </c>
      <c r="N30" t="s">
        <v>47</v>
      </c>
      <c r="O30">
        <v>224</v>
      </c>
    </row>
    <row r="31" spans="1:15" x14ac:dyDescent="0.35">
      <c r="A31">
        <v>2043</v>
      </c>
      <c r="B31" s="5">
        <v>0</v>
      </c>
      <c r="C31" s="5">
        <v>0</v>
      </c>
      <c r="E31" s="5"/>
      <c r="F31" s="5"/>
      <c r="H31" s="5"/>
      <c r="J31" s="5">
        <f t="shared" si="4"/>
        <v>3799</v>
      </c>
      <c r="N31" t="s">
        <v>55</v>
      </c>
      <c r="O31">
        <f>224+59</f>
        <v>283</v>
      </c>
    </row>
    <row r="32" spans="1:15" x14ac:dyDescent="0.35">
      <c r="A32">
        <v>2044</v>
      </c>
      <c r="B32" s="5">
        <v>0</v>
      </c>
      <c r="C32" s="5">
        <v>0</v>
      </c>
      <c r="E32" s="5"/>
      <c r="F32" s="5"/>
      <c r="H32" s="5"/>
      <c r="J32" s="5">
        <f t="shared" si="4"/>
        <v>3799</v>
      </c>
    </row>
    <row r="33" spans="1:18" x14ac:dyDescent="0.35">
      <c r="A33">
        <v>2045</v>
      </c>
      <c r="B33" s="5">
        <v>0</v>
      </c>
      <c r="C33" s="5">
        <v>0</v>
      </c>
      <c r="E33" s="5"/>
      <c r="F33" s="5"/>
      <c r="H33" s="5"/>
      <c r="J33" s="5">
        <f t="shared" si="4"/>
        <v>3799</v>
      </c>
      <c r="N33" t="s">
        <v>52</v>
      </c>
      <c r="R33">
        <f>(1497.7-332.2)/4</f>
        <v>291.375</v>
      </c>
    </row>
    <row r="34" spans="1:18" x14ac:dyDescent="0.35">
      <c r="A34">
        <v>2046</v>
      </c>
      <c r="B34" s="5">
        <v>0</v>
      </c>
      <c r="C34" s="5">
        <v>0</v>
      </c>
      <c r="E34" s="5"/>
      <c r="F34" s="5"/>
      <c r="H34" s="5"/>
      <c r="J34" s="5">
        <f t="shared" si="4"/>
        <v>3799</v>
      </c>
      <c r="N34" t="s">
        <v>53</v>
      </c>
      <c r="R34">
        <f>224/4</f>
        <v>56</v>
      </c>
    </row>
    <row r="35" spans="1:18" x14ac:dyDescent="0.35">
      <c r="A35">
        <v>2047</v>
      </c>
      <c r="B35" s="5">
        <v>0</v>
      </c>
      <c r="C35" s="5">
        <v>0</v>
      </c>
      <c r="E35" s="5"/>
      <c r="F35" s="5"/>
      <c r="H35" s="5"/>
      <c r="J35" s="5">
        <f t="shared" si="4"/>
        <v>3799</v>
      </c>
    </row>
    <row r="36" spans="1:18" x14ac:dyDescent="0.35">
      <c r="A36">
        <v>2048</v>
      </c>
      <c r="B36" s="5">
        <v>0</v>
      </c>
      <c r="C36" s="5">
        <v>0</v>
      </c>
      <c r="E36" s="5"/>
      <c r="F36" s="5"/>
      <c r="H36" s="5"/>
      <c r="J36" s="5">
        <f t="shared" si="4"/>
        <v>3799</v>
      </c>
    </row>
    <row r="37" spans="1:18" x14ac:dyDescent="0.35">
      <c r="A37">
        <v>2049</v>
      </c>
      <c r="B37" s="5">
        <v>0</v>
      </c>
      <c r="C37" s="5">
        <v>0</v>
      </c>
      <c r="E37" s="5"/>
      <c r="F37" s="5"/>
      <c r="H37" s="5"/>
      <c r="J37" s="5">
        <f t="shared" si="4"/>
        <v>3799</v>
      </c>
      <c r="N37" s="6"/>
    </row>
    <row r="38" spans="1:18" x14ac:dyDescent="0.35">
      <c r="A38">
        <v>2050</v>
      </c>
      <c r="B38" s="5">
        <v>0</v>
      </c>
      <c r="C38" s="5">
        <v>0</v>
      </c>
      <c r="E38" s="5"/>
      <c r="F38" s="5"/>
      <c r="H38" s="5"/>
      <c r="J38" s="5">
        <f t="shared" si="4"/>
        <v>3799</v>
      </c>
    </row>
    <row r="39" spans="1:18" x14ac:dyDescent="0.35">
      <c r="N39" s="5"/>
      <c r="O39" s="5" t="s">
        <v>54</v>
      </c>
      <c r="P39" s="5"/>
      <c r="Q39" t="s">
        <v>58</v>
      </c>
    </row>
    <row r="40" spans="1:18" x14ac:dyDescent="0.35">
      <c r="N40" t="s">
        <v>0</v>
      </c>
      <c r="O40" t="s">
        <v>37</v>
      </c>
      <c r="P40" t="s">
        <v>38</v>
      </c>
    </row>
    <row r="41" spans="1:18" x14ac:dyDescent="0.35">
      <c r="N41">
        <v>2015</v>
      </c>
      <c r="O41">
        <f>O42/2</f>
        <v>73.5</v>
      </c>
      <c r="Q41">
        <f>O41</f>
        <v>73.5</v>
      </c>
    </row>
    <row r="42" spans="1:18" x14ac:dyDescent="0.35">
      <c r="N42">
        <v>2016</v>
      </c>
      <c r="O42">
        <f>O43-30</f>
        <v>147</v>
      </c>
      <c r="Q42">
        <f>O42-Q41</f>
        <v>73.5</v>
      </c>
    </row>
    <row r="43" spans="1:18" x14ac:dyDescent="0.35">
      <c r="N43">
        <v>2017</v>
      </c>
      <c r="O43">
        <v>177</v>
      </c>
      <c r="P43">
        <v>59</v>
      </c>
      <c r="Q43" s="5">
        <f t="shared" ref="Q43:Q44" si="5">O43-Q42</f>
        <v>103.5</v>
      </c>
    </row>
    <row r="44" spans="1:18" x14ac:dyDescent="0.35">
      <c r="N44">
        <v>2018</v>
      </c>
      <c r="O44">
        <f>332.2</f>
        <v>332.2</v>
      </c>
      <c r="P44">
        <f>$P$43</f>
        <v>59</v>
      </c>
      <c r="Q44" s="5">
        <f t="shared" si="5"/>
        <v>228.7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38"/>
  <sheetViews>
    <sheetView workbookViewId="0">
      <selection activeCell="B37" sqref="B2:B37"/>
    </sheetView>
  </sheetViews>
  <sheetFormatPr defaultRowHeight="14.5" x14ac:dyDescent="0.35"/>
  <cols>
    <col min="2" max="2" width="12.453125" customWidth="1"/>
  </cols>
  <sheetData>
    <row r="1" spans="1:2" ht="15" x14ac:dyDescent="0.25">
      <c r="A1" t="s">
        <v>0</v>
      </c>
      <c r="B1" t="s">
        <v>1</v>
      </c>
    </row>
    <row r="2" spans="1:2" ht="15" x14ac:dyDescent="0.25">
      <c r="A2" s="5">
        <v>2015</v>
      </c>
      <c r="B2" s="8">
        <f>Calculations!J3</f>
        <v>73.5</v>
      </c>
    </row>
    <row r="3" spans="1:2" ht="15" x14ac:dyDescent="0.25">
      <c r="A3" s="5">
        <v>2016</v>
      </c>
      <c r="B3" s="8">
        <f>Calculations!J4</f>
        <v>73.5</v>
      </c>
    </row>
    <row r="4" spans="1:2" ht="15" x14ac:dyDescent="0.25">
      <c r="A4" s="5">
        <v>2017</v>
      </c>
      <c r="B4" s="8">
        <f>Calculations!J5</f>
        <v>73.5</v>
      </c>
    </row>
    <row r="5" spans="1:2" ht="15" x14ac:dyDescent="0.25">
      <c r="A5" s="5">
        <v>2018</v>
      </c>
      <c r="B5" s="8">
        <f>Calculations!J6</f>
        <v>73.5</v>
      </c>
    </row>
    <row r="6" spans="1:2" ht="15" x14ac:dyDescent="0.25">
      <c r="A6" s="5">
        <v>2019</v>
      </c>
      <c r="B6" s="8">
        <f>Calculations!J7</f>
        <v>420.875</v>
      </c>
    </row>
    <row r="7" spans="1:2" ht="15" x14ac:dyDescent="0.25">
      <c r="A7" s="5">
        <v>2020</v>
      </c>
      <c r="B7" s="8">
        <f>Calculations!J8</f>
        <v>824.25</v>
      </c>
    </row>
    <row r="8" spans="1:2" ht="15" x14ac:dyDescent="0.25">
      <c r="A8" s="5">
        <v>2021</v>
      </c>
      <c r="B8" s="8">
        <f>Calculations!J9</f>
        <v>1283.625</v>
      </c>
    </row>
    <row r="9" spans="1:2" ht="15" x14ac:dyDescent="0.25">
      <c r="A9" s="5">
        <v>2022</v>
      </c>
      <c r="B9" s="8">
        <f>Calculations!J10</f>
        <v>1799</v>
      </c>
    </row>
    <row r="10" spans="1:2" ht="15" x14ac:dyDescent="0.25">
      <c r="A10" s="5">
        <v>2023</v>
      </c>
      <c r="B10" s="8">
        <f>Calculations!J11</f>
        <v>1799</v>
      </c>
    </row>
    <row r="11" spans="1:2" ht="15" x14ac:dyDescent="0.25">
      <c r="A11" s="5">
        <v>2024</v>
      </c>
      <c r="B11" s="8">
        <f>Calculations!J12</f>
        <v>1799</v>
      </c>
    </row>
    <row r="12" spans="1:2" ht="15" x14ac:dyDescent="0.25">
      <c r="A12" s="5">
        <v>2025</v>
      </c>
      <c r="B12" s="8">
        <f>Calculations!J13</f>
        <v>1799</v>
      </c>
    </row>
    <row r="13" spans="1:2" ht="15" x14ac:dyDescent="0.25">
      <c r="A13" s="5">
        <v>2026</v>
      </c>
      <c r="B13" s="8">
        <f>Calculations!J14</f>
        <v>1899</v>
      </c>
    </row>
    <row r="14" spans="1:2" ht="15" x14ac:dyDescent="0.25">
      <c r="A14" s="5">
        <v>2027</v>
      </c>
      <c r="B14" s="8">
        <f>Calculations!J15</f>
        <v>2374</v>
      </c>
    </row>
    <row r="15" spans="1:2" ht="15" x14ac:dyDescent="0.25">
      <c r="A15" s="5">
        <v>2028</v>
      </c>
      <c r="B15" s="8">
        <f>Calculations!J16</f>
        <v>2849</v>
      </c>
    </row>
    <row r="16" spans="1:2" ht="15" x14ac:dyDescent="0.25">
      <c r="A16" s="5">
        <v>2029</v>
      </c>
      <c r="B16" s="8">
        <f>Calculations!J17</f>
        <v>3324</v>
      </c>
    </row>
    <row r="17" spans="1:2" ht="15" x14ac:dyDescent="0.25">
      <c r="A17" s="5">
        <v>2030</v>
      </c>
      <c r="B17" s="8">
        <f>Calculations!J18</f>
        <v>3799</v>
      </c>
    </row>
    <row r="18" spans="1:2" ht="15" x14ac:dyDescent="0.25">
      <c r="A18" s="5">
        <v>2031</v>
      </c>
      <c r="B18" s="8">
        <f>Calculations!J19</f>
        <v>3799</v>
      </c>
    </row>
    <row r="19" spans="1:2" ht="15" x14ac:dyDescent="0.25">
      <c r="A19" s="5">
        <v>2032</v>
      </c>
      <c r="B19" s="8">
        <f>Calculations!J20</f>
        <v>3799</v>
      </c>
    </row>
    <row r="20" spans="1:2" ht="15" x14ac:dyDescent="0.25">
      <c r="A20" s="5">
        <v>2033</v>
      </c>
      <c r="B20" s="8">
        <f>Calculations!J21</f>
        <v>3799</v>
      </c>
    </row>
    <row r="21" spans="1:2" ht="15" x14ac:dyDescent="0.25">
      <c r="A21" s="5">
        <v>2034</v>
      </c>
      <c r="B21" s="8">
        <f>Calculations!J22</f>
        <v>3799</v>
      </c>
    </row>
    <row r="22" spans="1:2" ht="15" x14ac:dyDescent="0.25">
      <c r="A22" s="5">
        <v>2035</v>
      </c>
      <c r="B22" s="8">
        <f>Calculations!J23</f>
        <v>3799</v>
      </c>
    </row>
    <row r="23" spans="1:2" ht="15" x14ac:dyDescent="0.25">
      <c r="A23" s="5">
        <v>2036</v>
      </c>
      <c r="B23" s="8">
        <f>Calculations!J24</f>
        <v>3799</v>
      </c>
    </row>
    <row r="24" spans="1:2" ht="15" x14ac:dyDescent="0.25">
      <c r="A24" s="5">
        <v>2037</v>
      </c>
      <c r="B24" s="8">
        <f>Calculations!J25</f>
        <v>3799</v>
      </c>
    </row>
    <row r="25" spans="1:2" ht="15" x14ac:dyDescent="0.25">
      <c r="A25" s="5">
        <v>2038</v>
      </c>
      <c r="B25" s="8">
        <f>Calculations!J26</f>
        <v>3799</v>
      </c>
    </row>
    <row r="26" spans="1:2" ht="15" x14ac:dyDescent="0.25">
      <c r="A26" s="5">
        <v>2039</v>
      </c>
      <c r="B26" s="8">
        <f>Calculations!J27</f>
        <v>3799</v>
      </c>
    </row>
    <row r="27" spans="1:2" ht="15" x14ac:dyDescent="0.25">
      <c r="A27" s="5">
        <v>2040</v>
      </c>
      <c r="B27" s="8">
        <f>Calculations!J28</f>
        <v>3799</v>
      </c>
    </row>
    <row r="28" spans="1:2" ht="15" x14ac:dyDescent="0.25">
      <c r="A28" s="5">
        <v>2041</v>
      </c>
      <c r="B28" s="8">
        <f>Calculations!J29</f>
        <v>3799</v>
      </c>
    </row>
    <row r="29" spans="1:2" ht="15" x14ac:dyDescent="0.25">
      <c r="A29" s="5">
        <v>2042</v>
      </c>
      <c r="B29" s="8">
        <f>Calculations!J30</f>
        <v>3799</v>
      </c>
    </row>
    <row r="30" spans="1:2" ht="15" x14ac:dyDescent="0.25">
      <c r="A30" s="5">
        <v>2043</v>
      </c>
      <c r="B30" s="8">
        <f>Calculations!J31</f>
        <v>3799</v>
      </c>
    </row>
    <row r="31" spans="1:2" ht="15" x14ac:dyDescent="0.25">
      <c r="A31" s="5">
        <v>2044</v>
      </c>
      <c r="B31" s="8">
        <f>Calculations!J32</f>
        <v>3799</v>
      </c>
    </row>
    <row r="32" spans="1:2" ht="15" x14ac:dyDescent="0.25">
      <c r="A32" s="5">
        <v>2045</v>
      </c>
      <c r="B32" s="8">
        <f>Calculations!J33</f>
        <v>3799</v>
      </c>
    </row>
    <row r="33" spans="1:2" ht="15" x14ac:dyDescent="0.25">
      <c r="A33" s="5">
        <v>2046</v>
      </c>
      <c r="B33" s="8">
        <f>Calculations!J34</f>
        <v>3799</v>
      </c>
    </row>
    <row r="34" spans="1:2" ht="15" x14ac:dyDescent="0.25">
      <c r="A34" s="5">
        <v>2047</v>
      </c>
      <c r="B34" s="8">
        <f>Calculations!J35</f>
        <v>3799</v>
      </c>
    </row>
    <row r="35" spans="1:2" ht="15" x14ac:dyDescent="0.25">
      <c r="A35" s="5">
        <v>2048</v>
      </c>
      <c r="B35" s="8">
        <f>Calculations!J36</f>
        <v>3799</v>
      </c>
    </row>
    <row r="36" spans="1:2" x14ac:dyDescent="0.35">
      <c r="A36" s="5">
        <v>2049</v>
      </c>
      <c r="B36" s="8">
        <f>Calculations!J37</f>
        <v>3799</v>
      </c>
    </row>
    <row r="37" spans="1:2" x14ac:dyDescent="0.35">
      <c r="A37" s="5">
        <v>2050</v>
      </c>
      <c r="B37" s="8">
        <f>Calculations!J38</f>
        <v>3799</v>
      </c>
    </row>
    <row r="38" spans="1:2" x14ac:dyDescent="0.35">
      <c r="B3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CPUC IRP proceeding</vt:lpstr>
      <vt:lpstr>E3 Data</vt:lpstr>
      <vt:lpstr>Calculations</vt:lpstr>
      <vt:lpstr>BGrBSC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2014-08-26T20:23:01Z</dcterms:created>
  <dcterms:modified xsi:type="dcterms:W3CDTF">2019-06-10T14:31:00Z</dcterms:modified>
</cp:coreProperties>
</file>