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Robbie\Dropbox (Energy InNovation)\My Documents\Policy Solutions Project\California\eps-1.3.3-California-wipE\InputData\elec\MCGLT\"/>
    </mc:Choice>
  </mc:AlternateContent>
  <bookViews>
    <workbookView xWindow="120" yWindow="120" windowWidth="15405" windowHeight="7395" activeTab="6"/>
  </bookViews>
  <sheets>
    <sheet name="About" sheetId="6" r:id="rId1"/>
    <sheet name="E3 60% RPS data" sheetId="42" r:id="rId2"/>
    <sheet name="CEC data" sheetId="44" r:id="rId3"/>
    <sheet name="Biomass" sheetId="32" r:id="rId4"/>
    <sheet name="Offshore wind" sheetId="49" r:id="rId5"/>
    <sheet name="Solar" sheetId="47" r:id="rId6"/>
    <sheet name="MCGLT" sheetId="34" r:id="rId7"/>
  </sheets>
  <definedNames>
    <definedName name="percentile">About!#REF!</definedName>
  </definedNames>
  <calcPr calcId="162913" iterate="1" iterateDelta="1.0000000000000001E-5"/>
</workbook>
</file>

<file path=xl/calcChain.xml><?xml version="1.0" encoding="utf-8"?>
<calcChain xmlns="http://schemas.openxmlformats.org/spreadsheetml/2006/main">
  <c r="D18" i="34" l="1"/>
  <c r="C18" i="34"/>
  <c r="L26" i="34" l="1"/>
  <c r="K26" i="34"/>
  <c r="K25" i="34"/>
  <c r="J26" i="34"/>
  <c r="J25" i="34"/>
  <c r="I26" i="34"/>
  <c r="H26" i="34"/>
  <c r="G26" i="34"/>
  <c r="F26" i="34"/>
  <c r="E26" i="34"/>
  <c r="D26" i="34"/>
  <c r="I25" i="34"/>
  <c r="H25" i="34"/>
  <c r="G25" i="34"/>
  <c r="F25" i="34"/>
  <c r="E25" i="34"/>
  <c r="D25" i="34"/>
  <c r="C26" i="34"/>
  <c r="B9" i="49"/>
  <c r="B10" i="49"/>
  <c r="B11" i="49"/>
  <c r="B12" i="49"/>
  <c r="B13" i="49"/>
  <c r="B14" i="49"/>
  <c r="B15" i="49"/>
  <c r="B16" i="49"/>
  <c r="B17" i="49"/>
  <c r="B18" i="49"/>
  <c r="B19" i="49"/>
  <c r="B20" i="49"/>
  <c r="B21" i="49"/>
  <c r="B22" i="49"/>
  <c r="B23" i="49"/>
  <c r="B24" i="49"/>
  <c r="B25" i="49"/>
  <c r="B26" i="49"/>
  <c r="B27" i="49"/>
  <c r="B28" i="49"/>
  <c r="B29" i="49"/>
  <c r="B30" i="49"/>
  <c r="B31" i="49"/>
  <c r="B32" i="49"/>
  <c r="B33" i="49"/>
  <c r="C10" i="34" l="1"/>
  <c r="C4" i="34" l="1"/>
  <c r="F39" i="42" l="1"/>
  <c r="G39" i="42"/>
  <c r="H39" i="42"/>
  <c r="I39" i="42"/>
  <c r="J39" i="42"/>
  <c r="K39" i="42"/>
  <c r="L39" i="42"/>
  <c r="M39" i="42"/>
  <c r="N39" i="42"/>
  <c r="O39" i="42"/>
  <c r="P39" i="42"/>
  <c r="Q39" i="42"/>
  <c r="R39" i="42"/>
  <c r="S39" i="42"/>
  <c r="T39" i="42"/>
  <c r="U39" i="42"/>
  <c r="V39" i="42"/>
  <c r="W39" i="42"/>
  <c r="X39" i="42"/>
  <c r="Y39" i="42"/>
  <c r="Z39" i="42"/>
  <c r="AA39" i="42"/>
  <c r="AB39" i="42"/>
  <c r="AC39" i="42"/>
  <c r="AD39" i="42"/>
  <c r="AE39" i="42"/>
  <c r="AF39" i="42"/>
  <c r="AG39" i="42"/>
  <c r="AH39" i="42"/>
  <c r="AI39" i="42"/>
  <c r="AJ39" i="42"/>
  <c r="AK39" i="42"/>
  <c r="AL39" i="42"/>
  <c r="AM39" i="42"/>
  <c r="AN39" i="42"/>
  <c r="AO39" i="42"/>
  <c r="AP39" i="42"/>
  <c r="E39" i="42"/>
  <c r="D16" i="34"/>
  <c r="C16" i="34"/>
  <c r="B11" i="32"/>
  <c r="F4" i="32"/>
  <c r="D8" i="34"/>
  <c r="F40" i="42"/>
  <c r="C8" i="34" s="1"/>
  <c r="G40" i="42"/>
  <c r="H40" i="42"/>
  <c r="I40" i="42"/>
  <c r="J40" i="42"/>
  <c r="K40" i="42"/>
  <c r="L40" i="42"/>
  <c r="M40" i="42"/>
  <c r="N40" i="42"/>
  <c r="O40" i="42"/>
  <c r="P40" i="42"/>
  <c r="Q40" i="42"/>
  <c r="R40" i="42"/>
  <c r="S40" i="42"/>
  <c r="T40" i="42"/>
  <c r="U40" i="42"/>
  <c r="V40" i="42"/>
  <c r="W40" i="42"/>
  <c r="X40" i="42"/>
  <c r="Y40" i="42"/>
  <c r="Z40" i="42"/>
  <c r="AA40" i="42"/>
  <c r="AB40" i="42"/>
  <c r="AC40" i="42"/>
  <c r="AD40" i="42"/>
  <c r="AE40" i="42"/>
  <c r="AF40" i="42"/>
  <c r="AG40" i="42"/>
  <c r="AH40" i="42"/>
  <c r="AI40" i="42"/>
  <c r="AJ40" i="42"/>
  <c r="AK40" i="42"/>
  <c r="AL40" i="42"/>
  <c r="AM40" i="42"/>
  <c r="AN40" i="42"/>
  <c r="AO40" i="42"/>
  <c r="AP40" i="42"/>
  <c r="E40" i="42"/>
  <c r="F41" i="42"/>
  <c r="G41" i="42"/>
  <c r="H41" i="42"/>
  <c r="I41" i="42"/>
  <c r="J41" i="42"/>
  <c r="K41" i="42"/>
  <c r="L41" i="42"/>
  <c r="M41" i="42"/>
  <c r="N41" i="42"/>
  <c r="O41" i="42"/>
  <c r="P41" i="42"/>
  <c r="Q41" i="42"/>
  <c r="R41" i="42"/>
  <c r="S41" i="42"/>
  <c r="T41" i="42"/>
  <c r="U41" i="42"/>
  <c r="V41" i="42"/>
  <c r="W41" i="42"/>
  <c r="X41" i="42"/>
  <c r="Y41" i="42"/>
  <c r="Z41" i="42"/>
  <c r="AA41" i="42"/>
  <c r="AB41" i="42"/>
  <c r="AC41" i="42"/>
  <c r="AD41" i="42"/>
  <c r="AE41" i="42"/>
  <c r="AF41" i="42"/>
  <c r="AG41" i="42"/>
  <c r="AH41" i="42"/>
  <c r="AI41" i="42"/>
  <c r="AJ41" i="42"/>
  <c r="AK41" i="42"/>
  <c r="AL41" i="42"/>
  <c r="AM41" i="42"/>
  <c r="AN41" i="42"/>
  <c r="AO41" i="42"/>
  <c r="AP41" i="42"/>
  <c r="E41" i="42"/>
  <c r="D13" i="34"/>
  <c r="E13" i="34"/>
  <c r="H13" i="34"/>
  <c r="D14" i="34"/>
  <c r="C14" i="34" s="1"/>
  <c r="H14" i="34"/>
  <c r="I14" i="34" s="1"/>
  <c r="F25" i="47"/>
  <c r="F24" i="47"/>
  <c r="B25" i="47"/>
  <c r="E25" i="47" s="1"/>
  <c r="G14" i="34" s="1"/>
  <c r="E24" i="47"/>
  <c r="G13" i="34" s="1"/>
  <c r="D24" i="47"/>
  <c r="F13" i="34" s="1"/>
  <c r="C24" i="47"/>
  <c r="C25" i="47" l="1"/>
  <c r="E14" i="34" s="1"/>
  <c r="D25" i="47"/>
  <c r="F14" i="34" s="1"/>
  <c r="E18" i="47"/>
  <c r="F11" i="34" s="1"/>
  <c r="D18" i="47"/>
  <c r="E11" i="34" s="1"/>
  <c r="C18" i="47"/>
  <c r="D11" i="34" s="1"/>
  <c r="B19" i="47"/>
  <c r="C19" i="47" s="1"/>
  <c r="D12" i="34" s="1"/>
  <c r="D9" i="47"/>
  <c r="G42" i="42"/>
  <c r="H55" i="42"/>
  <c r="D10" i="44"/>
  <c r="D11" i="44"/>
  <c r="D9" i="44"/>
  <c r="I53" i="42"/>
  <c r="H52" i="42"/>
  <c r="D19" i="47" l="1"/>
  <c r="E12" i="34" s="1"/>
  <c r="E19" i="47"/>
  <c r="F12" i="34" s="1"/>
  <c r="G12" i="34" s="1"/>
  <c r="C12" i="34"/>
  <c r="C46" i="42"/>
  <c r="C47" i="42" s="1"/>
  <c r="D46" i="42"/>
  <c r="E46" i="42"/>
  <c r="E47" i="42" s="1"/>
  <c r="F46" i="42"/>
  <c r="F47" i="42" s="1"/>
  <c r="G46" i="42"/>
  <c r="G47" i="42" s="1"/>
  <c r="H46" i="42"/>
  <c r="I46" i="42"/>
  <c r="I47" i="42" s="1"/>
  <c r="J46" i="42"/>
  <c r="J47" i="42" s="1"/>
  <c r="K46" i="42"/>
  <c r="K47" i="42" s="1"/>
  <c r="L46" i="42"/>
  <c r="M46" i="42"/>
  <c r="M47" i="42" s="1"/>
  <c r="C22" i="34" s="1"/>
  <c r="D22" i="34" s="1"/>
  <c r="N46" i="42"/>
  <c r="N47" i="42" s="1"/>
  <c r="O46" i="42"/>
  <c r="O47" i="42" s="1"/>
  <c r="P46" i="42"/>
  <c r="Q46" i="42"/>
  <c r="Q47" i="42" s="1"/>
  <c r="R46" i="42"/>
  <c r="R47" i="42" s="1"/>
  <c r="S46" i="42"/>
  <c r="S47" i="42" s="1"/>
  <c r="T46" i="42"/>
  <c r="U46" i="42"/>
  <c r="U47" i="42" s="1"/>
  <c r="V46" i="42"/>
  <c r="V47" i="42" s="1"/>
  <c r="W46" i="42"/>
  <c r="W47" i="42" s="1"/>
  <c r="X46" i="42"/>
  <c r="X47" i="42" s="1"/>
  <c r="Y46" i="42"/>
  <c r="Y47" i="42" s="1"/>
  <c r="Z46" i="42"/>
  <c r="Z47" i="42" s="1"/>
  <c r="AA46" i="42"/>
  <c r="AA47" i="42" s="1"/>
  <c r="AB46" i="42"/>
  <c r="AB47" i="42" s="1"/>
  <c r="AC46" i="42"/>
  <c r="AC47" i="42" s="1"/>
  <c r="AD46" i="42"/>
  <c r="AD47" i="42" s="1"/>
  <c r="AE46" i="42"/>
  <c r="AE47" i="42" s="1"/>
  <c r="AF46" i="42"/>
  <c r="AF47" i="42" s="1"/>
  <c r="AG46" i="42"/>
  <c r="AG47" i="42" s="1"/>
  <c r="AH46" i="42"/>
  <c r="AH47" i="42" s="1"/>
  <c r="AI46" i="42"/>
  <c r="AI47" i="42" s="1"/>
  <c r="AJ46" i="42"/>
  <c r="AJ47" i="42" s="1"/>
  <c r="AK46" i="42"/>
  <c r="AK47" i="42" s="1"/>
  <c r="AL46" i="42"/>
  <c r="AL47" i="42" s="1"/>
  <c r="AM46" i="42"/>
  <c r="AM47" i="42" s="1"/>
  <c r="AN46" i="42"/>
  <c r="AN47" i="42" s="1"/>
  <c r="AO46" i="42"/>
  <c r="AO47" i="42" s="1"/>
  <c r="AP46" i="42"/>
  <c r="AP47" i="42" s="1"/>
  <c r="B46" i="42"/>
  <c r="T47" i="42" l="1"/>
  <c r="P47" i="42"/>
  <c r="L47" i="42"/>
  <c r="H47" i="42"/>
  <c r="D47" i="42"/>
  <c r="E43" i="42"/>
  <c r="F43" i="42"/>
  <c r="G43" i="42"/>
  <c r="H43" i="42"/>
  <c r="I43" i="42"/>
  <c r="J43" i="42"/>
  <c r="K43" i="42"/>
  <c r="L43" i="42"/>
  <c r="M43" i="42"/>
  <c r="N43" i="42"/>
  <c r="O43" i="42"/>
  <c r="P43" i="42"/>
  <c r="Q43" i="42"/>
  <c r="R43" i="42"/>
  <c r="S43" i="42"/>
  <c r="T43" i="42"/>
  <c r="U43" i="42"/>
  <c r="V43" i="42"/>
  <c r="W43" i="42"/>
  <c r="X43" i="42"/>
  <c r="Y43" i="42"/>
  <c r="Z43" i="42"/>
  <c r="AA43" i="42"/>
  <c r="AB43" i="42"/>
  <c r="AC43" i="42"/>
  <c r="AD43" i="42"/>
  <c r="AE43" i="42"/>
  <c r="AF43" i="42"/>
  <c r="AG43" i="42"/>
  <c r="D10" i="34" s="1"/>
  <c r="AH43" i="42"/>
  <c r="AI43" i="42"/>
  <c r="AJ43" i="42"/>
  <c r="AK43" i="42"/>
  <c r="AL43" i="42"/>
  <c r="AM43" i="42"/>
  <c r="AN43" i="42"/>
  <c r="AO43" i="42"/>
  <c r="AP43" i="42"/>
  <c r="D43" i="42"/>
  <c r="C3" i="42"/>
  <c r="D3" i="42" s="1"/>
  <c r="E3" i="42" s="1"/>
  <c r="F3" i="42" s="1"/>
  <c r="G3" i="42" s="1"/>
  <c r="H3" i="42" s="1"/>
  <c r="I3" i="42" s="1"/>
  <c r="J3" i="42" s="1"/>
  <c r="K3" i="42" s="1"/>
  <c r="L3" i="42" s="1"/>
  <c r="M3" i="42" s="1"/>
  <c r="N3" i="42" s="1"/>
  <c r="O3" i="42" s="1"/>
  <c r="P3" i="42" s="1"/>
  <c r="Q3" i="42" s="1"/>
  <c r="R3" i="42" s="1"/>
  <c r="S3" i="42" s="1"/>
  <c r="T3" i="42" s="1"/>
  <c r="U3" i="42" s="1"/>
  <c r="V3" i="42" s="1"/>
  <c r="W3" i="42" s="1"/>
  <c r="X3" i="42" s="1"/>
  <c r="Y3" i="42" s="1"/>
  <c r="Z3" i="42" s="1"/>
  <c r="AA3" i="42" s="1"/>
  <c r="AB3" i="42" s="1"/>
  <c r="AC3" i="42" s="1"/>
  <c r="AD3" i="42" s="1"/>
  <c r="AE3" i="42" s="1"/>
  <c r="AF3" i="42" s="1"/>
  <c r="AG3" i="42" s="1"/>
  <c r="AH3" i="42" s="1"/>
  <c r="AI3" i="42" s="1"/>
  <c r="AJ3" i="42" s="1"/>
  <c r="AK3" i="42" s="1"/>
  <c r="AL3" i="42" s="1"/>
  <c r="AM3" i="42" s="1"/>
  <c r="AN3" i="42" s="1"/>
  <c r="AO3" i="42" s="1"/>
  <c r="AP3" i="42" s="1"/>
  <c r="E42" i="42"/>
  <c r="F42" i="42"/>
  <c r="H42" i="42"/>
  <c r="I42" i="42"/>
  <c r="J42" i="42"/>
  <c r="K42" i="42"/>
  <c r="L42" i="42"/>
  <c r="M42" i="42"/>
  <c r="N42" i="42"/>
  <c r="O42" i="42"/>
  <c r="P42" i="42"/>
  <c r="Q42" i="42"/>
  <c r="R42" i="42"/>
  <c r="S42" i="42"/>
  <c r="T42" i="42"/>
  <c r="U42" i="42"/>
  <c r="V42" i="42"/>
  <c r="W42" i="42"/>
  <c r="X42" i="42"/>
  <c r="Y42" i="42"/>
  <c r="Z42" i="42"/>
  <c r="AA42" i="42"/>
  <c r="AB42" i="42"/>
  <c r="AC42" i="42"/>
  <c r="AD42" i="42"/>
  <c r="AE42" i="42"/>
  <c r="AF42" i="42"/>
  <c r="AG42" i="42"/>
  <c r="AH42" i="42"/>
  <c r="AI42" i="42"/>
  <c r="AJ42" i="42"/>
  <c r="AK42" i="42"/>
  <c r="AL42" i="42"/>
  <c r="AM42" i="42"/>
  <c r="AN42" i="42"/>
  <c r="AO42" i="42"/>
  <c r="AP42" i="42"/>
  <c r="D42" i="42"/>
  <c r="D4" i="34" l="1"/>
  <c r="D2" i="34"/>
  <c r="D6" i="34"/>
</calcChain>
</file>

<file path=xl/sharedStrings.xml><?xml version="1.0" encoding="utf-8"?>
<sst xmlns="http://schemas.openxmlformats.org/spreadsheetml/2006/main" count="224" uniqueCount="168">
  <si>
    <t>Wind</t>
  </si>
  <si>
    <t>Geothermal</t>
  </si>
  <si>
    <t>Note:</t>
  </si>
  <si>
    <t>coal</t>
  </si>
  <si>
    <t>nuclear</t>
  </si>
  <si>
    <t>hydro</t>
  </si>
  <si>
    <t>wind</t>
  </si>
  <si>
    <t>solar PV</t>
  </si>
  <si>
    <t>solar thermal</t>
  </si>
  <si>
    <t>biomass</t>
  </si>
  <si>
    <t>natural gas nonpeaker</t>
  </si>
  <si>
    <t>geothermal</t>
  </si>
  <si>
    <t>petroleum</t>
  </si>
  <si>
    <t>natural gas peaker</t>
  </si>
  <si>
    <t>Limiting Factor</t>
  </si>
  <si>
    <t>manufacturing of mechanical components</t>
  </si>
  <si>
    <t>Growth Model</t>
  </si>
  <si>
    <t>Rationale</t>
  </si>
  <si>
    <t>Manufacturing capacity for these components is unlikely to grow much.</t>
  </si>
  <si>
    <t>Suggested Estimate</t>
  </si>
  <si>
    <t>Fixed MW/year</t>
  </si>
  <si>
    <t>MW</t>
  </si>
  <si>
    <t>Growth stops when you run out of suitable sites.</t>
  </si>
  <si>
    <t>manufacturing of mechanical components (and also possibly availability of suitable sites, to a degree)</t>
  </si>
  <si>
    <t>Sources:</t>
  </si>
  <si>
    <t>National Renewable Energy Laboratory</t>
  </si>
  <si>
    <t>Installed Capacity</t>
  </si>
  <si>
    <t>Max Growth Amount</t>
  </si>
  <si>
    <t>MCGLT Max Capacity Growth Lookup Table</t>
  </si>
  <si>
    <t>Nuclear</t>
  </si>
  <si>
    <t>Solar PV</t>
  </si>
  <si>
    <t>Biomass</t>
  </si>
  <si>
    <t>Solar Thermal</t>
  </si>
  <si>
    <t>Growth scales up at first, then becoming fixed as you reach maturity.</t>
  </si>
  <si>
    <t>hard coal</t>
  </si>
  <si>
    <t>lignite</t>
  </si>
  <si>
    <t>offshore wind</t>
  </si>
  <si>
    <t>CHP</t>
  </si>
  <si>
    <t>Subsector-Driven CHP</t>
  </si>
  <si>
    <t>Coal Large Recent</t>
  </si>
  <si>
    <t>Coal Small Recent</t>
  </si>
  <si>
    <t>Steam Small Recent</t>
  </si>
  <si>
    <t>Steam Large Recent</t>
  </si>
  <si>
    <t>Steam Small Old</t>
  </si>
  <si>
    <t>Other Steam</t>
  </si>
  <si>
    <t>CC Old</t>
  </si>
  <si>
    <t>CC Frame F</t>
  </si>
  <si>
    <t>CCGT with CCS</t>
  </si>
  <si>
    <t>CC G + H</t>
  </si>
  <si>
    <t>CT 1</t>
  </si>
  <si>
    <t>CT 2</t>
  </si>
  <si>
    <t>CT 3</t>
  </si>
  <si>
    <t>CT 4</t>
  </si>
  <si>
    <t>CT 5</t>
  </si>
  <si>
    <t>Conventional Hydro</t>
  </si>
  <si>
    <t>Biogas</t>
  </si>
  <si>
    <t>Small Hydro</t>
  </si>
  <si>
    <t>Distributed PV</t>
  </si>
  <si>
    <t>CSP with Storage</t>
  </si>
  <si>
    <t>Specified Coal</t>
  </si>
  <si>
    <t>Specified BPA</t>
  </si>
  <si>
    <t>Specified Gas</t>
  </si>
  <si>
    <t>Unspecified</t>
  </si>
  <si>
    <t>Unspecified Non-emitting</t>
  </si>
  <si>
    <t>Chris comments</t>
  </si>
  <si>
    <t>this rationale seems to be more about remaining technical potential rather than ability to access them, which I understand this variable is intended to capture.</t>
  </si>
  <si>
    <t xml:space="preserve">I think you need to bound this within a reasonable time period.  If capacity to build isn't used, it is likely to be decommissioned. </t>
  </si>
  <si>
    <t xml:space="preserve">Zero.  </t>
  </si>
  <si>
    <t>Natural gas peaker (capacity)</t>
  </si>
  <si>
    <t>Natural gas peaker (change in capacity)</t>
  </si>
  <si>
    <t>SB 1368 essentially disallows new baseload coal without CCS: "Establish a standard for baseload generation owned by, or under long-term contract to publicly owned utilities, of 1,100 lbs CO2 per megawatt-hour (MWh). This will encourage the development of power plants that meet California's growing energy needs while minimizing their emissions of greenhouse gases;"http://www.energy.ca.gov/emission_standards/</t>
  </si>
  <si>
    <t xml:space="preserve">California has ample local solar resources, so </t>
  </si>
  <si>
    <t xml:space="preserve">The </t>
  </si>
  <si>
    <t>CEC data on capacity installed</t>
  </si>
  <si>
    <t xml:space="preserve">Note these data do not account for behind the meter / rooftop solar, therefore we use E3 data to estimate the historical maximum for that variable. </t>
  </si>
  <si>
    <t>By visual inspection, we identify the largest capacity in the historical data as follows</t>
  </si>
  <si>
    <t>Installation, manfuacturing, existing transmission constraints</t>
  </si>
  <si>
    <t>changes in specified imports</t>
  </si>
  <si>
    <t>decrease in specified coal</t>
  </si>
  <si>
    <t>increase in specified gas</t>
  </si>
  <si>
    <t>Installation and manufacturing capacity constraints</t>
  </si>
  <si>
    <t>CEC data on natural gas gen</t>
  </si>
  <si>
    <t>natural gas</t>
  </si>
  <si>
    <t>Recent maximum installation capacity assumed to be a reasonable constraint on for these components is unlikely to grow much.  Assume "CEC data" worksheet showing additions are baseload.  Based on E3 data, this seems possible.  For example, second largest natural gas expansion in CEC data occurred from 2012-2013 when E3 data show no increse in natural gas peakers.</t>
  </si>
  <si>
    <t>largest year</t>
  </si>
  <si>
    <t>second largest year</t>
  </si>
  <si>
    <t>Amount of WECC transmission capacity for specified coal</t>
  </si>
  <si>
    <t>We rely on the 60% RPS sceneario developed by E3</t>
  </si>
  <si>
    <t xml:space="preserve">They have deep electricity sector expertise and rely on their evaluation as providing a reasonable upper bound for what is possible. </t>
  </si>
  <si>
    <t xml:space="preserve">E3 data from 60% RPS scenario.  </t>
  </si>
  <si>
    <t xml:space="preserve">E3 data show max installed in 2015.  But the CEC data do largely support the E3 data in the sense of showing gains of similar magnitude.  </t>
  </si>
  <si>
    <t>CEC shows increase in 2016 of:</t>
  </si>
  <si>
    <t xml:space="preserve">That's an impressive increase on top of 2015 capacity of 6081 MW. </t>
  </si>
  <si>
    <t>We want to represent the fact that maximum capacity growth is likely to increase as the industry matures.  As such we use the E3 value as the maximum feasible for current installation up to a doubling.</t>
  </si>
  <si>
    <t xml:space="preserve">start year </t>
  </si>
  <si>
    <t>max increase</t>
  </si>
  <si>
    <t>capacity*</t>
  </si>
  <si>
    <t xml:space="preserve">At fifty percent greater, we being to use 10 percent more than E3 maximum </t>
  </si>
  <si>
    <t xml:space="preserve">At doubling, we begin to use 20% above the 2016 increase level </t>
  </si>
  <si>
    <t>At tripling, we begin to use 30% above the 2016 level and constant thereafter</t>
  </si>
  <si>
    <t xml:space="preserve">Given that solar PV is a relatively young industry, </t>
  </si>
  <si>
    <t xml:space="preserve">This variable aims to capture the market and technology constaints that impede the accessibility of technical potential at any given time. </t>
  </si>
  <si>
    <t>Generally, we take the maximum of either the amount built since the year 2000 or the maximum feasible annual build implied by the E3 60% RPS scenario.</t>
  </si>
  <si>
    <t>Maximum historical observed growth from CEC data</t>
  </si>
  <si>
    <t>E3 California Pathways</t>
  </si>
  <si>
    <t>60% RPS Scenario</t>
  </si>
  <si>
    <t>October 2017 release</t>
  </si>
  <si>
    <t>http://www.energy.ca.gov/almanac/electricity_data/electric_generation_capacity.html</t>
  </si>
  <si>
    <t>2017 (Accessed March 16, 2018)</t>
  </si>
  <si>
    <t>California Energy Commission - Installed Capacity</t>
  </si>
  <si>
    <t>Offshore Wind Maximum Feasible Growth Curve</t>
  </si>
  <si>
    <t xml:space="preserve">Difference in approach are explained in brief below and see specific technology worksheets for more detail. </t>
  </si>
  <si>
    <t>Limited recent installation and availability of suitable sites</t>
  </si>
  <si>
    <t>Natural gas</t>
  </si>
  <si>
    <t xml:space="preserve">Solar </t>
  </si>
  <si>
    <t>PV notes</t>
  </si>
  <si>
    <t>Use maximum from E3 60% RPS scenario as key analytical determinant.</t>
  </si>
  <si>
    <t>CEC do not capture rooftop solar, only utility scale, but they still show a large amount installed in 2016.  Some differences may be because of the start year in the E3 work, which may precede 2015.</t>
  </si>
  <si>
    <r>
      <rPr>
        <sz val="11"/>
        <color rgb="FF00B050"/>
        <rFont val="Calibri"/>
        <family val="2"/>
        <scheme val="minor"/>
      </rPr>
      <t>Solar thermal:</t>
    </r>
    <r>
      <rPr>
        <sz val="11"/>
        <color theme="1"/>
        <rFont val="Calibri"/>
        <family val="2"/>
        <scheme val="minor"/>
      </rPr>
      <t xml:space="preserve"> take the maximum and increase as with PV.</t>
    </r>
  </si>
  <si>
    <t>150% of capacity (plus 10%)</t>
  </si>
  <si>
    <t>2x (plus 20%)</t>
  </si>
  <si>
    <t>3x (plus 30%)</t>
  </si>
  <si>
    <t>4x</t>
  </si>
  <si>
    <t>Hydro</t>
  </si>
  <si>
    <t>Maximum of either historical observed growth or E3 60% RPS scenario amounts. Later prevails in size.</t>
  </si>
  <si>
    <t>Availability of suitable sites</t>
  </si>
  <si>
    <t>Maximum in E3 60% RPS scenario.</t>
  </si>
  <si>
    <t xml:space="preserve">Still not yet a mature industry although clearly beyond infancy </t>
  </si>
  <si>
    <t>Maximum historical observed growth amounts for CA-based capacity in the E3 60% RPS scenario plus increases at capacity thresholds.</t>
  </si>
  <si>
    <t>Maximum historical observed growth amounts for CA-based capacity in the CEC data plus increases at capacity thresholds.</t>
  </si>
  <si>
    <t>Maximum growth amount in E3 60%</t>
  </si>
  <si>
    <t>http://www.greenleaf-power.com/news/news-articles/35-largest-biomass-plant-in-calif-scores-ppa.html</t>
  </si>
  <si>
    <t xml:space="preserve">The main method -- either CEC or E3 -- shows a maximum of </t>
  </si>
  <si>
    <t>This low level begs for an adjustment</t>
  </si>
  <si>
    <t xml:space="preserve">This trade journal article profiles the largest biomass project in California, which itself is 45 MMT.  To get to the value for this technology, we double that largest plant as the feasible maximum. </t>
  </si>
  <si>
    <t>Biomass notes</t>
  </si>
  <si>
    <t>Final value:</t>
  </si>
  <si>
    <t>2 x 45</t>
  </si>
  <si>
    <t>Year-over-year changes in</t>
  </si>
  <si>
    <t xml:space="preserve">Solar PV </t>
  </si>
  <si>
    <t>None in the historical record or E3 scenarios.</t>
  </si>
  <si>
    <t>Maximum historical observed growth amounts in US data, following US EPS assumption.</t>
  </si>
  <si>
    <t>Forecast data</t>
  </si>
  <si>
    <t>Historical data</t>
  </si>
  <si>
    <t>SB 1368 limitations mean only coal with CCS can be built.</t>
  </si>
  <si>
    <t>Since none have been built in California recently, use the national EPS value.  Probably too large, but bending over backward to not unfairly disadvantage fossil.</t>
  </si>
  <si>
    <t xml:space="preserve">None installed in California yet.  Navy has sought to block some initial installations.  </t>
  </si>
  <si>
    <t>Increaing MW/capacity</t>
  </si>
  <si>
    <t>California Nuclear Power Ban</t>
  </si>
  <si>
    <t>National Council of State Legislatures</t>
  </si>
  <si>
    <t>State Restrictions on New Nuclear Power Facility Construction</t>
  </si>
  <si>
    <t>http://www.ncsl.org/research/environment-and-natural-resources/states-restrictions-on-new-nuclear-power-facility.aspx</t>
  </si>
  <si>
    <t>"States with Nuclear Power Restrictions"</t>
  </si>
  <si>
    <t>Legislation prohibiting new build until reprocessing figured out</t>
  </si>
  <si>
    <t>none</t>
  </si>
  <si>
    <t>Cum Cap</t>
  </si>
  <si>
    <t>Estimated Cumulative Capacity</t>
  </si>
  <si>
    <t>y = 16157.26 + (-3.929441 - 16157.26)/(1 + (x/2041.037)^1054.95)</t>
  </si>
  <si>
    <t>Year</t>
  </si>
  <si>
    <t>Annual Amount Added</t>
  </si>
  <si>
    <t>Cumulative fit curve estimated using MyCurveFit</t>
  </si>
  <si>
    <t>annual deployment curve estimated by taking the derivative the cumulative curve using wolfram alpha and solving annually</t>
  </si>
  <si>
    <t xml:space="preserve">y=(3.195374559142406*10^-3485 *x^1053.95)/(1 + 1.87420277064×10^-3492 *x^1054.95)^2 </t>
  </si>
  <si>
    <t>Floating Offshore Wind in California: Gross Potential for Jobs and Economic Impacts from Two Future Scenarios</t>
  </si>
  <si>
    <t>https://www.nrel.gov/docs/fy16osti/65352.pdf</t>
  </si>
  <si>
    <t>Figure ES-1</t>
  </si>
  <si>
    <t>Second largest growth amount in E3 60%</t>
  </si>
  <si>
    <t>The largest value seems unreasonable (and in practice this much was not added) so we take the second highest.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</si>
</sst>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u/>
      <sz val="11"/>
      <color theme="10"/>
      <name val="Calibri"/>
      <family val="2"/>
    </font>
    <font>
      <b/>
      <sz val="11"/>
      <color theme="1"/>
      <name val="Calibri"/>
      <family val="2"/>
      <scheme val="minor"/>
    </font>
    <font>
      <sz val="11"/>
      <name val="Calibri"/>
      <family val="2"/>
    </font>
    <font>
      <b/>
      <sz val="11"/>
      <name val="Calibri"/>
      <family val="2"/>
    </font>
    <font>
      <sz val="11"/>
      <color theme="1"/>
      <name val="Calibri"/>
      <family val="2"/>
      <scheme val="minor"/>
    </font>
    <font>
      <sz val="11"/>
      <color rgb="FF00B05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3">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cellStyleXfs>
  <cellXfs count="33">
    <xf numFmtId="0" fontId="0" fillId="0" borderId="0" xfId="0"/>
    <xf numFmtId="0" fontId="0" fillId="0" borderId="0" xfId="0" applyAlignment="1">
      <alignment horizontal="left"/>
    </xf>
    <xf numFmtId="0" fontId="0" fillId="0" borderId="0" xfId="0" applyAlignment="1">
      <alignment wrapText="1"/>
    </xf>
    <xf numFmtId="0" fontId="2" fillId="0" borderId="0" xfId="0" applyFont="1"/>
    <xf numFmtId="0" fontId="1" fillId="0" borderId="0" xfId="1" applyAlignment="1" applyProtection="1"/>
    <xf numFmtId="0" fontId="0" fillId="0" borderId="0" xfId="0" applyFont="1"/>
    <xf numFmtId="0" fontId="3" fillId="0" borderId="0" xfId="1" applyFont="1" applyAlignment="1" applyProtection="1"/>
    <xf numFmtId="0" fontId="2" fillId="2" borderId="0" xfId="0" applyFont="1" applyFill="1"/>
    <xf numFmtId="0" fontId="4" fillId="2" borderId="0" xfId="1" applyFont="1" applyFill="1" applyAlignment="1" applyProtection="1"/>
    <xf numFmtId="0" fontId="0" fillId="0" borderId="1" xfId="0" applyBorder="1"/>
    <xf numFmtId="0" fontId="0" fillId="0" borderId="0" xfId="0" applyFill="1"/>
    <xf numFmtId="1" fontId="0" fillId="0" borderId="0" xfId="0" applyNumberFormat="1"/>
    <xf numFmtId="0" fontId="3" fillId="0" borderId="0" xfId="1" applyFont="1" applyAlignment="1" applyProtection="1">
      <alignment wrapText="1"/>
    </xf>
    <xf numFmtId="1" fontId="0" fillId="0" borderId="0" xfId="0" applyNumberFormat="1" applyFill="1"/>
    <xf numFmtId="1" fontId="0" fillId="0" borderId="1" xfId="0" applyNumberFormat="1" applyBorder="1"/>
    <xf numFmtId="0" fontId="0" fillId="0" borderId="2" xfId="0" applyBorder="1"/>
    <xf numFmtId="1" fontId="0" fillId="0" borderId="2" xfId="0" applyNumberFormat="1" applyBorder="1"/>
    <xf numFmtId="0" fontId="2" fillId="0" borderId="0" xfId="0" applyFont="1" applyFill="1"/>
    <xf numFmtId="1" fontId="0" fillId="0" borderId="0" xfId="0" applyNumberFormat="1" applyFill="1" applyBorder="1"/>
    <xf numFmtId="0" fontId="0" fillId="0" borderId="0" xfId="0" applyFill="1" applyBorder="1"/>
    <xf numFmtId="1" fontId="0" fillId="0" borderId="0" xfId="0" applyNumberFormat="1" applyBorder="1"/>
    <xf numFmtId="0" fontId="0" fillId="0" borderId="0" xfId="0" applyBorder="1"/>
    <xf numFmtId="0" fontId="0" fillId="0" borderId="0" xfId="0" applyAlignment="1"/>
    <xf numFmtId="0" fontId="0" fillId="0" borderId="2" xfId="0" applyNumberFormat="1" applyBorder="1"/>
    <xf numFmtId="0" fontId="0" fillId="0" borderId="0" xfId="0" applyNumberFormat="1"/>
    <xf numFmtId="11" fontId="0" fillId="0" borderId="0" xfId="0" applyNumberFormat="1"/>
    <xf numFmtId="0" fontId="0" fillId="3" borderId="0" xfId="0" applyFill="1"/>
    <xf numFmtId="9" fontId="0" fillId="0" borderId="0" xfId="2" applyFont="1"/>
    <xf numFmtId="0" fontId="0" fillId="4" borderId="0" xfId="0" applyFill="1"/>
    <xf numFmtId="1" fontId="0" fillId="0" borderId="1" xfId="0" applyNumberFormat="1" applyFill="1" applyBorder="1"/>
    <xf numFmtId="9" fontId="0" fillId="0" borderId="0" xfId="0" applyNumberFormat="1" applyAlignment="1">
      <alignment wrapText="1"/>
    </xf>
    <xf numFmtId="0" fontId="0" fillId="0" borderId="1" xfId="0" applyFill="1" applyBorder="1"/>
    <xf numFmtId="0" fontId="0" fillId="5" borderId="0" xfId="0" applyFill="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61</xdr:row>
      <xdr:rowOff>0</xdr:rowOff>
    </xdr:from>
    <xdr:to>
      <xdr:col>13</xdr:col>
      <xdr:colOff>585787</xdr:colOff>
      <xdr:row>95</xdr:row>
      <xdr:rowOff>98141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0315575"/>
          <a:ext cx="10058400" cy="62512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295275</xdr:colOff>
      <xdr:row>15</xdr:row>
      <xdr:rowOff>16473</xdr:rowOff>
    </xdr:from>
    <xdr:to>
      <xdr:col>16</xdr:col>
      <xdr:colOff>376238</xdr:colOff>
      <xdr:row>61</xdr:row>
      <xdr:rowOff>80962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275" y="2731098"/>
          <a:ext cx="10996613" cy="83893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71490</xdr:colOff>
      <xdr:row>38</xdr:row>
      <xdr:rowOff>4796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533650"/>
          <a:ext cx="7315253" cy="45291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34" workbookViewId="0">
      <selection activeCell="E37" sqref="E37"/>
    </sheetView>
  </sheetViews>
  <sheetFormatPr defaultRowHeight="15" x14ac:dyDescent="0.25"/>
  <cols>
    <col min="1" max="1" width="23.28515625" customWidth="1"/>
    <col min="2" max="2" width="55.85546875" customWidth="1"/>
    <col min="3" max="3" width="27" customWidth="1"/>
    <col min="4" max="4" width="52.85546875" customWidth="1"/>
    <col min="5" max="5" width="53.5703125" customWidth="1"/>
  </cols>
  <sheetData>
    <row r="1" spans="1:4" x14ac:dyDescent="0.25">
      <c r="A1" s="3" t="s">
        <v>28</v>
      </c>
    </row>
    <row r="3" spans="1:4" x14ac:dyDescent="0.25">
      <c r="A3" s="3" t="s">
        <v>24</v>
      </c>
      <c r="B3" s="7" t="s">
        <v>142</v>
      </c>
      <c r="D3" s="7" t="s">
        <v>148</v>
      </c>
    </row>
    <row r="4" spans="1:4" x14ac:dyDescent="0.25">
      <c r="B4" s="1" t="s">
        <v>104</v>
      </c>
      <c r="D4" t="s">
        <v>149</v>
      </c>
    </row>
    <row r="5" spans="1:4" x14ac:dyDescent="0.25">
      <c r="B5" s="1" t="s">
        <v>106</v>
      </c>
      <c r="D5" s="1">
        <v>2017</v>
      </c>
    </row>
    <row r="6" spans="1:4" x14ac:dyDescent="0.25">
      <c r="B6" t="s">
        <v>105</v>
      </c>
      <c r="D6" t="s">
        <v>150</v>
      </c>
    </row>
    <row r="7" spans="1:4" x14ac:dyDescent="0.25">
      <c r="D7" t="s">
        <v>151</v>
      </c>
    </row>
    <row r="8" spans="1:4" x14ac:dyDescent="0.25">
      <c r="B8" s="7" t="s">
        <v>143</v>
      </c>
      <c r="D8" t="s">
        <v>152</v>
      </c>
    </row>
    <row r="9" spans="1:4" x14ac:dyDescent="0.25">
      <c r="B9" t="s">
        <v>109</v>
      </c>
    </row>
    <row r="10" spans="1:4" x14ac:dyDescent="0.25">
      <c r="B10" s="1" t="s">
        <v>108</v>
      </c>
    </row>
    <row r="11" spans="1:4" x14ac:dyDescent="0.25">
      <c r="B11" t="s">
        <v>107</v>
      </c>
    </row>
    <row r="13" spans="1:4" x14ac:dyDescent="0.25">
      <c r="B13" s="7" t="s">
        <v>110</v>
      </c>
    </row>
    <row r="14" spans="1:4" x14ac:dyDescent="0.25">
      <c r="B14" t="s">
        <v>25</v>
      </c>
    </row>
    <row r="15" spans="1:4" x14ac:dyDescent="0.25">
      <c r="B15" s="1">
        <v>2016</v>
      </c>
    </row>
    <row r="16" spans="1:4" x14ac:dyDescent="0.25">
      <c r="B16" t="s">
        <v>163</v>
      </c>
    </row>
    <row r="17" spans="1:6" x14ac:dyDescent="0.25">
      <c r="B17" s="4" t="s">
        <v>164</v>
      </c>
    </row>
    <row r="18" spans="1:6" x14ac:dyDescent="0.25">
      <c r="B18" t="s">
        <v>165</v>
      </c>
    </row>
    <row r="19" spans="1:6" x14ac:dyDescent="0.25">
      <c r="B19" s="4"/>
    </row>
    <row r="20" spans="1:6" x14ac:dyDescent="0.25">
      <c r="A20" s="3" t="s">
        <v>2</v>
      </c>
      <c r="B20" s="4"/>
    </row>
    <row r="21" spans="1:6" x14ac:dyDescent="0.25">
      <c r="A21" s="5" t="s">
        <v>101</v>
      </c>
      <c r="B21" s="4"/>
    </row>
    <row r="22" spans="1:6" x14ac:dyDescent="0.25">
      <c r="A22" s="5" t="s">
        <v>102</v>
      </c>
      <c r="B22" s="4"/>
    </row>
    <row r="23" spans="1:6" x14ac:dyDescent="0.25">
      <c r="A23" s="5" t="s">
        <v>111</v>
      </c>
      <c r="B23" s="4"/>
    </row>
    <row r="24" spans="1:6" x14ac:dyDescent="0.25">
      <c r="A24" s="5"/>
      <c r="B24" s="4"/>
    </row>
    <row r="25" spans="1:6" x14ac:dyDescent="0.25">
      <c r="A25" s="5"/>
    </row>
    <row r="26" spans="1:6" x14ac:dyDescent="0.25">
      <c r="A26" s="7"/>
      <c r="B26" s="8" t="s">
        <v>14</v>
      </c>
      <c r="C26" s="7" t="s">
        <v>16</v>
      </c>
      <c r="D26" s="7" t="s">
        <v>19</v>
      </c>
      <c r="E26" s="7" t="s">
        <v>17</v>
      </c>
      <c r="F26" s="7" t="s">
        <v>64</v>
      </c>
    </row>
    <row r="27" spans="1:6" ht="270" x14ac:dyDescent="0.25">
      <c r="A27" s="3" t="s">
        <v>3</v>
      </c>
      <c r="B27" s="6" t="s">
        <v>144</v>
      </c>
      <c r="C27" s="2" t="s">
        <v>145</v>
      </c>
      <c r="D27" s="2" t="s">
        <v>67</v>
      </c>
      <c r="E27" s="2" t="s">
        <v>70</v>
      </c>
      <c r="F27" s="2" t="s">
        <v>66</v>
      </c>
    </row>
    <row r="28" spans="1:6" ht="105" x14ac:dyDescent="0.25">
      <c r="A28" s="3" t="s">
        <v>10</v>
      </c>
      <c r="B28" s="6" t="s">
        <v>76</v>
      </c>
      <c r="C28" s="2" t="s">
        <v>20</v>
      </c>
      <c r="D28" s="2" t="s">
        <v>103</v>
      </c>
      <c r="E28" s="2" t="s">
        <v>83</v>
      </c>
    </row>
    <row r="29" spans="1:6" ht="30" x14ac:dyDescent="0.25">
      <c r="A29" s="3" t="s">
        <v>4</v>
      </c>
      <c r="B29" s="12" t="s">
        <v>153</v>
      </c>
      <c r="C29" s="2" t="s">
        <v>154</v>
      </c>
      <c r="D29" s="2" t="s">
        <v>154</v>
      </c>
      <c r="E29" s="2"/>
    </row>
    <row r="30" spans="1:6" ht="30" x14ac:dyDescent="0.25">
      <c r="A30" s="3" t="s">
        <v>5</v>
      </c>
      <c r="B30" s="6" t="s">
        <v>112</v>
      </c>
      <c r="C30" s="2" t="s">
        <v>20</v>
      </c>
      <c r="D30" s="2" t="s">
        <v>124</v>
      </c>
      <c r="E30" s="2" t="s">
        <v>22</v>
      </c>
      <c r="F30" s="22" t="s">
        <v>65</v>
      </c>
    </row>
    <row r="31" spans="1:6" ht="30" x14ac:dyDescent="0.25">
      <c r="A31" s="3" t="s">
        <v>6</v>
      </c>
      <c r="B31" s="6" t="s">
        <v>125</v>
      </c>
      <c r="C31" s="2" t="s">
        <v>20</v>
      </c>
      <c r="D31" s="2" t="s">
        <v>126</v>
      </c>
      <c r="E31" s="2" t="s">
        <v>33</v>
      </c>
    </row>
    <row r="32" spans="1:6" ht="30" x14ac:dyDescent="0.25">
      <c r="A32" s="3" t="s">
        <v>36</v>
      </c>
      <c r="B32" s="12" t="s">
        <v>146</v>
      </c>
      <c r="C32" s="2" t="s">
        <v>147</v>
      </c>
      <c r="D32" s="2"/>
      <c r="E32" s="2"/>
    </row>
    <row r="33" spans="1:5" ht="45" x14ac:dyDescent="0.25">
      <c r="A33" s="3" t="s">
        <v>7</v>
      </c>
      <c r="B33" s="6" t="s">
        <v>127</v>
      </c>
      <c r="C33" s="2" t="s">
        <v>147</v>
      </c>
      <c r="D33" s="2" t="s">
        <v>128</v>
      </c>
      <c r="E33" s="2" t="s">
        <v>71</v>
      </c>
    </row>
    <row r="34" spans="1:5" ht="45" x14ac:dyDescent="0.25">
      <c r="A34" s="3" t="s">
        <v>8</v>
      </c>
      <c r="B34" s="12" t="s">
        <v>23</v>
      </c>
      <c r="C34" s="2" t="s">
        <v>147</v>
      </c>
      <c r="D34" s="2" t="s">
        <v>129</v>
      </c>
      <c r="E34" s="2" t="s">
        <v>72</v>
      </c>
    </row>
    <row r="35" spans="1:5" ht="30" x14ac:dyDescent="0.25">
      <c r="A35" s="3" t="s">
        <v>9</v>
      </c>
      <c r="B35" s="6" t="s">
        <v>15</v>
      </c>
      <c r="C35" s="2" t="s">
        <v>20</v>
      </c>
      <c r="D35" s="2" t="s">
        <v>130</v>
      </c>
      <c r="E35" s="2" t="s">
        <v>18</v>
      </c>
    </row>
    <row r="36" spans="1:5" ht="30" x14ac:dyDescent="0.25">
      <c r="A36" s="3" t="s">
        <v>11</v>
      </c>
      <c r="B36" s="6" t="s">
        <v>112</v>
      </c>
      <c r="C36" s="2" t="s">
        <v>20</v>
      </c>
      <c r="D36" s="2" t="s">
        <v>166</v>
      </c>
      <c r="E36" s="2" t="s">
        <v>167</v>
      </c>
    </row>
    <row r="37" spans="1:5" ht="30" x14ac:dyDescent="0.25">
      <c r="A37" s="3" t="s">
        <v>12</v>
      </c>
      <c r="B37" s="6" t="s">
        <v>140</v>
      </c>
      <c r="C37" s="2" t="s">
        <v>20</v>
      </c>
      <c r="D37" s="2" t="s">
        <v>141</v>
      </c>
      <c r="E37" s="2" t="s">
        <v>18</v>
      </c>
    </row>
    <row r="38" spans="1:5" ht="45" x14ac:dyDescent="0.25">
      <c r="A38" s="3" t="s">
        <v>13</v>
      </c>
      <c r="B38" s="6" t="s">
        <v>80</v>
      </c>
      <c r="C38" s="2" t="s">
        <v>20</v>
      </c>
      <c r="D38" s="2" t="s">
        <v>87</v>
      </c>
      <c r="E38" s="2" t="s">
        <v>88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5"/>
  <sheetViews>
    <sheetView topLeftCell="A13" workbookViewId="0">
      <selection activeCell="N39" sqref="N39:X39"/>
    </sheetView>
  </sheetViews>
  <sheetFormatPr defaultRowHeight="15" x14ac:dyDescent="0.25"/>
  <cols>
    <col min="1" max="1" width="23.85546875" customWidth="1"/>
    <col min="22" max="22" width="14.42578125" customWidth="1"/>
  </cols>
  <sheetData>
    <row r="1" spans="1:42" x14ac:dyDescent="0.25">
      <c r="A1" t="s">
        <v>89</v>
      </c>
    </row>
    <row r="2" spans="1:42" x14ac:dyDescent="0.25">
      <c r="V2" s="11"/>
    </row>
    <row r="3" spans="1:42" x14ac:dyDescent="0.25">
      <c r="B3">
        <v>2010</v>
      </c>
      <c r="C3">
        <f>B3+1</f>
        <v>2011</v>
      </c>
      <c r="D3">
        <f t="shared" ref="D3:AP3" si="0">C3+1</f>
        <v>2012</v>
      </c>
      <c r="E3">
        <f t="shared" si="0"/>
        <v>2013</v>
      </c>
      <c r="F3">
        <f t="shared" si="0"/>
        <v>2014</v>
      </c>
      <c r="G3">
        <f t="shared" si="0"/>
        <v>2015</v>
      </c>
      <c r="H3">
        <f t="shared" si="0"/>
        <v>2016</v>
      </c>
      <c r="I3">
        <f t="shared" si="0"/>
        <v>2017</v>
      </c>
      <c r="J3">
        <f t="shared" si="0"/>
        <v>2018</v>
      </c>
      <c r="K3">
        <f t="shared" si="0"/>
        <v>2019</v>
      </c>
      <c r="L3">
        <f t="shared" si="0"/>
        <v>2020</v>
      </c>
      <c r="M3">
        <f t="shared" si="0"/>
        <v>2021</v>
      </c>
      <c r="N3">
        <f t="shared" si="0"/>
        <v>2022</v>
      </c>
      <c r="O3">
        <f t="shared" si="0"/>
        <v>2023</v>
      </c>
      <c r="P3">
        <f t="shared" si="0"/>
        <v>2024</v>
      </c>
      <c r="Q3">
        <f t="shared" si="0"/>
        <v>2025</v>
      </c>
      <c r="R3">
        <f t="shared" si="0"/>
        <v>2026</v>
      </c>
      <c r="S3">
        <f t="shared" si="0"/>
        <v>2027</v>
      </c>
      <c r="T3">
        <f t="shared" si="0"/>
        <v>2028</v>
      </c>
      <c r="U3">
        <f t="shared" si="0"/>
        <v>2029</v>
      </c>
      <c r="V3" s="11">
        <f t="shared" si="0"/>
        <v>2030</v>
      </c>
      <c r="W3">
        <f t="shared" si="0"/>
        <v>2031</v>
      </c>
      <c r="X3">
        <f t="shared" si="0"/>
        <v>2032</v>
      </c>
      <c r="Y3">
        <f t="shared" si="0"/>
        <v>2033</v>
      </c>
      <c r="Z3">
        <f t="shared" si="0"/>
        <v>2034</v>
      </c>
      <c r="AA3">
        <f t="shared" si="0"/>
        <v>2035</v>
      </c>
      <c r="AB3">
        <f t="shared" si="0"/>
        <v>2036</v>
      </c>
      <c r="AC3">
        <f t="shared" si="0"/>
        <v>2037</v>
      </c>
      <c r="AD3">
        <f t="shared" si="0"/>
        <v>2038</v>
      </c>
      <c r="AE3">
        <f t="shared" si="0"/>
        <v>2039</v>
      </c>
      <c r="AF3">
        <f t="shared" si="0"/>
        <v>2040</v>
      </c>
      <c r="AG3">
        <f t="shared" si="0"/>
        <v>2041</v>
      </c>
      <c r="AH3">
        <f t="shared" si="0"/>
        <v>2042</v>
      </c>
      <c r="AI3">
        <f t="shared" si="0"/>
        <v>2043</v>
      </c>
      <c r="AJ3">
        <f t="shared" si="0"/>
        <v>2044</v>
      </c>
      <c r="AK3">
        <f t="shared" si="0"/>
        <v>2045</v>
      </c>
      <c r="AL3">
        <f t="shared" si="0"/>
        <v>2046</v>
      </c>
      <c r="AM3">
        <f t="shared" si="0"/>
        <v>2047</v>
      </c>
      <c r="AN3">
        <f t="shared" si="0"/>
        <v>2048</v>
      </c>
      <c r="AO3">
        <f t="shared" si="0"/>
        <v>2049</v>
      </c>
      <c r="AP3">
        <f t="shared" si="0"/>
        <v>2050</v>
      </c>
    </row>
    <row r="4" spans="1:42" x14ac:dyDescent="0.25">
      <c r="A4" t="s">
        <v>37</v>
      </c>
      <c r="B4">
        <v>0</v>
      </c>
      <c r="C4">
        <v>0</v>
      </c>
      <c r="D4">
        <v>0</v>
      </c>
      <c r="E4">
        <v>0</v>
      </c>
      <c r="F4">
        <v>0</v>
      </c>
      <c r="G4">
        <v>0</v>
      </c>
      <c r="H4">
        <v>0</v>
      </c>
      <c r="I4">
        <v>0</v>
      </c>
      <c r="J4">
        <v>0</v>
      </c>
      <c r="K4">
        <v>0</v>
      </c>
      <c r="L4">
        <v>0</v>
      </c>
      <c r="M4">
        <v>0</v>
      </c>
      <c r="N4">
        <v>0</v>
      </c>
      <c r="O4">
        <v>0</v>
      </c>
      <c r="P4">
        <v>0</v>
      </c>
      <c r="Q4">
        <v>0</v>
      </c>
      <c r="R4">
        <v>0</v>
      </c>
      <c r="S4">
        <v>0</v>
      </c>
      <c r="T4">
        <v>0</v>
      </c>
      <c r="U4">
        <v>0</v>
      </c>
      <c r="V4" s="11">
        <v>0</v>
      </c>
      <c r="W4">
        <v>0</v>
      </c>
      <c r="X4">
        <v>0</v>
      </c>
      <c r="Y4">
        <v>0</v>
      </c>
      <c r="Z4">
        <v>0</v>
      </c>
      <c r="AA4">
        <v>0</v>
      </c>
      <c r="AB4">
        <v>0</v>
      </c>
      <c r="AC4">
        <v>0</v>
      </c>
      <c r="AD4">
        <v>0</v>
      </c>
      <c r="AE4">
        <v>0</v>
      </c>
      <c r="AF4">
        <v>0</v>
      </c>
      <c r="AG4">
        <v>0</v>
      </c>
      <c r="AH4">
        <v>0</v>
      </c>
      <c r="AI4">
        <v>0</v>
      </c>
      <c r="AJ4">
        <v>0</v>
      </c>
      <c r="AK4">
        <v>0</v>
      </c>
      <c r="AL4">
        <v>0</v>
      </c>
      <c r="AM4">
        <v>0</v>
      </c>
      <c r="AN4">
        <v>0</v>
      </c>
      <c r="AO4">
        <v>0</v>
      </c>
      <c r="AP4">
        <v>0</v>
      </c>
    </row>
    <row r="5" spans="1:42" x14ac:dyDescent="0.25">
      <c r="A5" t="s">
        <v>38</v>
      </c>
      <c r="B5">
        <v>0</v>
      </c>
      <c r="C5">
        <v>0</v>
      </c>
      <c r="D5">
        <v>0</v>
      </c>
      <c r="E5">
        <v>0</v>
      </c>
      <c r="F5">
        <v>0</v>
      </c>
      <c r="G5">
        <v>0</v>
      </c>
      <c r="H5">
        <v>0</v>
      </c>
      <c r="I5">
        <v>0</v>
      </c>
      <c r="J5">
        <v>0</v>
      </c>
      <c r="K5">
        <v>0</v>
      </c>
      <c r="L5">
        <v>0</v>
      </c>
      <c r="M5">
        <v>0</v>
      </c>
      <c r="N5">
        <v>0</v>
      </c>
      <c r="O5">
        <v>0</v>
      </c>
      <c r="P5">
        <v>0</v>
      </c>
      <c r="Q5">
        <v>0</v>
      </c>
      <c r="R5">
        <v>0</v>
      </c>
      <c r="S5">
        <v>0</v>
      </c>
      <c r="T5">
        <v>0</v>
      </c>
      <c r="U5">
        <v>0</v>
      </c>
      <c r="V5" s="11">
        <v>0</v>
      </c>
      <c r="W5">
        <v>0</v>
      </c>
      <c r="X5">
        <v>0</v>
      </c>
      <c r="Y5">
        <v>0</v>
      </c>
      <c r="Z5">
        <v>0</v>
      </c>
      <c r="AA5">
        <v>0</v>
      </c>
      <c r="AB5">
        <v>0</v>
      </c>
      <c r="AC5">
        <v>0</v>
      </c>
      <c r="AD5">
        <v>0</v>
      </c>
      <c r="AE5">
        <v>0</v>
      </c>
      <c r="AF5">
        <v>0</v>
      </c>
      <c r="AG5">
        <v>0</v>
      </c>
      <c r="AH5">
        <v>0</v>
      </c>
      <c r="AI5">
        <v>0</v>
      </c>
      <c r="AJ5">
        <v>0</v>
      </c>
      <c r="AK5">
        <v>0</v>
      </c>
      <c r="AL5">
        <v>0</v>
      </c>
      <c r="AM5">
        <v>0</v>
      </c>
      <c r="AN5">
        <v>0</v>
      </c>
      <c r="AO5">
        <v>0</v>
      </c>
      <c r="AP5">
        <v>0</v>
      </c>
    </row>
    <row r="6" spans="1:42" x14ac:dyDescent="0.25">
      <c r="A6" t="s">
        <v>29</v>
      </c>
      <c r="B6">
        <v>4577</v>
      </c>
      <c r="C6">
        <v>4577</v>
      </c>
      <c r="D6">
        <v>2327</v>
      </c>
      <c r="E6">
        <v>2327</v>
      </c>
      <c r="F6">
        <v>2327</v>
      </c>
      <c r="G6">
        <v>2327</v>
      </c>
      <c r="H6">
        <v>2327</v>
      </c>
      <c r="I6">
        <v>2327</v>
      </c>
      <c r="J6">
        <v>2327</v>
      </c>
      <c r="K6">
        <v>2327</v>
      </c>
      <c r="L6">
        <v>2327</v>
      </c>
      <c r="M6">
        <v>2327</v>
      </c>
      <c r="N6">
        <v>2327</v>
      </c>
      <c r="O6">
        <v>2327</v>
      </c>
      <c r="P6">
        <v>2327</v>
      </c>
      <c r="Q6">
        <v>0</v>
      </c>
      <c r="R6">
        <v>0</v>
      </c>
      <c r="S6">
        <v>0</v>
      </c>
      <c r="T6">
        <v>0</v>
      </c>
      <c r="U6">
        <v>0</v>
      </c>
      <c r="V6" s="11">
        <v>0</v>
      </c>
      <c r="W6">
        <v>0</v>
      </c>
      <c r="X6">
        <v>0</v>
      </c>
      <c r="Y6">
        <v>0</v>
      </c>
      <c r="Z6">
        <v>0</v>
      </c>
      <c r="AA6">
        <v>0</v>
      </c>
      <c r="AB6">
        <v>0</v>
      </c>
      <c r="AC6">
        <v>0</v>
      </c>
      <c r="AD6">
        <v>0</v>
      </c>
      <c r="AE6">
        <v>0</v>
      </c>
      <c r="AF6">
        <v>0</v>
      </c>
      <c r="AG6">
        <v>0</v>
      </c>
      <c r="AH6">
        <v>0</v>
      </c>
      <c r="AI6">
        <v>0</v>
      </c>
      <c r="AJ6">
        <v>0</v>
      </c>
      <c r="AK6">
        <v>0</v>
      </c>
      <c r="AL6">
        <v>0</v>
      </c>
      <c r="AM6">
        <v>0</v>
      </c>
      <c r="AN6">
        <v>0</v>
      </c>
      <c r="AO6">
        <v>0</v>
      </c>
      <c r="AP6">
        <v>0</v>
      </c>
    </row>
    <row r="7" spans="1:42" x14ac:dyDescent="0.25">
      <c r="A7" t="s">
        <v>39</v>
      </c>
      <c r="B7">
        <v>0</v>
      </c>
      <c r="C7">
        <v>0</v>
      </c>
      <c r="D7">
        <v>0</v>
      </c>
      <c r="E7">
        <v>0</v>
      </c>
      <c r="F7">
        <v>0</v>
      </c>
      <c r="G7">
        <v>0</v>
      </c>
      <c r="H7">
        <v>0</v>
      </c>
      <c r="I7">
        <v>0</v>
      </c>
      <c r="J7">
        <v>0</v>
      </c>
      <c r="K7">
        <v>0</v>
      </c>
      <c r="L7">
        <v>0</v>
      </c>
      <c r="M7">
        <v>0</v>
      </c>
      <c r="N7">
        <v>0</v>
      </c>
      <c r="O7">
        <v>0</v>
      </c>
      <c r="P7">
        <v>0</v>
      </c>
      <c r="Q7">
        <v>0</v>
      </c>
      <c r="R7">
        <v>0</v>
      </c>
      <c r="S7">
        <v>0</v>
      </c>
      <c r="T7">
        <v>0</v>
      </c>
      <c r="U7">
        <v>0</v>
      </c>
      <c r="V7" s="11">
        <v>0</v>
      </c>
      <c r="W7">
        <v>0</v>
      </c>
      <c r="X7">
        <v>0</v>
      </c>
      <c r="Y7">
        <v>0</v>
      </c>
      <c r="Z7">
        <v>0</v>
      </c>
      <c r="AA7">
        <v>0</v>
      </c>
      <c r="AB7">
        <v>0</v>
      </c>
      <c r="AC7">
        <v>0</v>
      </c>
      <c r="AD7">
        <v>0</v>
      </c>
      <c r="AE7">
        <v>0</v>
      </c>
      <c r="AF7">
        <v>0</v>
      </c>
      <c r="AG7">
        <v>0</v>
      </c>
      <c r="AH7">
        <v>0</v>
      </c>
      <c r="AI7">
        <v>0</v>
      </c>
      <c r="AJ7">
        <v>0</v>
      </c>
      <c r="AK7">
        <v>0</v>
      </c>
      <c r="AL7">
        <v>0</v>
      </c>
      <c r="AM7">
        <v>0</v>
      </c>
      <c r="AN7">
        <v>0</v>
      </c>
      <c r="AO7">
        <v>0</v>
      </c>
      <c r="AP7">
        <v>0</v>
      </c>
    </row>
    <row r="8" spans="1:42" x14ac:dyDescent="0.25">
      <c r="A8" t="s">
        <v>40</v>
      </c>
      <c r="B8">
        <v>66.27</v>
      </c>
      <c r="C8">
        <v>66.27</v>
      </c>
      <c r="D8">
        <v>66.27</v>
      </c>
      <c r="E8">
        <v>66.27</v>
      </c>
      <c r="F8">
        <v>66.27</v>
      </c>
      <c r="G8">
        <v>66.27</v>
      </c>
      <c r="H8">
        <v>66.27</v>
      </c>
      <c r="I8">
        <v>66.27</v>
      </c>
      <c r="J8">
        <v>66.27</v>
      </c>
      <c r="K8">
        <v>66.27</v>
      </c>
      <c r="L8">
        <v>66.27</v>
      </c>
      <c r="M8">
        <v>66.27</v>
      </c>
      <c r="N8">
        <v>66.27</v>
      </c>
      <c r="O8">
        <v>66.27</v>
      </c>
      <c r="P8">
        <v>66.27</v>
      </c>
      <c r="Q8">
        <v>66.27</v>
      </c>
      <c r="R8">
        <v>66.27</v>
      </c>
      <c r="S8">
        <v>66.27</v>
      </c>
      <c r="T8">
        <v>18.390000017639998</v>
      </c>
      <c r="U8">
        <v>18.390000017639998</v>
      </c>
      <c r="V8" s="11">
        <v>0</v>
      </c>
      <c r="W8">
        <v>0</v>
      </c>
      <c r="X8">
        <v>0</v>
      </c>
      <c r="Y8">
        <v>0</v>
      </c>
      <c r="Z8">
        <v>0</v>
      </c>
      <c r="AA8">
        <v>0</v>
      </c>
      <c r="AB8">
        <v>0</v>
      </c>
      <c r="AC8">
        <v>0</v>
      </c>
      <c r="AD8">
        <v>0</v>
      </c>
      <c r="AE8">
        <v>0</v>
      </c>
      <c r="AF8">
        <v>0</v>
      </c>
      <c r="AG8">
        <v>0</v>
      </c>
      <c r="AH8">
        <v>0</v>
      </c>
      <c r="AI8">
        <v>0</v>
      </c>
      <c r="AJ8">
        <v>0</v>
      </c>
      <c r="AK8">
        <v>0</v>
      </c>
      <c r="AL8">
        <v>0</v>
      </c>
      <c r="AM8">
        <v>0</v>
      </c>
      <c r="AN8">
        <v>0</v>
      </c>
      <c r="AO8">
        <v>0</v>
      </c>
      <c r="AP8">
        <v>0</v>
      </c>
    </row>
    <row r="9" spans="1:42" x14ac:dyDescent="0.25">
      <c r="A9" t="s">
        <v>41</v>
      </c>
      <c r="B9">
        <v>347</v>
      </c>
      <c r="C9">
        <v>347</v>
      </c>
      <c r="D9">
        <v>347</v>
      </c>
      <c r="E9">
        <v>347</v>
      </c>
      <c r="F9">
        <v>347</v>
      </c>
      <c r="G9">
        <v>202</v>
      </c>
      <c r="H9">
        <v>202</v>
      </c>
      <c r="I9">
        <v>202</v>
      </c>
      <c r="J9">
        <v>202</v>
      </c>
      <c r="K9">
        <v>202</v>
      </c>
      <c r="L9">
        <v>202</v>
      </c>
      <c r="M9">
        <v>625</v>
      </c>
      <c r="N9">
        <v>625</v>
      </c>
      <c r="O9">
        <v>625</v>
      </c>
      <c r="P9">
        <v>525.22966999999903</v>
      </c>
      <c r="Q9">
        <v>525.22966999999903</v>
      </c>
      <c r="R9">
        <v>525.22966999999903</v>
      </c>
      <c r="S9">
        <v>525.22966999999903</v>
      </c>
      <c r="T9">
        <v>445.14206999999999</v>
      </c>
      <c r="U9">
        <v>445.14206999999999</v>
      </c>
      <c r="V9" s="11">
        <v>445.14206999999999</v>
      </c>
      <c r="W9">
        <v>445.14206999999999</v>
      </c>
      <c r="X9">
        <v>445.14206999999999</v>
      </c>
      <c r="Y9">
        <v>445.14206999999999</v>
      </c>
      <c r="Z9">
        <v>445.14206999999999</v>
      </c>
      <c r="AA9">
        <v>445.14206999999999</v>
      </c>
      <c r="AB9">
        <v>445.14206999999999</v>
      </c>
      <c r="AC9">
        <v>445.14206999999999</v>
      </c>
      <c r="AD9">
        <v>445.14206999999999</v>
      </c>
      <c r="AE9">
        <v>445.14206999999999</v>
      </c>
      <c r="AF9">
        <v>445.14206999999999</v>
      </c>
      <c r="AG9">
        <v>445.14206999999999</v>
      </c>
      <c r="AH9">
        <v>445.14206999999999</v>
      </c>
      <c r="AI9">
        <v>445.14206999999999</v>
      </c>
      <c r="AJ9">
        <v>445.14206999999999</v>
      </c>
      <c r="AK9">
        <v>445.14206999999999</v>
      </c>
      <c r="AL9">
        <v>445.14206999999999</v>
      </c>
      <c r="AM9">
        <v>445.14206999999999</v>
      </c>
      <c r="AN9">
        <v>445.14206999999999</v>
      </c>
      <c r="AO9">
        <v>429.82549</v>
      </c>
      <c r="AP9">
        <v>429.82549</v>
      </c>
    </row>
    <row r="10" spans="1:42" x14ac:dyDescent="0.25">
      <c r="A10" t="s">
        <v>42</v>
      </c>
      <c r="B10" s="25">
        <v>14462</v>
      </c>
      <c r="C10" s="25">
        <v>14462</v>
      </c>
      <c r="D10" s="25">
        <v>14462</v>
      </c>
      <c r="E10" s="25">
        <v>13082</v>
      </c>
      <c r="F10" s="25">
        <v>12408</v>
      </c>
      <c r="G10" s="25">
        <v>11758</v>
      </c>
      <c r="H10" s="25">
        <v>11313</v>
      </c>
      <c r="I10">
        <v>7206.99999999999</v>
      </c>
      <c r="J10">
        <v>7206.99999999999</v>
      </c>
      <c r="K10">
        <v>7206.99999999999</v>
      </c>
      <c r="L10">
        <v>1442</v>
      </c>
      <c r="M10">
        <v>1442</v>
      </c>
      <c r="N10">
        <v>1442</v>
      </c>
      <c r="O10">
        <v>1442</v>
      </c>
      <c r="P10">
        <v>1442</v>
      </c>
      <c r="Q10">
        <v>1442</v>
      </c>
      <c r="R10">
        <v>1442</v>
      </c>
      <c r="S10">
        <v>1442</v>
      </c>
      <c r="T10">
        <v>1442</v>
      </c>
      <c r="U10">
        <v>1442</v>
      </c>
      <c r="V10" s="11">
        <v>1442</v>
      </c>
      <c r="W10">
        <v>1442</v>
      </c>
      <c r="X10">
        <v>1442</v>
      </c>
      <c r="Y10">
        <v>1442</v>
      </c>
      <c r="Z10">
        <v>1442</v>
      </c>
      <c r="AA10">
        <v>1442</v>
      </c>
      <c r="AB10">
        <v>1442</v>
      </c>
      <c r="AC10">
        <v>1442</v>
      </c>
      <c r="AD10">
        <v>1122.8296800000001</v>
      </c>
      <c r="AE10">
        <v>1122.8296800000001</v>
      </c>
      <c r="AF10">
        <v>1122.8296800000001</v>
      </c>
      <c r="AG10">
        <v>1122.8296800000001</v>
      </c>
      <c r="AH10">
        <v>1122.8296800000001</v>
      </c>
      <c r="AI10">
        <v>1122.8296800000001</v>
      </c>
      <c r="AJ10">
        <v>1122.8296800000001</v>
      </c>
      <c r="AK10">
        <v>1122.8296800000001</v>
      </c>
      <c r="AL10">
        <v>1122.8296800000001</v>
      </c>
      <c r="AM10">
        <v>1122.8296800000001</v>
      </c>
      <c r="AN10">
        <v>1122.8296800000001</v>
      </c>
      <c r="AO10">
        <v>1122.8296800000001</v>
      </c>
      <c r="AP10">
        <v>1122.8296800000001</v>
      </c>
    </row>
    <row r="11" spans="1:42" x14ac:dyDescent="0.25">
      <c r="A11" t="s">
        <v>43</v>
      </c>
      <c r="B11">
        <v>328</v>
      </c>
      <c r="C11">
        <v>328</v>
      </c>
      <c r="D11">
        <v>328</v>
      </c>
      <c r="E11">
        <v>328</v>
      </c>
      <c r="F11">
        <v>328</v>
      </c>
      <c r="G11">
        <v>328</v>
      </c>
      <c r="H11">
        <v>328</v>
      </c>
      <c r="I11">
        <v>328</v>
      </c>
      <c r="J11">
        <v>328</v>
      </c>
      <c r="K11">
        <v>328</v>
      </c>
      <c r="L11">
        <v>328</v>
      </c>
      <c r="M11">
        <v>328</v>
      </c>
      <c r="N11">
        <v>328</v>
      </c>
      <c r="O11">
        <v>328</v>
      </c>
      <c r="P11">
        <v>328</v>
      </c>
      <c r="Q11">
        <v>328</v>
      </c>
      <c r="R11">
        <v>328</v>
      </c>
      <c r="S11">
        <v>328</v>
      </c>
      <c r="T11">
        <v>328</v>
      </c>
      <c r="U11">
        <v>328</v>
      </c>
      <c r="V11" s="11">
        <v>328</v>
      </c>
      <c r="W11">
        <v>328</v>
      </c>
      <c r="X11">
        <v>328</v>
      </c>
      <c r="Y11">
        <v>328</v>
      </c>
      <c r="Z11">
        <v>328</v>
      </c>
      <c r="AA11">
        <v>328</v>
      </c>
      <c r="AB11">
        <v>328</v>
      </c>
      <c r="AC11">
        <v>328</v>
      </c>
      <c r="AD11">
        <v>328</v>
      </c>
      <c r="AE11">
        <v>328</v>
      </c>
      <c r="AF11">
        <v>328</v>
      </c>
      <c r="AG11">
        <v>328</v>
      </c>
      <c r="AH11">
        <v>328</v>
      </c>
      <c r="AI11">
        <v>328</v>
      </c>
      <c r="AJ11">
        <v>328</v>
      </c>
      <c r="AK11">
        <v>328</v>
      </c>
      <c r="AL11">
        <v>328</v>
      </c>
      <c r="AM11">
        <v>328</v>
      </c>
      <c r="AN11">
        <v>328</v>
      </c>
      <c r="AO11">
        <v>328</v>
      </c>
      <c r="AP11">
        <v>328</v>
      </c>
    </row>
    <row r="12" spans="1:42" x14ac:dyDescent="0.25">
      <c r="A12" t="s">
        <v>44</v>
      </c>
      <c r="B12">
        <v>98</v>
      </c>
      <c r="C12">
        <v>98</v>
      </c>
      <c r="D12">
        <v>98</v>
      </c>
      <c r="E12">
        <v>98</v>
      </c>
      <c r="F12">
        <v>98</v>
      </c>
      <c r="G12">
        <v>98</v>
      </c>
      <c r="H12">
        <v>98</v>
      </c>
      <c r="I12">
        <v>98</v>
      </c>
      <c r="J12">
        <v>98</v>
      </c>
      <c r="K12">
        <v>98</v>
      </c>
      <c r="L12">
        <v>98</v>
      </c>
      <c r="M12">
        <v>128</v>
      </c>
      <c r="N12">
        <v>128</v>
      </c>
      <c r="O12">
        <v>128</v>
      </c>
      <c r="P12">
        <v>128</v>
      </c>
      <c r="Q12">
        <v>128</v>
      </c>
      <c r="R12">
        <v>128</v>
      </c>
      <c r="S12">
        <v>128</v>
      </c>
      <c r="T12">
        <v>128</v>
      </c>
      <c r="U12">
        <v>128</v>
      </c>
      <c r="V12" s="11">
        <v>128</v>
      </c>
      <c r="W12">
        <v>128</v>
      </c>
      <c r="X12">
        <v>128</v>
      </c>
      <c r="Y12">
        <v>128</v>
      </c>
      <c r="Z12">
        <v>128</v>
      </c>
      <c r="AA12">
        <v>128</v>
      </c>
      <c r="AB12">
        <v>128</v>
      </c>
      <c r="AC12">
        <v>128</v>
      </c>
      <c r="AD12">
        <v>128</v>
      </c>
      <c r="AE12">
        <v>128</v>
      </c>
      <c r="AF12">
        <v>128</v>
      </c>
      <c r="AG12">
        <v>128</v>
      </c>
      <c r="AH12">
        <v>128</v>
      </c>
      <c r="AI12">
        <v>128</v>
      </c>
      <c r="AJ12">
        <v>106.81632</v>
      </c>
      <c r="AK12">
        <v>88.889179999999996</v>
      </c>
      <c r="AL12">
        <v>88.889179999999996</v>
      </c>
      <c r="AM12">
        <v>73.552179999999893</v>
      </c>
      <c r="AN12">
        <v>73.552179999999893</v>
      </c>
      <c r="AO12">
        <v>73.552179999999893</v>
      </c>
      <c r="AP12">
        <v>73.552179999999893</v>
      </c>
    </row>
    <row r="13" spans="1:42" x14ac:dyDescent="0.25">
      <c r="A13" t="s">
        <v>45</v>
      </c>
      <c r="B13">
        <v>709</v>
      </c>
      <c r="C13">
        <v>709</v>
      </c>
      <c r="D13">
        <v>709</v>
      </c>
      <c r="E13">
        <v>709</v>
      </c>
      <c r="F13">
        <v>709</v>
      </c>
      <c r="G13">
        <v>709</v>
      </c>
      <c r="H13">
        <v>709</v>
      </c>
      <c r="I13">
        <v>709</v>
      </c>
      <c r="J13">
        <v>709</v>
      </c>
      <c r="K13">
        <v>709</v>
      </c>
      <c r="L13">
        <v>709</v>
      </c>
      <c r="M13">
        <v>709</v>
      </c>
      <c r="N13">
        <v>709</v>
      </c>
      <c r="O13">
        <v>709</v>
      </c>
      <c r="P13">
        <v>709</v>
      </c>
      <c r="Q13">
        <v>709</v>
      </c>
      <c r="R13">
        <v>709</v>
      </c>
      <c r="S13">
        <v>709</v>
      </c>
      <c r="T13">
        <v>709</v>
      </c>
      <c r="U13">
        <v>669.52287999999999</v>
      </c>
      <c r="V13" s="11">
        <v>669.52287999999999</v>
      </c>
      <c r="W13">
        <v>669.52287999999999</v>
      </c>
      <c r="X13">
        <v>669.52287999999999</v>
      </c>
      <c r="Y13">
        <v>669.52287999999999</v>
      </c>
      <c r="Z13">
        <v>669.52287999999999</v>
      </c>
      <c r="AA13">
        <v>669.52287999999999</v>
      </c>
      <c r="AB13">
        <v>669.52287999999999</v>
      </c>
      <c r="AC13">
        <v>669.52287999999999</v>
      </c>
      <c r="AD13">
        <v>669.52287999999999</v>
      </c>
      <c r="AE13">
        <v>669.52287999999999</v>
      </c>
      <c r="AF13">
        <v>669.52287999999999</v>
      </c>
      <c r="AG13">
        <v>669.52287999999999</v>
      </c>
      <c r="AH13">
        <v>669.52287999999999</v>
      </c>
      <c r="AI13">
        <v>669.52287999999999</v>
      </c>
      <c r="AJ13">
        <v>669.52287999999999</v>
      </c>
      <c r="AK13">
        <v>669.52287999999999</v>
      </c>
      <c r="AL13">
        <v>669.52287999999999</v>
      </c>
      <c r="AM13">
        <v>669.52287999999999</v>
      </c>
      <c r="AN13">
        <v>669.52287999999999</v>
      </c>
      <c r="AO13">
        <v>669.52287999999999</v>
      </c>
      <c r="AP13">
        <v>491.43626</v>
      </c>
    </row>
    <row r="14" spans="1:42" x14ac:dyDescent="0.25">
      <c r="A14" t="s">
        <v>46</v>
      </c>
      <c r="B14" s="25">
        <v>17999</v>
      </c>
      <c r="C14" s="25">
        <v>17999</v>
      </c>
      <c r="D14" s="25">
        <v>17999</v>
      </c>
      <c r="E14" s="25">
        <v>20278</v>
      </c>
      <c r="F14" s="25">
        <v>20278</v>
      </c>
      <c r="G14" s="25">
        <v>20278</v>
      </c>
      <c r="H14" s="25">
        <v>21431</v>
      </c>
      <c r="I14" s="25">
        <v>21431</v>
      </c>
      <c r="J14" s="25">
        <v>21431</v>
      </c>
      <c r="K14" s="25">
        <v>21431</v>
      </c>
      <c r="L14" s="25">
        <v>21431</v>
      </c>
      <c r="M14" s="25">
        <v>22431</v>
      </c>
      <c r="N14" s="25">
        <v>22431</v>
      </c>
      <c r="O14" s="25">
        <v>22431</v>
      </c>
      <c r="P14" s="25">
        <v>22431</v>
      </c>
      <c r="Q14" s="25">
        <v>22429.200099999998</v>
      </c>
      <c r="R14" s="25">
        <v>22375.56308</v>
      </c>
      <c r="S14" s="25">
        <v>22093.69874</v>
      </c>
      <c r="T14" s="25">
        <v>22067.24021</v>
      </c>
      <c r="U14" s="25">
        <v>20966.241379999999</v>
      </c>
      <c r="V14" s="11">
        <v>20887.585749999998</v>
      </c>
      <c r="W14" s="25">
        <v>20785.351429999999</v>
      </c>
      <c r="X14" s="25">
        <v>20785.351429999999</v>
      </c>
      <c r="Y14" s="25">
        <v>20665.478090000001</v>
      </c>
      <c r="Z14" s="25">
        <v>20581.422760000001</v>
      </c>
      <c r="AA14" s="25">
        <v>20522.566030000002</v>
      </c>
      <c r="AB14" s="25">
        <v>20471.44887</v>
      </c>
      <c r="AC14" s="25">
        <v>20289.118999999999</v>
      </c>
      <c r="AD14" s="25">
        <v>20289.118999999999</v>
      </c>
      <c r="AE14" s="25">
        <v>20289.118999999999</v>
      </c>
      <c r="AF14" s="25">
        <v>20289.118999999999</v>
      </c>
      <c r="AG14" s="25">
        <v>18928.754580000001</v>
      </c>
      <c r="AH14" s="25">
        <v>17830.09562</v>
      </c>
      <c r="AI14" s="25">
        <v>17135.4076539327</v>
      </c>
      <c r="AJ14" s="25">
        <v>17602.489194131402</v>
      </c>
      <c r="AK14" s="25">
        <v>17908.545084162899</v>
      </c>
      <c r="AL14" s="25">
        <v>18294.027320367801</v>
      </c>
      <c r="AM14" s="25">
        <v>19097.526100545601</v>
      </c>
      <c r="AN14" s="25">
        <v>19625.914733539201</v>
      </c>
      <c r="AO14" s="25">
        <v>20817.3374549086</v>
      </c>
      <c r="AP14" s="25">
        <v>22710.661915423399</v>
      </c>
    </row>
    <row r="15" spans="1:42" x14ac:dyDescent="0.25">
      <c r="A15" t="s">
        <v>47</v>
      </c>
      <c r="B15">
        <v>0</v>
      </c>
      <c r="C15">
        <v>0</v>
      </c>
      <c r="D15">
        <v>0</v>
      </c>
      <c r="E15">
        <v>0</v>
      </c>
      <c r="F15">
        <v>0</v>
      </c>
      <c r="G15">
        <v>0</v>
      </c>
      <c r="H15">
        <v>0</v>
      </c>
      <c r="I15">
        <v>0</v>
      </c>
      <c r="J15">
        <v>0</v>
      </c>
      <c r="K15">
        <v>0</v>
      </c>
      <c r="L15">
        <v>0</v>
      </c>
      <c r="M15">
        <v>0</v>
      </c>
      <c r="N15">
        <v>0</v>
      </c>
      <c r="O15">
        <v>0</v>
      </c>
      <c r="P15">
        <v>0</v>
      </c>
      <c r="Q15">
        <v>0</v>
      </c>
      <c r="R15">
        <v>0</v>
      </c>
      <c r="S15">
        <v>0</v>
      </c>
      <c r="T15">
        <v>0</v>
      </c>
      <c r="U15">
        <v>0</v>
      </c>
      <c r="V15" s="11">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row>
    <row r="16" spans="1:42" x14ac:dyDescent="0.25">
      <c r="A16" t="s">
        <v>48</v>
      </c>
      <c r="B16">
        <v>0</v>
      </c>
      <c r="C16">
        <v>0</v>
      </c>
      <c r="D16">
        <v>0</v>
      </c>
      <c r="E16">
        <v>0</v>
      </c>
      <c r="F16">
        <v>0</v>
      </c>
      <c r="G16">
        <v>0</v>
      </c>
      <c r="H16">
        <v>0</v>
      </c>
      <c r="I16">
        <v>0</v>
      </c>
      <c r="J16">
        <v>0</v>
      </c>
      <c r="K16">
        <v>0</v>
      </c>
      <c r="L16">
        <v>0</v>
      </c>
      <c r="M16">
        <v>0</v>
      </c>
      <c r="N16">
        <v>0</v>
      </c>
      <c r="O16">
        <v>0</v>
      </c>
      <c r="P16">
        <v>0</v>
      </c>
      <c r="Q16">
        <v>0</v>
      </c>
      <c r="R16">
        <v>0</v>
      </c>
      <c r="S16">
        <v>0</v>
      </c>
      <c r="T16">
        <v>0</v>
      </c>
      <c r="U16">
        <v>0</v>
      </c>
      <c r="V16" s="11">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row>
    <row r="17" spans="1:42" x14ac:dyDescent="0.25">
      <c r="A17" t="s">
        <v>49</v>
      </c>
      <c r="B17">
        <v>1125</v>
      </c>
      <c r="C17">
        <v>1125</v>
      </c>
      <c r="D17">
        <v>1125</v>
      </c>
      <c r="E17">
        <v>1125</v>
      </c>
      <c r="F17">
        <v>1125</v>
      </c>
      <c r="G17">
        <v>1125</v>
      </c>
      <c r="H17">
        <v>1125</v>
      </c>
      <c r="I17">
        <v>1125</v>
      </c>
      <c r="J17">
        <v>1125</v>
      </c>
      <c r="K17">
        <v>1186</v>
      </c>
      <c r="L17">
        <v>1186</v>
      </c>
      <c r="M17">
        <v>1488</v>
      </c>
      <c r="N17">
        <v>1488</v>
      </c>
      <c r="O17">
        <v>1482.94875</v>
      </c>
      <c r="P17">
        <v>1443</v>
      </c>
      <c r="Q17">
        <v>1111.9124999999999</v>
      </c>
      <c r="R17">
        <v>1111.9124999999999</v>
      </c>
      <c r="S17">
        <v>1111.9124999999999</v>
      </c>
      <c r="T17">
        <v>1111.9124999999999</v>
      </c>
      <c r="U17">
        <v>847.84124999999995</v>
      </c>
      <c r="V17" s="11">
        <v>728.64750000000004</v>
      </c>
      <c r="W17">
        <v>678.65250000000003</v>
      </c>
      <c r="X17">
        <v>678.65250000000003</v>
      </c>
      <c r="Y17">
        <v>628.34249999999997</v>
      </c>
      <c r="Z17">
        <v>628.34249999999997</v>
      </c>
      <c r="AA17">
        <v>581.22749999999996</v>
      </c>
      <c r="AB17">
        <v>581.22749999999996</v>
      </c>
      <c r="AC17">
        <v>581.22749999999996</v>
      </c>
      <c r="AD17">
        <v>579.64125000000001</v>
      </c>
      <c r="AE17">
        <v>579.64125000000001</v>
      </c>
      <c r="AF17">
        <v>579.64125000000001</v>
      </c>
      <c r="AG17">
        <v>579.64125000000001</v>
      </c>
      <c r="AH17">
        <v>579.64125000000001</v>
      </c>
      <c r="AI17">
        <v>579.64125000000001</v>
      </c>
      <c r="AJ17">
        <v>579.64125000000001</v>
      </c>
      <c r="AK17">
        <v>579.64125000000001</v>
      </c>
      <c r="AL17">
        <v>579.64125000000001</v>
      </c>
      <c r="AM17">
        <v>579.64125000000001</v>
      </c>
      <c r="AN17">
        <v>579.64125000000001</v>
      </c>
      <c r="AO17">
        <v>579.64125000000001</v>
      </c>
      <c r="AP17">
        <v>437.46375</v>
      </c>
    </row>
    <row r="18" spans="1:42" x14ac:dyDescent="0.25">
      <c r="A18" t="s">
        <v>50</v>
      </c>
      <c r="B18">
        <v>1842</v>
      </c>
      <c r="C18">
        <v>1842</v>
      </c>
      <c r="D18">
        <v>1842</v>
      </c>
      <c r="E18">
        <v>3723</v>
      </c>
      <c r="F18">
        <v>4842</v>
      </c>
      <c r="G18">
        <v>4842</v>
      </c>
      <c r="H18">
        <v>4842</v>
      </c>
      <c r="I18">
        <v>4842</v>
      </c>
      <c r="J18">
        <v>4842</v>
      </c>
      <c r="K18">
        <v>4842</v>
      </c>
      <c r="L18">
        <v>4842</v>
      </c>
      <c r="M18">
        <v>5842</v>
      </c>
      <c r="N18">
        <v>5842</v>
      </c>
      <c r="O18">
        <v>5842</v>
      </c>
      <c r="P18">
        <v>5842</v>
      </c>
      <c r="Q18">
        <v>5842</v>
      </c>
      <c r="R18">
        <v>5842</v>
      </c>
      <c r="S18">
        <v>5842</v>
      </c>
      <c r="T18">
        <v>5842</v>
      </c>
      <c r="U18">
        <v>5842</v>
      </c>
      <c r="V18" s="11">
        <v>5842</v>
      </c>
      <c r="W18">
        <v>5842</v>
      </c>
      <c r="X18">
        <v>5842</v>
      </c>
      <c r="Y18">
        <v>5842</v>
      </c>
      <c r="Z18">
        <v>5842</v>
      </c>
      <c r="AA18">
        <v>5784.8611600000004</v>
      </c>
      <c r="AB18">
        <v>5784.8611600000004</v>
      </c>
      <c r="AC18">
        <v>5784.8611600000004</v>
      </c>
      <c r="AD18">
        <v>5784.8611600000004</v>
      </c>
      <c r="AE18">
        <v>5784.8611600000004</v>
      </c>
      <c r="AF18">
        <v>5784.8611600000004</v>
      </c>
      <c r="AG18">
        <v>5784.8611600000004</v>
      </c>
      <c r="AH18">
        <v>5636.9669800000001</v>
      </c>
      <c r="AI18">
        <v>6360.4114550766399</v>
      </c>
      <c r="AJ18">
        <v>6539.1428468763997</v>
      </c>
      <c r="AK18">
        <v>7029.7288611666299</v>
      </c>
      <c r="AL18">
        <v>7150.4597818560496</v>
      </c>
      <c r="AM18">
        <v>7229.3848634920896</v>
      </c>
      <c r="AN18">
        <v>7257.1947915443898</v>
      </c>
      <c r="AO18">
        <v>6629.2400061948802</v>
      </c>
      <c r="AP18">
        <v>6280.0520661948804</v>
      </c>
    </row>
    <row r="19" spans="1:42" x14ac:dyDescent="0.25">
      <c r="A19" t="s">
        <v>51</v>
      </c>
      <c r="B19">
        <v>2875</v>
      </c>
      <c r="C19">
        <v>2875</v>
      </c>
      <c r="D19">
        <v>2875</v>
      </c>
      <c r="E19">
        <v>2286</v>
      </c>
      <c r="F19">
        <v>2286</v>
      </c>
      <c r="G19">
        <v>2286</v>
      </c>
      <c r="H19">
        <v>2286</v>
      </c>
      <c r="I19">
        <v>2286</v>
      </c>
      <c r="J19">
        <v>2286</v>
      </c>
      <c r="K19">
        <v>2286</v>
      </c>
      <c r="L19">
        <v>2286</v>
      </c>
      <c r="M19">
        <v>2286</v>
      </c>
      <c r="N19">
        <v>2286</v>
      </c>
      <c r="O19">
        <v>2286</v>
      </c>
      <c r="P19">
        <v>2286</v>
      </c>
      <c r="Q19">
        <v>2286</v>
      </c>
      <c r="R19">
        <v>2286</v>
      </c>
      <c r="S19">
        <v>2286</v>
      </c>
      <c r="T19">
        <v>2286</v>
      </c>
      <c r="U19">
        <v>2286</v>
      </c>
      <c r="V19" s="11">
        <v>2286</v>
      </c>
      <c r="W19">
        <v>2286</v>
      </c>
      <c r="X19">
        <v>2286</v>
      </c>
      <c r="Y19">
        <v>2286</v>
      </c>
      <c r="Z19">
        <v>2286</v>
      </c>
      <c r="AA19">
        <v>2286</v>
      </c>
      <c r="AB19">
        <v>2265.1837500000001</v>
      </c>
      <c r="AC19">
        <v>2265.1837500000001</v>
      </c>
      <c r="AD19">
        <v>2265.1837500000001</v>
      </c>
      <c r="AE19">
        <v>2265.1837500000001</v>
      </c>
      <c r="AF19">
        <v>2265.1837500000001</v>
      </c>
      <c r="AG19">
        <v>1688.91875</v>
      </c>
      <c r="AH19">
        <v>1270.0025000000001</v>
      </c>
      <c r="AI19">
        <v>675.02125000000001</v>
      </c>
      <c r="AJ19">
        <v>675.02125000000001</v>
      </c>
      <c r="AK19">
        <v>386.11250000000001</v>
      </c>
      <c r="AL19">
        <v>363.42874999999998</v>
      </c>
      <c r="AM19">
        <v>230.31625</v>
      </c>
      <c r="AN19">
        <v>140.32875000000001</v>
      </c>
      <c r="AO19">
        <v>49.91</v>
      </c>
      <c r="AP19">
        <v>0</v>
      </c>
    </row>
    <row r="20" spans="1:42" x14ac:dyDescent="0.25">
      <c r="A20" t="s">
        <v>52</v>
      </c>
      <c r="B20">
        <v>1761</v>
      </c>
      <c r="C20">
        <v>1761</v>
      </c>
      <c r="D20">
        <v>1761</v>
      </c>
      <c r="E20">
        <v>1573</v>
      </c>
      <c r="F20">
        <v>1573</v>
      </c>
      <c r="G20">
        <v>1573</v>
      </c>
      <c r="H20">
        <v>1573</v>
      </c>
      <c r="I20">
        <v>1559</v>
      </c>
      <c r="J20">
        <v>1559</v>
      </c>
      <c r="K20">
        <v>1559</v>
      </c>
      <c r="L20">
        <v>1559</v>
      </c>
      <c r="M20">
        <v>1559</v>
      </c>
      <c r="N20">
        <v>1559</v>
      </c>
      <c r="O20">
        <v>1559</v>
      </c>
      <c r="P20">
        <v>1509.00521</v>
      </c>
      <c r="Q20">
        <v>1509.00521</v>
      </c>
      <c r="R20">
        <v>1509.00521</v>
      </c>
      <c r="S20">
        <v>1509.00521</v>
      </c>
      <c r="T20">
        <v>1509.00521</v>
      </c>
      <c r="U20">
        <v>1509.00521</v>
      </c>
      <c r="V20" s="11">
        <v>1509.00521</v>
      </c>
      <c r="W20">
        <v>1466.21291</v>
      </c>
      <c r="X20">
        <v>1466.21291</v>
      </c>
      <c r="Y20">
        <v>1466.21291</v>
      </c>
      <c r="Z20">
        <v>1466.21291</v>
      </c>
      <c r="AA20">
        <v>1466.21291</v>
      </c>
      <c r="AB20">
        <v>1466.21291</v>
      </c>
      <c r="AC20">
        <v>1466.21291</v>
      </c>
      <c r="AD20">
        <v>1466.21291</v>
      </c>
      <c r="AE20">
        <v>1466.21291</v>
      </c>
      <c r="AF20">
        <v>1466.21291</v>
      </c>
      <c r="AG20">
        <v>1424.2306699999999</v>
      </c>
      <c r="AH20">
        <v>1283.5619899999999</v>
      </c>
      <c r="AI20">
        <v>1283.5619899999999</v>
      </c>
      <c r="AJ20">
        <v>1194.7723699999999</v>
      </c>
      <c r="AK20">
        <v>1194.7723699999999</v>
      </c>
      <c r="AL20">
        <v>1194.7723699999999</v>
      </c>
      <c r="AM20">
        <v>934.83115999999995</v>
      </c>
      <c r="AN20">
        <v>934.83115999999995</v>
      </c>
      <c r="AO20">
        <v>934.83115999999995</v>
      </c>
      <c r="AP20">
        <v>229.51544000000001</v>
      </c>
    </row>
    <row r="21" spans="1:42" x14ac:dyDescent="0.25">
      <c r="A21" t="s">
        <v>53</v>
      </c>
      <c r="B21">
        <v>184</v>
      </c>
      <c r="C21">
        <v>184</v>
      </c>
      <c r="D21">
        <v>184</v>
      </c>
      <c r="E21">
        <v>184</v>
      </c>
      <c r="F21">
        <v>184</v>
      </c>
      <c r="G21">
        <v>184</v>
      </c>
      <c r="H21">
        <v>184</v>
      </c>
      <c r="I21">
        <v>184</v>
      </c>
      <c r="J21">
        <v>184</v>
      </c>
      <c r="K21">
        <v>184</v>
      </c>
      <c r="L21">
        <v>54</v>
      </c>
      <c r="M21">
        <v>54</v>
      </c>
      <c r="N21">
        <v>54</v>
      </c>
      <c r="O21">
        <v>54</v>
      </c>
      <c r="P21">
        <v>54</v>
      </c>
      <c r="Q21">
        <v>54</v>
      </c>
      <c r="R21">
        <v>54</v>
      </c>
      <c r="S21">
        <v>54</v>
      </c>
      <c r="T21">
        <v>54</v>
      </c>
      <c r="U21">
        <v>54</v>
      </c>
      <c r="V21" s="11">
        <v>54</v>
      </c>
      <c r="W21">
        <v>54</v>
      </c>
      <c r="X21">
        <v>54</v>
      </c>
      <c r="Y21">
        <v>54</v>
      </c>
      <c r="Z21">
        <v>54</v>
      </c>
      <c r="AA21">
        <v>54</v>
      </c>
      <c r="AB21">
        <v>54</v>
      </c>
      <c r="AC21">
        <v>54</v>
      </c>
      <c r="AD21">
        <v>54</v>
      </c>
      <c r="AE21">
        <v>54</v>
      </c>
      <c r="AF21">
        <v>54</v>
      </c>
      <c r="AG21">
        <v>54</v>
      </c>
      <c r="AH21">
        <v>54</v>
      </c>
      <c r="AI21">
        <v>54</v>
      </c>
      <c r="AJ21">
        <v>54</v>
      </c>
      <c r="AK21">
        <v>54</v>
      </c>
      <c r="AL21">
        <v>54</v>
      </c>
      <c r="AM21">
        <v>54</v>
      </c>
      <c r="AN21">
        <v>54</v>
      </c>
      <c r="AO21">
        <v>54</v>
      </c>
      <c r="AP21">
        <v>54</v>
      </c>
    </row>
    <row r="22" spans="1:42" x14ac:dyDescent="0.25">
      <c r="A22" t="s">
        <v>54</v>
      </c>
      <c r="B22" s="25">
        <v>13822</v>
      </c>
      <c r="C22" s="25">
        <v>13822</v>
      </c>
      <c r="D22" s="25">
        <v>13822</v>
      </c>
      <c r="E22" s="25">
        <v>13822</v>
      </c>
      <c r="F22" s="25">
        <v>13822</v>
      </c>
      <c r="G22" s="25">
        <v>13822</v>
      </c>
      <c r="H22" s="25">
        <v>13822</v>
      </c>
      <c r="I22" s="25">
        <v>13822</v>
      </c>
      <c r="J22" s="25">
        <v>13822</v>
      </c>
      <c r="K22" s="25">
        <v>13822</v>
      </c>
      <c r="L22" s="25">
        <v>13822</v>
      </c>
      <c r="M22" s="25">
        <v>13822</v>
      </c>
      <c r="N22" s="25">
        <v>13822</v>
      </c>
      <c r="O22" s="25">
        <v>13822</v>
      </c>
      <c r="P22" s="25">
        <v>13822</v>
      </c>
      <c r="Q22" s="25">
        <v>13822</v>
      </c>
      <c r="R22" s="25">
        <v>13822</v>
      </c>
      <c r="S22" s="25">
        <v>13822</v>
      </c>
      <c r="T22" s="25">
        <v>13822</v>
      </c>
      <c r="U22" s="25">
        <v>13822</v>
      </c>
      <c r="V22" s="11">
        <v>13822</v>
      </c>
      <c r="W22" s="25">
        <v>13822</v>
      </c>
      <c r="X22" s="25">
        <v>13822</v>
      </c>
      <c r="Y22" s="25">
        <v>13822</v>
      </c>
      <c r="Z22" s="25">
        <v>13822</v>
      </c>
      <c r="AA22" s="25">
        <v>13822</v>
      </c>
      <c r="AB22" s="25">
        <v>13822</v>
      </c>
      <c r="AC22" s="25">
        <v>13822</v>
      </c>
      <c r="AD22" s="25">
        <v>13822</v>
      </c>
      <c r="AE22" s="25">
        <v>13822</v>
      </c>
      <c r="AF22" s="25">
        <v>13822</v>
      </c>
      <c r="AG22" s="25">
        <v>13822</v>
      </c>
      <c r="AH22" s="25">
        <v>13822</v>
      </c>
      <c r="AI22" s="25">
        <v>13822</v>
      </c>
      <c r="AJ22" s="25">
        <v>13822</v>
      </c>
      <c r="AK22" s="25">
        <v>13822</v>
      </c>
      <c r="AL22" s="25">
        <v>13822</v>
      </c>
      <c r="AM22" s="25">
        <v>13822</v>
      </c>
      <c r="AN22" s="25">
        <v>13822</v>
      </c>
      <c r="AO22" s="25">
        <v>13822</v>
      </c>
      <c r="AP22" s="25">
        <v>13822</v>
      </c>
    </row>
    <row r="23" spans="1:42" x14ac:dyDescent="0.25">
      <c r="A23" t="s">
        <v>55</v>
      </c>
      <c r="B23">
        <v>0</v>
      </c>
      <c r="C23">
        <v>0</v>
      </c>
      <c r="D23">
        <v>333.74240666129401</v>
      </c>
      <c r="E23">
        <v>364.63158528068698</v>
      </c>
      <c r="F23">
        <v>362.65018115095302</v>
      </c>
      <c r="G23">
        <v>346.00175688596403</v>
      </c>
      <c r="H23">
        <v>349.13729637730398</v>
      </c>
      <c r="I23">
        <v>343.74991013234097</v>
      </c>
      <c r="J23">
        <v>343.74991006519002</v>
      </c>
      <c r="K23">
        <v>343.74991013234097</v>
      </c>
      <c r="L23">
        <v>343.74991015920102</v>
      </c>
      <c r="M23">
        <v>332.06578441383402</v>
      </c>
      <c r="N23">
        <v>275.172598062227</v>
      </c>
      <c r="O23">
        <v>283.950242925981</v>
      </c>
      <c r="P23">
        <v>293.46100514939599</v>
      </c>
      <c r="Q23">
        <v>302.11895971362401</v>
      </c>
      <c r="R23">
        <v>308.25896711905699</v>
      </c>
      <c r="S23">
        <v>316.15944700866203</v>
      </c>
      <c r="T23">
        <v>320.146356866605</v>
      </c>
      <c r="U23">
        <v>325.64382874109998</v>
      </c>
      <c r="V23" s="11">
        <v>329.28713376902698</v>
      </c>
      <c r="W23">
        <v>329.54733996976898</v>
      </c>
      <c r="X23">
        <v>329.54733998319898</v>
      </c>
      <c r="Y23">
        <v>329.54733998319898</v>
      </c>
      <c r="Z23">
        <v>329.54733996976898</v>
      </c>
      <c r="AA23">
        <v>329.54733998319898</v>
      </c>
      <c r="AB23">
        <v>329.54733994290899</v>
      </c>
      <c r="AC23">
        <v>329.54733998319898</v>
      </c>
      <c r="AD23">
        <v>329.54733998319898</v>
      </c>
      <c r="AE23">
        <v>329.54733998319898</v>
      </c>
      <c r="AF23">
        <v>329.54733998319898</v>
      </c>
      <c r="AG23">
        <v>323.99883182029299</v>
      </c>
      <c r="AH23">
        <v>329.54733998319898</v>
      </c>
      <c r="AI23">
        <v>329.54733998319898</v>
      </c>
      <c r="AJ23">
        <v>329.54733998319898</v>
      </c>
      <c r="AK23">
        <v>329.547339916049</v>
      </c>
      <c r="AL23">
        <v>329.54733998319898</v>
      </c>
      <c r="AM23">
        <v>329.54733998319898</v>
      </c>
      <c r="AN23">
        <v>329.54733998319898</v>
      </c>
      <c r="AO23">
        <v>329.54733998319898</v>
      </c>
      <c r="AP23">
        <v>329.54733998319898</v>
      </c>
    </row>
    <row r="24" spans="1:42" x14ac:dyDescent="0.25">
      <c r="A24" t="s">
        <v>31</v>
      </c>
      <c r="B24">
        <v>0</v>
      </c>
      <c r="C24">
        <v>0</v>
      </c>
      <c r="D24">
        <v>457.15684018264801</v>
      </c>
      <c r="E24">
        <v>499.43240894439901</v>
      </c>
      <c r="F24">
        <v>555.50399023636805</v>
      </c>
      <c r="G24">
        <v>591.88011607882299</v>
      </c>
      <c r="H24">
        <v>623.83475563026002</v>
      </c>
      <c r="I24">
        <v>623.83475563026002</v>
      </c>
      <c r="J24">
        <v>623.83475563026002</v>
      </c>
      <c r="K24">
        <v>623.83475576455999</v>
      </c>
      <c r="L24">
        <v>623.83475563026002</v>
      </c>
      <c r="M24">
        <v>655.62094969418695</v>
      </c>
      <c r="N24">
        <v>672.05101003283505</v>
      </c>
      <c r="O24">
        <v>676.65911995527802</v>
      </c>
      <c r="P24">
        <v>681.40170726674205</v>
      </c>
      <c r="Q24">
        <v>685.68170783297899</v>
      </c>
      <c r="R24">
        <v>688.64985949536594</v>
      </c>
      <c r="S24">
        <v>692.65064101906</v>
      </c>
      <c r="T24">
        <v>694.48239969097199</v>
      </c>
      <c r="U24">
        <v>697.28554726403104</v>
      </c>
      <c r="V24" s="11">
        <v>699.01968189617298</v>
      </c>
      <c r="W24">
        <v>699.01968176187302</v>
      </c>
      <c r="X24">
        <v>699.01968185588305</v>
      </c>
      <c r="Y24">
        <v>699.01968189617298</v>
      </c>
      <c r="Z24">
        <v>699.01968189617298</v>
      </c>
      <c r="AA24">
        <v>699.019681842453</v>
      </c>
      <c r="AB24">
        <v>699.01968189617298</v>
      </c>
      <c r="AC24">
        <v>699.01968189617298</v>
      </c>
      <c r="AD24">
        <v>699.01968189617298</v>
      </c>
      <c r="AE24">
        <v>699.019681842453</v>
      </c>
      <c r="AF24">
        <v>699.01968189617298</v>
      </c>
      <c r="AG24">
        <v>699.01968189617298</v>
      </c>
      <c r="AH24">
        <v>699.01968189617298</v>
      </c>
      <c r="AI24">
        <v>699.01968189617298</v>
      </c>
      <c r="AJ24">
        <v>699.01968189617298</v>
      </c>
      <c r="AK24">
        <v>699.01968189617298</v>
      </c>
      <c r="AL24">
        <v>699.01968189617298</v>
      </c>
      <c r="AM24">
        <v>699.01968189617298</v>
      </c>
      <c r="AN24">
        <v>699.01968189617298</v>
      </c>
      <c r="AO24">
        <v>699.01968189617298</v>
      </c>
      <c r="AP24">
        <v>699.01968189617298</v>
      </c>
    </row>
    <row r="25" spans="1:42" x14ac:dyDescent="0.25">
      <c r="A25" t="s">
        <v>1</v>
      </c>
      <c r="B25">
        <v>0</v>
      </c>
      <c r="C25">
        <v>0</v>
      </c>
      <c r="D25">
        <v>1628.7799153908099</v>
      </c>
      <c r="E25">
        <v>1638.88586086489</v>
      </c>
      <c r="F25">
        <v>1663.00365968305</v>
      </c>
      <c r="G25">
        <v>2413.40058964742</v>
      </c>
      <c r="H25">
        <v>2307.3443391259002</v>
      </c>
      <c r="I25">
        <v>2288.9768932489201</v>
      </c>
      <c r="J25">
        <v>2337.5803247557701</v>
      </c>
      <c r="K25">
        <v>2265.73640735045</v>
      </c>
      <c r="L25">
        <v>2251.1702408180799</v>
      </c>
      <c r="M25">
        <v>2242.7562805709699</v>
      </c>
      <c r="N25">
        <v>2336.72959181551</v>
      </c>
      <c r="O25">
        <v>2575.25560199356</v>
      </c>
      <c r="P25">
        <v>2806.7620529095402</v>
      </c>
      <c r="Q25">
        <v>3004.4171183266599</v>
      </c>
      <c r="R25">
        <v>3085.0556087690102</v>
      </c>
      <c r="S25">
        <v>3250.22445824854</v>
      </c>
      <c r="T25">
        <v>3344.2546551568798</v>
      </c>
      <c r="U25">
        <v>3468.1977214692101</v>
      </c>
      <c r="V25" s="11">
        <v>3553.2531498851999</v>
      </c>
      <c r="W25">
        <v>3562.8866340241002</v>
      </c>
      <c r="X25">
        <v>3562.8866340241002</v>
      </c>
      <c r="Y25">
        <v>3562.8866340241002</v>
      </c>
      <c r="Z25">
        <v>3562.8866340241002</v>
      </c>
      <c r="AA25">
        <v>3562.8866340241002</v>
      </c>
      <c r="AB25">
        <v>3562.8866340241002</v>
      </c>
      <c r="AC25">
        <v>3562.8866340241002</v>
      </c>
      <c r="AD25">
        <v>3562.8866340509499</v>
      </c>
      <c r="AE25">
        <v>3562.8866340509499</v>
      </c>
      <c r="AF25">
        <v>3562.8866340509499</v>
      </c>
      <c r="AG25">
        <v>3562.8866340509499</v>
      </c>
      <c r="AH25">
        <v>3562.8866340509499</v>
      </c>
      <c r="AI25">
        <v>3562.8866340509499</v>
      </c>
      <c r="AJ25">
        <v>3562.8866340509499</v>
      </c>
      <c r="AK25">
        <v>3562.8866340509499</v>
      </c>
      <c r="AL25">
        <v>3562.8866340509499</v>
      </c>
      <c r="AM25">
        <v>3562.8866340509499</v>
      </c>
      <c r="AN25">
        <v>3562.8866340509499</v>
      </c>
      <c r="AO25">
        <v>3562.8866340509499</v>
      </c>
      <c r="AP25">
        <v>3562.8866340509499</v>
      </c>
    </row>
    <row r="26" spans="1:42" x14ac:dyDescent="0.25">
      <c r="A26" t="s">
        <v>56</v>
      </c>
      <c r="B26">
        <v>0</v>
      </c>
      <c r="C26">
        <v>0</v>
      </c>
      <c r="D26">
        <v>1422.76794216133</v>
      </c>
      <c r="E26">
        <v>1500.67048439878</v>
      </c>
      <c r="F26">
        <v>1716.0091026636201</v>
      </c>
      <c r="G26">
        <v>1749.3639022069999</v>
      </c>
      <c r="H26">
        <v>1792.8811437519</v>
      </c>
      <c r="I26">
        <v>1808.66282233637</v>
      </c>
      <c r="J26">
        <v>1808.66282207001</v>
      </c>
      <c r="K26">
        <v>1808.66282229832</v>
      </c>
      <c r="L26">
        <v>1808.6628221461101</v>
      </c>
      <c r="M26">
        <v>1808.66282199391</v>
      </c>
      <c r="N26">
        <v>1808.66282229832</v>
      </c>
      <c r="O26">
        <v>1808.66282199391</v>
      </c>
      <c r="P26">
        <v>1796.10574444444</v>
      </c>
      <c r="Q26">
        <v>1796.1057448249601</v>
      </c>
      <c r="R26">
        <v>1796.1057448249601</v>
      </c>
      <c r="S26">
        <v>1796.1057448249601</v>
      </c>
      <c r="T26">
        <v>1796.10574444444</v>
      </c>
      <c r="U26">
        <v>1796.10574444444</v>
      </c>
      <c r="V26" s="11">
        <v>1796.10574444444</v>
      </c>
      <c r="W26">
        <v>1794.6316207572299</v>
      </c>
      <c r="X26">
        <v>1794.10399733637</v>
      </c>
      <c r="Y26">
        <v>1794.1039969558601</v>
      </c>
      <c r="Z26">
        <v>1794.1023331050201</v>
      </c>
      <c r="AA26">
        <v>1793.49669101978</v>
      </c>
      <c r="AB26">
        <v>1787.79730034627</v>
      </c>
      <c r="AC26">
        <v>1793.4966914003001</v>
      </c>
      <c r="AD26">
        <v>1793.4966914003001</v>
      </c>
      <c r="AE26">
        <v>1793.4966914003001</v>
      </c>
      <c r="AF26">
        <v>1793.4966914003001</v>
      </c>
      <c r="AG26">
        <v>1793.4966914003001</v>
      </c>
      <c r="AH26">
        <v>1793.4966914003001</v>
      </c>
      <c r="AI26">
        <v>1793.4966914003001</v>
      </c>
      <c r="AJ26">
        <v>1793.4966914003001</v>
      </c>
      <c r="AK26">
        <v>1793.4966914003001</v>
      </c>
      <c r="AL26">
        <v>1793.4966914003001</v>
      </c>
      <c r="AM26">
        <v>1793.4966914003001</v>
      </c>
      <c r="AN26">
        <v>1793.4966914003001</v>
      </c>
      <c r="AO26">
        <v>1793.4966914003001</v>
      </c>
      <c r="AP26">
        <v>1793.4966914003001</v>
      </c>
    </row>
    <row r="27" spans="1:42" x14ac:dyDescent="0.25">
      <c r="A27" t="s">
        <v>32</v>
      </c>
      <c r="B27">
        <v>0</v>
      </c>
      <c r="C27">
        <v>0</v>
      </c>
      <c r="D27">
        <v>251.30097622421599</v>
      </c>
      <c r="E27">
        <v>251.30097622421599</v>
      </c>
      <c r="F27">
        <v>794.88485789639401</v>
      </c>
      <c r="G27">
        <v>1076.83632498819</v>
      </c>
      <c r="H27">
        <v>1076.83632498819</v>
      </c>
      <c r="I27">
        <v>1075.7841985514001</v>
      </c>
      <c r="J27">
        <v>1080.7370591245401</v>
      </c>
      <c r="K27">
        <v>1083.09518170366</v>
      </c>
      <c r="L27">
        <v>1083.09518182176</v>
      </c>
      <c r="M27">
        <v>1083.0951816643001</v>
      </c>
      <c r="N27">
        <v>1083.09518186112</v>
      </c>
      <c r="O27">
        <v>1083.09518186112</v>
      </c>
      <c r="P27">
        <v>1083.09518186112</v>
      </c>
      <c r="Q27">
        <v>1083.09518186112</v>
      </c>
      <c r="R27">
        <v>1083.09518186112</v>
      </c>
      <c r="S27">
        <v>1083.0951820185801</v>
      </c>
      <c r="T27">
        <v>1083.0951819792101</v>
      </c>
      <c r="U27">
        <v>1083.09518186112</v>
      </c>
      <c r="V27" s="11">
        <v>1083.09518186112</v>
      </c>
      <c r="W27">
        <v>1083.09518186112</v>
      </c>
      <c r="X27">
        <v>1083.09518186112</v>
      </c>
      <c r="Y27">
        <v>1083.09518186112</v>
      </c>
      <c r="Z27">
        <v>1083.0951819792101</v>
      </c>
      <c r="AA27">
        <v>1083.09518186112</v>
      </c>
      <c r="AB27">
        <v>1083.09518186112</v>
      </c>
      <c r="AC27">
        <v>1083.09518186112</v>
      </c>
      <c r="AD27">
        <v>1083.09518186112</v>
      </c>
      <c r="AE27">
        <v>1083.0951819004799</v>
      </c>
      <c r="AF27">
        <v>1776.7024877971901</v>
      </c>
      <c r="AG27">
        <v>1776.7024877971901</v>
      </c>
      <c r="AH27">
        <v>1776.7024877971901</v>
      </c>
      <c r="AI27">
        <v>1776.7024877971901</v>
      </c>
      <c r="AJ27">
        <v>1776.7024877971901</v>
      </c>
      <c r="AK27">
        <v>1776.7024877971901</v>
      </c>
      <c r="AL27">
        <v>1776.7024877971901</v>
      </c>
      <c r="AM27">
        <v>1776.7024877971901</v>
      </c>
      <c r="AN27">
        <v>1776.7024877971901</v>
      </c>
      <c r="AO27">
        <v>1776.7024877971901</v>
      </c>
      <c r="AP27">
        <v>1776.7024877971901</v>
      </c>
    </row>
    <row r="28" spans="1:42" x14ac:dyDescent="0.25">
      <c r="A28" t="s">
        <v>30</v>
      </c>
      <c r="B28">
        <v>0</v>
      </c>
      <c r="C28">
        <v>0</v>
      </c>
      <c r="D28">
        <v>222.33635047503299</v>
      </c>
      <c r="E28">
        <v>747.01168293194803</v>
      </c>
      <c r="F28">
        <v>2229.30398143614</v>
      </c>
      <c r="G28">
        <v>5858.9092121250096</v>
      </c>
      <c r="H28">
        <v>7805.64973566555</v>
      </c>
      <c r="I28">
        <v>9510.4470831688595</v>
      </c>
      <c r="J28">
        <v>9618.6973122158506</v>
      </c>
      <c r="K28" s="25">
        <v>10084.3515830952</v>
      </c>
      <c r="L28" s="25">
        <v>11319.7981795379</v>
      </c>
      <c r="M28" s="25">
        <v>11401.9998480458</v>
      </c>
      <c r="N28" s="25">
        <v>11445.4416045785</v>
      </c>
      <c r="O28" s="25">
        <v>11775.916592581099</v>
      </c>
      <c r="P28" s="25">
        <v>12166.465277523601</v>
      </c>
      <c r="Q28" s="25">
        <v>12527.487322400701</v>
      </c>
      <c r="R28" s="25">
        <v>12783.646962085701</v>
      </c>
      <c r="S28" s="25">
        <v>13468.314830408999</v>
      </c>
      <c r="T28" s="25">
        <v>13733.782385394799</v>
      </c>
      <c r="U28" s="25">
        <v>13950.0286614205</v>
      </c>
      <c r="V28" s="11">
        <v>14109.293940007399</v>
      </c>
      <c r="W28" s="25">
        <v>15825.970759862599</v>
      </c>
      <c r="X28" s="25">
        <v>16608.5426711646</v>
      </c>
      <c r="Y28" s="25">
        <v>17267.812975452402</v>
      </c>
      <c r="Z28" s="25">
        <v>17824.481983621201</v>
      </c>
      <c r="AA28" s="25">
        <v>18102.001497427402</v>
      </c>
      <c r="AB28" s="25">
        <v>18805.222609157801</v>
      </c>
      <c r="AC28" s="25">
        <v>19108.306915624202</v>
      </c>
      <c r="AD28" s="25">
        <v>20092.058777137299</v>
      </c>
      <c r="AE28" s="25">
        <v>20608.988685695502</v>
      </c>
      <c r="AF28" s="25">
        <v>21044.849322498801</v>
      </c>
      <c r="AG28" s="25">
        <v>22235.528139475799</v>
      </c>
      <c r="AH28" s="25">
        <v>23780.0908643443</v>
      </c>
      <c r="AI28" s="25">
        <v>25337.5194657172</v>
      </c>
      <c r="AJ28" s="25">
        <v>26922.297519540101</v>
      </c>
      <c r="AK28" s="25">
        <v>28510.933871082099</v>
      </c>
      <c r="AL28" s="25">
        <v>30105.886379376901</v>
      </c>
      <c r="AM28" s="25">
        <v>31708.755123795199</v>
      </c>
      <c r="AN28" s="25">
        <v>33314.245459782403</v>
      </c>
      <c r="AO28" s="25">
        <v>34914.4135109372</v>
      </c>
      <c r="AP28" s="25">
        <v>36508.855411703204</v>
      </c>
    </row>
    <row r="29" spans="1:42" x14ac:dyDescent="0.25">
      <c r="A29" t="s">
        <v>0</v>
      </c>
      <c r="B29">
        <v>0</v>
      </c>
      <c r="C29">
        <v>0</v>
      </c>
      <c r="D29">
        <v>5409.2171647986697</v>
      </c>
      <c r="E29">
        <v>6577.8988832157102</v>
      </c>
      <c r="F29">
        <v>7216.5489094022396</v>
      </c>
      <c r="G29" s="25">
        <v>10579.832651730499</v>
      </c>
      <c r="H29" s="25">
        <v>10892.354491731499</v>
      </c>
      <c r="I29" s="25">
        <v>11280.3522279637</v>
      </c>
      <c r="J29" s="25">
        <v>11381.327366679599</v>
      </c>
      <c r="K29" s="25">
        <v>11565.663241177999</v>
      </c>
      <c r="L29" s="25">
        <v>11566.1182024344</v>
      </c>
      <c r="M29" s="25">
        <v>11566.118200012999</v>
      </c>
      <c r="N29" s="25">
        <v>11687.4039001456</v>
      </c>
      <c r="O29" s="25">
        <v>12672.0880514783</v>
      </c>
      <c r="P29" s="25">
        <v>13483.4243909584</v>
      </c>
      <c r="Q29" s="25">
        <v>14340.7155135266</v>
      </c>
      <c r="R29" s="25">
        <v>14900.352477627201</v>
      </c>
      <c r="S29" s="25">
        <v>16226.771106816401</v>
      </c>
      <c r="T29" s="25">
        <v>16366.084656746099</v>
      </c>
      <c r="U29" s="25">
        <v>16971.287414605398</v>
      </c>
      <c r="V29" s="11">
        <v>17216.480737286998</v>
      </c>
      <c r="W29" s="25">
        <v>19911.3312704944</v>
      </c>
      <c r="X29" s="25">
        <v>20038.514258203599</v>
      </c>
      <c r="Y29" s="25">
        <v>20659.0654401092</v>
      </c>
      <c r="Z29" s="25">
        <v>21570.418154181501</v>
      </c>
      <c r="AA29" s="25">
        <v>23120.334522000401</v>
      </c>
      <c r="AB29" s="25">
        <v>24908.4681787794</v>
      </c>
      <c r="AC29" s="25">
        <v>27507.175198970301</v>
      </c>
      <c r="AD29" s="25">
        <v>27676.5881489151</v>
      </c>
      <c r="AE29" s="25">
        <v>29729.401818811799</v>
      </c>
      <c r="AF29" s="25">
        <v>29936.9003131875</v>
      </c>
      <c r="AG29" s="25">
        <v>33435.250869929099</v>
      </c>
      <c r="AH29" s="25">
        <v>35020.500175612899</v>
      </c>
      <c r="AI29" s="25">
        <v>36867.733772603096</v>
      </c>
      <c r="AJ29" s="25">
        <v>38731.4805638295</v>
      </c>
      <c r="AK29" s="25">
        <v>40481.667199876203</v>
      </c>
      <c r="AL29" s="25">
        <v>42343.232615875699</v>
      </c>
      <c r="AM29" s="25">
        <v>44144.960077634802</v>
      </c>
      <c r="AN29" s="25">
        <v>45943.307598248197</v>
      </c>
      <c r="AO29" s="25">
        <v>47727.411455911802</v>
      </c>
      <c r="AP29" s="25">
        <v>49488.631119834303</v>
      </c>
    </row>
    <row r="30" spans="1:42" x14ac:dyDescent="0.25">
      <c r="A30" t="s">
        <v>57</v>
      </c>
      <c r="B30">
        <v>0</v>
      </c>
      <c r="C30">
        <v>0</v>
      </c>
      <c r="D30">
        <v>0</v>
      </c>
      <c r="E30">
        <v>0</v>
      </c>
      <c r="F30">
        <v>0</v>
      </c>
      <c r="G30">
        <v>0</v>
      </c>
      <c r="H30">
        <v>0</v>
      </c>
      <c r="I30">
        <v>0</v>
      </c>
      <c r="J30">
        <v>0</v>
      </c>
      <c r="K30">
        <v>0</v>
      </c>
      <c r="L30">
        <v>0</v>
      </c>
      <c r="M30">
        <v>0</v>
      </c>
      <c r="N30">
        <v>0</v>
      </c>
      <c r="O30">
        <v>0</v>
      </c>
      <c r="P30">
        <v>0</v>
      </c>
      <c r="Q30">
        <v>0</v>
      </c>
      <c r="R30">
        <v>0</v>
      </c>
      <c r="S30">
        <v>0</v>
      </c>
      <c r="T30">
        <v>0</v>
      </c>
      <c r="U30">
        <v>0</v>
      </c>
      <c r="V30" s="11">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row>
    <row r="31" spans="1:42" x14ac:dyDescent="0.25">
      <c r="A31" t="s">
        <v>58</v>
      </c>
      <c r="B31">
        <v>0</v>
      </c>
      <c r="C31">
        <v>0</v>
      </c>
      <c r="D31">
        <v>0</v>
      </c>
      <c r="E31">
        <v>0</v>
      </c>
      <c r="F31">
        <v>0</v>
      </c>
      <c r="G31">
        <v>0</v>
      </c>
      <c r="H31">
        <v>0</v>
      </c>
      <c r="I31">
        <v>0</v>
      </c>
      <c r="J31">
        <v>0</v>
      </c>
      <c r="K31">
        <v>0</v>
      </c>
      <c r="L31">
        <v>0</v>
      </c>
      <c r="M31">
        <v>0</v>
      </c>
      <c r="N31">
        <v>0</v>
      </c>
      <c r="O31">
        <v>0</v>
      </c>
      <c r="P31">
        <v>0</v>
      </c>
      <c r="Q31">
        <v>0</v>
      </c>
      <c r="R31">
        <v>0</v>
      </c>
      <c r="S31">
        <v>0</v>
      </c>
      <c r="T31">
        <v>0</v>
      </c>
      <c r="U31">
        <v>0</v>
      </c>
      <c r="V31" s="1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row>
    <row r="32" spans="1:42" x14ac:dyDescent="0.25">
      <c r="A32" t="s">
        <v>59</v>
      </c>
      <c r="B32">
        <v>2857</v>
      </c>
      <c r="C32">
        <v>2857</v>
      </c>
      <c r="D32">
        <v>2857</v>
      </c>
      <c r="E32">
        <v>2137</v>
      </c>
      <c r="F32">
        <v>2137</v>
      </c>
      <c r="G32">
        <v>2137</v>
      </c>
      <c r="H32">
        <v>1661</v>
      </c>
      <c r="I32">
        <v>1661</v>
      </c>
      <c r="J32">
        <v>1384</v>
      </c>
      <c r="K32">
        <v>1384</v>
      </c>
      <c r="L32">
        <v>1384</v>
      </c>
      <c r="M32">
        <v>1384</v>
      </c>
      <c r="N32">
        <v>1384</v>
      </c>
      <c r="O32">
        <v>1384</v>
      </c>
      <c r="P32">
        <v>1384</v>
      </c>
      <c r="Q32">
        <v>0</v>
      </c>
      <c r="R32">
        <v>0</v>
      </c>
      <c r="S32">
        <v>0</v>
      </c>
      <c r="T32">
        <v>0</v>
      </c>
      <c r="U32">
        <v>0</v>
      </c>
      <c r="V32" s="11">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row>
    <row r="33" spans="1:42" x14ac:dyDescent="0.25">
      <c r="A33" t="s">
        <v>60</v>
      </c>
      <c r="B33">
        <v>2609</v>
      </c>
      <c r="C33">
        <v>2609</v>
      </c>
      <c r="D33">
        <v>2609</v>
      </c>
      <c r="E33">
        <v>2609</v>
      </c>
      <c r="F33">
        <v>2609</v>
      </c>
      <c r="G33">
        <v>2609</v>
      </c>
      <c r="H33">
        <v>2609</v>
      </c>
      <c r="I33">
        <v>2609</v>
      </c>
      <c r="J33">
        <v>2609</v>
      </c>
      <c r="K33">
        <v>2609</v>
      </c>
      <c r="L33">
        <v>2609</v>
      </c>
      <c r="M33">
        <v>2609</v>
      </c>
      <c r="N33">
        <v>2609</v>
      </c>
      <c r="O33">
        <v>2609</v>
      </c>
      <c r="P33">
        <v>2609</v>
      </c>
      <c r="Q33">
        <v>2609</v>
      </c>
      <c r="R33">
        <v>2609</v>
      </c>
      <c r="S33">
        <v>2609</v>
      </c>
      <c r="T33">
        <v>2609</v>
      </c>
      <c r="U33">
        <v>2609</v>
      </c>
      <c r="V33" s="11">
        <v>2609</v>
      </c>
      <c r="W33">
        <v>2609</v>
      </c>
      <c r="X33">
        <v>2609</v>
      </c>
      <c r="Y33">
        <v>2609</v>
      </c>
      <c r="Z33">
        <v>2609</v>
      </c>
      <c r="AA33">
        <v>2609</v>
      </c>
      <c r="AB33">
        <v>2609</v>
      </c>
      <c r="AC33">
        <v>2609</v>
      </c>
      <c r="AD33">
        <v>2609</v>
      </c>
      <c r="AE33">
        <v>2609</v>
      </c>
      <c r="AF33">
        <v>2609</v>
      </c>
      <c r="AG33">
        <v>2609</v>
      </c>
      <c r="AH33">
        <v>2609</v>
      </c>
      <c r="AI33">
        <v>2609</v>
      </c>
      <c r="AJ33">
        <v>2609</v>
      </c>
      <c r="AK33">
        <v>2609</v>
      </c>
      <c r="AL33">
        <v>2609</v>
      </c>
      <c r="AM33">
        <v>2609</v>
      </c>
      <c r="AN33">
        <v>2609</v>
      </c>
      <c r="AO33">
        <v>2609</v>
      </c>
      <c r="AP33">
        <v>2609</v>
      </c>
    </row>
    <row r="34" spans="1:42" x14ac:dyDescent="0.25">
      <c r="A34" t="s">
        <v>61</v>
      </c>
      <c r="B34">
        <v>1245</v>
      </c>
      <c r="C34">
        <v>1245</v>
      </c>
      <c r="D34">
        <v>1245</v>
      </c>
      <c r="E34">
        <v>1245</v>
      </c>
      <c r="F34">
        <v>1342</v>
      </c>
      <c r="G34">
        <v>1749</v>
      </c>
      <c r="H34">
        <v>1749</v>
      </c>
      <c r="I34">
        <v>2326</v>
      </c>
      <c r="J34">
        <v>2326</v>
      </c>
      <c r="K34">
        <v>2403</v>
      </c>
      <c r="L34">
        <v>2403</v>
      </c>
      <c r="M34">
        <v>2427</v>
      </c>
      <c r="N34">
        <v>2427</v>
      </c>
      <c r="O34">
        <v>2427</v>
      </c>
      <c r="P34">
        <v>2427</v>
      </c>
      <c r="Q34">
        <v>2427</v>
      </c>
      <c r="R34">
        <v>2452</v>
      </c>
      <c r="S34">
        <v>2452</v>
      </c>
      <c r="T34">
        <v>3829</v>
      </c>
      <c r="U34">
        <v>3829</v>
      </c>
      <c r="V34" s="11">
        <v>3829</v>
      </c>
      <c r="W34">
        <v>4107</v>
      </c>
      <c r="X34">
        <v>4107</v>
      </c>
      <c r="Y34">
        <v>4107</v>
      </c>
      <c r="Z34">
        <v>4107</v>
      </c>
      <c r="AA34">
        <v>4107</v>
      </c>
      <c r="AB34">
        <v>4107</v>
      </c>
      <c r="AC34">
        <v>4107</v>
      </c>
      <c r="AD34">
        <v>4107</v>
      </c>
      <c r="AE34">
        <v>4107</v>
      </c>
      <c r="AF34">
        <v>4107</v>
      </c>
      <c r="AG34">
        <v>4107</v>
      </c>
      <c r="AH34">
        <v>4107</v>
      </c>
      <c r="AI34">
        <v>4107</v>
      </c>
      <c r="AJ34">
        <v>4107</v>
      </c>
      <c r="AK34">
        <v>4107</v>
      </c>
      <c r="AL34">
        <v>4107</v>
      </c>
      <c r="AM34">
        <v>4107</v>
      </c>
      <c r="AN34">
        <v>4107</v>
      </c>
      <c r="AO34">
        <v>4107</v>
      </c>
      <c r="AP34">
        <v>4107</v>
      </c>
    </row>
    <row r="35" spans="1:42" x14ac:dyDescent="0.25">
      <c r="A35" t="s">
        <v>62</v>
      </c>
      <c r="B35">
        <v>4809</v>
      </c>
      <c r="C35">
        <v>4809</v>
      </c>
      <c r="D35">
        <v>4809</v>
      </c>
      <c r="E35">
        <v>4809</v>
      </c>
      <c r="F35">
        <v>4809</v>
      </c>
      <c r="G35">
        <v>4809</v>
      </c>
      <c r="H35">
        <v>4809</v>
      </c>
      <c r="I35">
        <v>4809</v>
      </c>
      <c r="J35">
        <v>4809</v>
      </c>
      <c r="K35">
        <v>4809</v>
      </c>
      <c r="L35">
        <v>4809</v>
      </c>
      <c r="M35">
        <v>4809</v>
      </c>
      <c r="N35">
        <v>4809</v>
      </c>
      <c r="O35">
        <v>4809</v>
      </c>
      <c r="P35">
        <v>4809</v>
      </c>
      <c r="Q35">
        <v>4809</v>
      </c>
      <c r="R35">
        <v>4809</v>
      </c>
      <c r="S35">
        <v>4809</v>
      </c>
      <c r="T35">
        <v>4809</v>
      </c>
      <c r="U35">
        <v>4809</v>
      </c>
      <c r="V35" s="11">
        <v>4809</v>
      </c>
      <c r="W35">
        <v>4809</v>
      </c>
      <c r="X35">
        <v>4809</v>
      </c>
      <c r="Y35">
        <v>4809</v>
      </c>
      <c r="Z35">
        <v>4809</v>
      </c>
      <c r="AA35">
        <v>4809</v>
      </c>
      <c r="AB35">
        <v>4809</v>
      </c>
      <c r="AC35">
        <v>4809</v>
      </c>
      <c r="AD35">
        <v>4809</v>
      </c>
      <c r="AE35">
        <v>4809</v>
      </c>
      <c r="AF35">
        <v>4809</v>
      </c>
      <c r="AG35">
        <v>4809</v>
      </c>
      <c r="AH35">
        <v>4809</v>
      </c>
      <c r="AI35">
        <v>4809</v>
      </c>
      <c r="AJ35">
        <v>4809</v>
      </c>
      <c r="AK35">
        <v>4809</v>
      </c>
      <c r="AL35">
        <v>4809</v>
      </c>
      <c r="AM35">
        <v>4809</v>
      </c>
      <c r="AN35">
        <v>4809</v>
      </c>
      <c r="AO35">
        <v>4809</v>
      </c>
      <c r="AP35">
        <v>4809</v>
      </c>
    </row>
    <row r="36" spans="1:42" x14ac:dyDescent="0.25">
      <c r="A36" t="s">
        <v>63</v>
      </c>
      <c r="B36">
        <v>1081.8392469999999</v>
      </c>
      <c r="C36">
        <v>1081.8392469999999</v>
      </c>
      <c r="D36">
        <v>1081.8392469999999</v>
      </c>
      <c r="E36">
        <v>1081.8392469999999</v>
      </c>
      <c r="F36">
        <v>1081.8392469999999</v>
      </c>
      <c r="G36">
        <v>1081.8392469999999</v>
      </c>
      <c r="H36">
        <v>1081.8392469999999</v>
      </c>
      <c r="I36">
        <v>1081.8392469999999</v>
      </c>
      <c r="J36">
        <v>1081.8392469999999</v>
      </c>
      <c r="K36">
        <v>1081.8392469999999</v>
      </c>
      <c r="L36">
        <v>1081.8392469999999</v>
      </c>
      <c r="M36">
        <v>1081.8392469999999</v>
      </c>
      <c r="N36">
        <v>1081.8392469999999</v>
      </c>
      <c r="O36">
        <v>1081.8392469999999</v>
      </c>
      <c r="P36">
        <v>1081.8392469999999</v>
      </c>
      <c r="Q36">
        <v>1081.8392469999999</v>
      </c>
      <c r="R36">
        <v>1081.8392469999999</v>
      </c>
      <c r="S36">
        <v>1081.8392469999999</v>
      </c>
      <c r="T36">
        <v>1081.8392469999999</v>
      </c>
      <c r="U36">
        <v>1081.8392469999999</v>
      </c>
      <c r="V36" s="11">
        <v>1081.8392469999999</v>
      </c>
      <c r="W36">
        <v>1081.8392469999999</v>
      </c>
      <c r="X36">
        <v>1081.8392469999999</v>
      </c>
      <c r="Y36">
        <v>1081.8392469999999</v>
      </c>
      <c r="Z36">
        <v>1081.8392469999999</v>
      </c>
      <c r="AA36">
        <v>1081.8392469999999</v>
      </c>
      <c r="AB36">
        <v>1081.8392469999999</v>
      </c>
      <c r="AC36">
        <v>1081.8392469999999</v>
      </c>
      <c r="AD36">
        <v>1081.8392469999999</v>
      </c>
      <c r="AE36">
        <v>1081.8392469999999</v>
      </c>
      <c r="AF36">
        <v>1081.8392469999999</v>
      </c>
      <c r="AG36">
        <v>1081.8392469999999</v>
      </c>
      <c r="AH36">
        <v>1081.8392469999999</v>
      </c>
      <c r="AI36">
        <v>1081.8392469999999</v>
      </c>
      <c r="AJ36">
        <v>1081.8392469999999</v>
      </c>
      <c r="AK36">
        <v>1081.8392469999999</v>
      </c>
      <c r="AL36">
        <v>1081.8392469999999</v>
      </c>
      <c r="AM36">
        <v>1081.8392469999999</v>
      </c>
      <c r="AN36">
        <v>1081.8392469999999</v>
      </c>
      <c r="AO36">
        <v>1081.8392469999999</v>
      </c>
      <c r="AP36">
        <v>1081.8392469999999</v>
      </c>
    </row>
    <row r="38" spans="1:42" x14ac:dyDescent="0.25">
      <c r="A38" t="s">
        <v>138</v>
      </c>
    </row>
    <row r="39" spans="1:42" x14ac:dyDescent="0.25">
      <c r="A39" t="s">
        <v>1</v>
      </c>
      <c r="E39">
        <f>E25-D25</f>
        <v>10.105945474080045</v>
      </c>
      <c r="F39">
        <f t="shared" ref="F39:AP39" si="1">F25-E25</f>
        <v>24.117798818160054</v>
      </c>
      <c r="G39">
        <f t="shared" si="1"/>
        <v>750.39692996436997</v>
      </c>
      <c r="H39">
        <f t="shared" si="1"/>
        <v>-106.05625052151981</v>
      </c>
      <c r="I39">
        <f t="shared" si="1"/>
        <v>-18.367445876980128</v>
      </c>
      <c r="J39">
        <f t="shared" si="1"/>
        <v>48.603431506850029</v>
      </c>
      <c r="K39">
        <f t="shared" si="1"/>
        <v>-71.843917405320099</v>
      </c>
      <c r="L39">
        <f t="shared" si="1"/>
        <v>-14.566166532370062</v>
      </c>
      <c r="M39">
        <f t="shared" si="1"/>
        <v>-8.4139602471100261</v>
      </c>
      <c r="N39">
        <f t="shared" si="1"/>
        <v>93.973311244540128</v>
      </c>
      <c r="O39">
        <f t="shared" si="1"/>
        <v>238.52601017805</v>
      </c>
      <c r="P39">
        <f t="shared" si="1"/>
        <v>231.50645091598017</v>
      </c>
      <c r="Q39">
        <f t="shared" si="1"/>
        <v>197.65506541711966</v>
      </c>
      <c r="R39">
        <f t="shared" si="1"/>
        <v>80.638490442350303</v>
      </c>
      <c r="S39">
        <f t="shared" si="1"/>
        <v>165.16884947952985</v>
      </c>
      <c r="T39">
        <f t="shared" si="1"/>
        <v>94.030196908339803</v>
      </c>
      <c r="U39">
        <f t="shared" si="1"/>
        <v>123.9430663123303</v>
      </c>
      <c r="V39">
        <f t="shared" si="1"/>
        <v>85.055428415989809</v>
      </c>
      <c r="W39">
        <f t="shared" si="1"/>
        <v>9.6334841389002577</v>
      </c>
      <c r="X39">
        <f t="shared" si="1"/>
        <v>0</v>
      </c>
      <c r="Y39">
        <f t="shared" si="1"/>
        <v>0</v>
      </c>
      <c r="Z39">
        <f t="shared" si="1"/>
        <v>0</v>
      </c>
      <c r="AA39">
        <f t="shared" si="1"/>
        <v>0</v>
      </c>
      <c r="AB39">
        <f t="shared" si="1"/>
        <v>0</v>
      </c>
      <c r="AC39">
        <f t="shared" si="1"/>
        <v>0</v>
      </c>
      <c r="AD39">
        <f t="shared" si="1"/>
        <v>2.6849647838389501E-8</v>
      </c>
      <c r="AE39">
        <f t="shared" si="1"/>
        <v>0</v>
      </c>
      <c r="AF39">
        <f t="shared" si="1"/>
        <v>0</v>
      </c>
      <c r="AG39">
        <f t="shared" si="1"/>
        <v>0</v>
      </c>
      <c r="AH39">
        <f t="shared" si="1"/>
        <v>0</v>
      </c>
      <c r="AI39">
        <f t="shared" si="1"/>
        <v>0</v>
      </c>
      <c r="AJ39">
        <f t="shared" si="1"/>
        <v>0</v>
      </c>
      <c r="AK39">
        <f t="shared" si="1"/>
        <v>0</v>
      </c>
      <c r="AL39">
        <f t="shared" si="1"/>
        <v>0</v>
      </c>
      <c r="AM39">
        <f t="shared" si="1"/>
        <v>0</v>
      </c>
      <c r="AN39">
        <f t="shared" si="1"/>
        <v>0</v>
      </c>
      <c r="AO39">
        <f t="shared" si="1"/>
        <v>0</v>
      </c>
      <c r="AP39">
        <f t="shared" si="1"/>
        <v>0</v>
      </c>
    </row>
    <row r="40" spans="1:42" x14ac:dyDescent="0.25">
      <c r="A40" t="s">
        <v>123</v>
      </c>
      <c r="E40">
        <f>E26-D26</f>
        <v>77.902542237450007</v>
      </c>
      <c r="F40">
        <f t="shared" ref="F40:AP40" si="2">F26-E26</f>
        <v>215.33861826484008</v>
      </c>
      <c r="G40">
        <f t="shared" si="2"/>
        <v>33.354799543379841</v>
      </c>
      <c r="H40">
        <f t="shared" si="2"/>
        <v>43.517241544900116</v>
      </c>
      <c r="I40">
        <f t="shared" si="2"/>
        <v>15.781678584470001</v>
      </c>
      <c r="J40">
        <f t="shared" si="2"/>
        <v>-2.663600753294304E-7</v>
      </c>
      <c r="K40">
        <f t="shared" si="2"/>
        <v>2.2831000023870729E-7</v>
      </c>
      <c r="L40">
        <f t="shared" si="2"/>
        <v>-1.5220985005726106E-7</v>
      </c>
      <c r="M40">
        <f t="shared" si="2"/>
        <v>-1.5220007298921701E-7</v>
      </c>
      <c r="N40">
        <f t="shared" si="2"/>
        <v>3.0440992304647807E-7</v>
      </c>
      <c r="O40">
        <f t="shared" si="2"/>
        <v>-3.0440992304647807E-7</v>
      </c>
      <c r="P40">
        <f t="shared" si="2"/>
        <v>-12.557077549470023</v>
      </c>
      <c r="Q40">
        <f t="shared" si="2"/>
        <v>3.805200776696438E-7</v>
      </c>
      <c r="R40">
        <f t="shared" si="2"/>
        <v>0</v>
      </c>
      <c r="S40">
        <f t="shared" si="2"/>
        <v>0</v>
      </c>
      <c r="T40">
        <f t="shared" si="2"/>
        <v>-3.805200776696438E-7</v>
      </c>
      <c r="U40">
        <f t="shared" si="2"/>
        <v>0</v>
      </c>
      <c r="V40">
        <f t="shared" si="2"/>
        <v>0</v>
      </c>
      <c r="W40">
        <f t="shared" si="2"/>
        <v>-1.4741236872100671</v>
      </c>
      <c r="X40">
        <f t="shared" si="2"/>
        <v>-0.52762342085998171</v>
      </c>
      <c r="Y40">
        <f t="shared" si="2"/>
        <v>-3.8050984585424885E-7</v>
      </c>
      <c r="Z40">
        <f t="shared" si="2"/>
        <v>-1.6638508400319552E-3</v>
      </c>
      <c r="AA40">
        <f t="shared" si="2"/>
        <v>-0.6056420852401061</v>
      </c>
      <c r="AB40">
        <f t="shared" si="2"/>
        <v>-5.6993906735099245</v>
      </c>
      <c r="AC40">
        <f t="shared" si="2"/>
        <v>5.6993910540300021</v>
      </c>
      <c r="AD40">
        <f t="shared" si="2"/>
        <v>0</v>
      </c>
      <c r="AE40">
        <f t="shared" si="2"/>
        <v>0</v>
      </c>
      <c r="AF40">
        <f t="shared" si="2"/>
        <v>0</v>
      </c>
      <c r="AG40">
        <f t="shared" si="2"/>
        <v>0</v>
      </c>
      <c r="AH40">
        <f t="shared" si="2"/>
        <v>0</v>
      </c>
      <c r="AI40">
        <f t="shared" si="2"/>
        <v>0</v>
      </c>
      <c r="AJ40">
        <f t="shared" si="2"/>
        <v>0</v>
      </c>
      <c r="AK40">
        <f t="shared" si="2"/>
        <v>0</v>
      </c>
      <c r="AL40">
        <f t="shared" si="2"/>
        <v>0</v>
      </c>
      <c r="AM40">
        <f t="shared" si="2"/>
        <v>0</v>
      </c>
      <c r="AN40">
        <f t="shared" si="2"/>
        <v>0</v>
      </c>
      <c r="AO40">
        <f t="shared" si="2"/>
        <v>0</v>
      </c>
      <c r="AP40">
        <f t="shared" si="2"/>
        <v>0</v>
      </c>
    </row>
    <row r="41" spans="1:42" x14ac:dyDescent="0.25">
      <c r="A41" t="s">
        <v>31</v>
      </c>
      <c r="E41">
        <f>E24-D24</f>
        <v>42.275568761751003</v>
      </c>
      <c r="F41">
        <f t="shared" ref="F41:AP41" si="3">F24-E24</f>
        <v>56.071581291969039</v>
      </c>
      <c r="G41">
        <f t="shared" si="3"/>
        <v>36.37612584245494</v>
      </c>
      <c r="H41">
        <f t="shared" si="3"/>
        <v>31.954639551437026</v>
      </c>
      <c r="I41">
        <f t="shared" si="3"/>
        <v>0</v>
      </c>
      <c r="J41">
        <f t="shared" si="3"/>
        <v>0</v>
      </c>
      <c r="K41">
        <f t="shared" si="3"/>
        <v>1.3429996670311084E-7</v>
      </c>
      <c r="L41">
        <f t="shared" si="3"/>
        <v>-1.3429996670311084E-7</v>
      </c>
      <c r="M41">
        <f t="shared" si="3"/>
        <v>31.786194063926928</v>
      </c>
      <c r="N41">
        <f t="shared" si="3"/>
        <v>16.430060338648104</v>
      </c>
      <c r="O41">
        <f t="shared" si="3"/>
        <v>4.6081099224429636</v>
      </c>
      <c r="P41">
        <f t="shared" si="3"/>
        <v>4.7425873114640353</v>
      </c>
      <c r="Q41">
        <f t="shared" si="3"/>
        <v>4.2800005662369358</v>
      </c>
      <c r="R41">
        <f t="shared" si="3"/>
        <v>2.9681516623869584</v>
      </c>
      <c r="S41">
        <f t="shared" si="3"/>
        <v>4.0007815236940587</v>
      </c>
      <c r="T41">
        <f t="shared" si="3"/>
        <v>1.8317586719119845</v>
      </c>
      <c r="U41">
        <f t="shared" si="3"/>
        <v>2.80314757305905</v>
      </c>
      <c r="V41">
        <f t="shared" si="3"/>
        <v>1.7341346321419451</v>
      </c>
      <c r="W41">
        <f t="shared" si="3"/>
        <v>-1.3429996670311084E-7</v>
      </c>
      <c r="X41">
        <f t="shared" si="3"/>
        <v>9.4010033535596449E-8</v>
      </c>
      <c r="Y41">
        <f t="shared" si="3"/>
        <v>4.0289933167514391E-8</v>
      </c>
      <c r="Z41">
        <f t="shared" si="3"/>
        <v>0</v>
      </c>
      <c r="AA41">
        <f t="shared" si="3"/>
        <v>-5.3719986681244336E-8</v>
      </c>
      <c r="AB41">
        <f t="shared" si="3"/>
        <v>5.3719986681244336E-8</v>
      </c>
      <c r="AC41">
        <f t="shared" si="3"/>
        <v>0</v>
      </c>
      <c r="AD41">
        <f t="shared" si="3"/>
        <v>0</v>
      </c>
      <c r="AE41">
        <f t="shared" si="3"/>
        <v>-5.3719986681244336E-8</v>
      </c>
      <c r="AF41">
        <f t="shared" si="3"/>
        <v>5.3719986681244336E-8</v>
      </c>
      <c r="AG41">
        <f t="shared" si="3"/>
        <v>0</v>
      </c>
      <c r="AH41">
        <f t="shared" si="3"/>
        <v>0</v>
      </c>
      <c r="AI41">
        <f t="shared" si="3"/>
        <v>0</v>
      </c>
      <c r="AJ41">
        <f t="shared" si="3"/>
        <v>0</v>
      </c>
      <c r="AK41">
        <f t="shared" si="3"/>
        <v>0</v>
      </c>
      <c r="AL41">
        <f t="shared" si="3"/>
        <v>0</v>
      </c>
      <c r="AM41">
        <f t="shared" si="3"/>
        <v>0</v>
      </c>
      <c r="AN41">
        <f t="shared" si="3"/>
        <v>0</v>
      </c>
      <c r="AO41">
        <f t="shared" si="3"/>
        <v>0</v>
      </c>
      <c r="AP41">
        <f t="shared" si="3"/>
        <v>0</v>
      </c>
    </row>
    <row r="42" spans="1:42" x14ac:dyDescent="0.25">
      <c r="A42" t="s">
        <v>139</v>
      </c>
      <c r="D42">
        <f>D28-C28</f>
        <v>222.33635047503299</v>
      </c>
      <c r="E42">
        <f t="shared" ref="E42:AP42" si="4">E28-D28</f>
        <v>524.67533245691504</v>
      </c>
      <c r="F42">
        <f t="shared" si="4"/>
        <v>1482.2922985041919</v>
      </c>
      <c r="G42" s="26">
        <f t="shared" si="4"/>
        <v>3629.6052306888696</v>
      </c>
      <c r="H42">
        <f t="shared" si="4"/>
        <v>1946.7405235405404</v>
      </c>
      <c r="I42">
        <f t="shared" si="4"/>
        <v>1704.7973475033095</v>
      </c>
      <c r="J42">
        <f t="shared" si="4"/>
        <v>108.25022904699108</v>
      </c>
      <c r="K42">
        <f t="shared" si="4"/>
        <v>465.6542708793495</v>
      </c>
      <c r="L42">
        <f t="shared" si="4"/>
        <v>1235.4465964427</v>
      </c>
      <c r="M42">
        <f t="shared" si="4"/>
        <v>82.20166850789974</v>
      </c>
      <c r="N42">
        <f t="shared" si="4"/>
        <v>43.44175653270031</v>
      </c>
      <c r="O42">
        <f t="shared" si="4"/>
        <v>330.47498800259928</v>
      </c>
      <c r="P42">
        <f t="shared" si="4"/>
        <v>390.5486849425015</v>
      </c>
      <c r="Q42">
        <f t="shared" si="4"/>
        <v>361.02204487709969</v>
      </c>
      <c r="R42">
        <f t="shared" si="4"/>
        <v>256.159639685</v>
      </c>
      <c r="S42">
        <f t="shared" si="4"/>
        <v>684.66786832329853</v>
      </c>
      <c r="T42">
        <f t="shared" si="4"/>
        <v>265.46755498580023</v>
      </c>
      <c r="U42">
        <f t="shared" si="4"/>
        <v>216.24627602570035</v>
      </c>
      <c r="V42">
        <f t="shared" si="4"/>
        <v>159.26527858689951</v>
      </c>
      <c r="W42">
        <f t="shared" si="4"/>
        <v>1716.6768198551999</v>
      </c>
      <c r="X42">
        <f t="shared" si="4"/>
        <v>782.57191130200044</v>
      </c>
      <c r="Y42">
        <f t="shared" si="4"/>
        <v>659.27030428780199</v>
      </c>
      <c r="Z42">
        <f t="shared" si="4"/>
        <v>556.66900816879934</v>
      </c>
      <c r="AA42">
        <f t="shared" si="4"/>
        <v>277.51951380620085</v>
      </c>
      <c r="AB42">
        <f t="shared" si="4"/>
        <v>703.22111173039957</v>
      </c>
      <c r="AC42">
        <f t="shared" si="4"/>
        <v>303.08430646640045</v>
      </c>
      <c r="AD42">
        <f t="shared" si="4"/>
        <v>983.75186151309754</v>
      </c>
      <c r="AE42">
        <f t="shared" si="4"/>
        <v>516.92990855820244</v>
      </c>
      <c r="AF42">
        <f t="shared" si="4"/>
        <v>435.86063680329971</v>
      </c>
      <c r="AG42">
        <f t="shared" si="4"/>
        <v>1190.678816976997</v>
      </c>
      <c r="AH42">
        <f t="shared" si="4"/>
        <v>1544.5627248685014</v>
      </c>
      <c r="AI42">
        <f t="shared" si="4"/>
        <v>1557.4286013728997</v>
      </c>
      <c r="AJ42">
        <f t="shared" si="4"/>
        <v>1584.7780538229017</v>
      </c>
      <c r="AK42">
        <f t="shared" si="4"/>
        <v>1588.636351541998</v>
      </c>
      <c r="AL42">
        <f t="shared" si="4"/>
        <v>1594.9525082948021</v>
      </c>
      <c r="AM42">
        <f t="shared" si="4"/>
        <v>1602.8687444182979</v>
      </c>
      <c r="AN42">
        <f t="shared" si="4"/>
        <v>1605.4903359872042</v>
      </c>
      <c r="AO42">
        <f t="shared" si="4"/>
        <v>1600.1680511547966</v>
      </c>
      <c r="AP42">
        <f t="shared" si="4"/>
        <v>1594.4419007660035</v>
      </c>
    </row>
    <row r="43" spans="1:42" x14ac:dyDescent="0.25">
      <c r="A43" t="s">
        <v>6</v>
      </c>
      <c r="D43" s="28">
        <f>D29-C29</f>
        <v>5409.2171647986697</v>
      </c>
      <c r="E43">
        <f t="shared" ref="E43:AP43" si="5">E29-D29</f>
        <v>1168.6817184170404</v>
      </c>
      <c r="F43">
        <f t="shared" si="5"/>
        <v>638.65002618652943</v>
      </c>
      <c r="G43" s="26">
        <f t="shared" si="5"/>
        <v>3363.2837423282599</v>
      </c>
      <c r="H43">
        <f t="shared" si="5"/>
        <v>312.52184000099987</v>
      </c>
      <c r="I43">
        <f t="shared" si="5"/>
        <v>387.99773623220062</v>
      </c>
      <c r="J43">
        <f t="shared" si="5"/>
        <v>100.97513871589945</v>
      </c>
      <c r="K43">
        <f t="shared" si="5"/>
        <v>184.33587449839979</v>
      </c>
      <c r="L43">
        <f t="shared" si="5"/>
        <v>0.45496125640056562</v>
      </c>
      <c r="M43">
        <f t="shared" si="5"/>
        <v>-2.4214004952227697E-6</v>
      </c>
      <c r="N43">
        <f t="shared" si="5"/>
        <v>121.28570013260105</v>
      </c>
      <c r="O43">
        <f t="shared" si="5"/>
        <v>984.68415133269991</v>
      </c>
      <c r="P43">
        <f t="shared" si="5"/>
        <v>811.33633948009992</v>
      </c>
      <c r="Q43">
        <f t="shared" si="5"/>
        <v>857.29112256820008</v>
      </c>
      <c r="R43">
        <f t="shared" si="5"/>
        <v>559.63696410060038</v>
      </c>
      <c r="S43">
        <f t="shared" si="5"/>
        <v>1326.4186291892001</v>
      </c>
      <c r="T43">
        <f t="shared" si="5"/>
        <v>139.31354992969864</v>
      </c>
      <c r="U43">
        <f t="shared" si="5"/>
        <v>605.2027578592988</v>
      </c>
      <c r="V43">
        <f t="shared" si="5"/>
        <v>245.19332268159997</v>
      </c>
      <c r="W43">
        <f t="shared" si="5"/>
        <v>2694.8505332074019</v>
      </c>
      <c r="X43">
        <f t="shared" si="5"/>
        <v>127.18298770919864</v>
      </c>
      <c r="Y43">
        <f t="shared" si="5"/>
        <v>620.55118190560097</v>
      </c>
      <c r="Z43">
        <f t="shared" si="5"/>
        <v>911.35271407230175</v>
      </c>
      <c r="AA43">
        <f t="shared" si="5"/>
        <v>1549.9163678188997</v>
      </c>
      <c r="AB43">
        <f t="shared" si="5"/>
        <v>1788.1336567789986</v>
      </c>
      <c r="AC43">
        <f t="shared" si="5"/>
        <v>2598.7070201909009</v>
      </c>
      <c r="AD43">
        <f t="shared" si="5"/>
        <v>169.41294994479904</v>
      </c>
      <c r="AE43">
        <f t="shared" si="5"/>
        <v>2052.8136698966991</v>
      </c>
      <c r="AF43">
        <f t="shared" si="5"/>
        <v>207.49849437570083</v>
      </c>
      <c r="AG43" s="26">
        <f t="shared" si="5"/>
        <v>3498.3505567415996</v>
      </c>
      <c r="AH43">
        <f t="shared" si="5"/>
        <v>1585.2493056837993</v>
      </c>
      <c r="AI43">
        <f t="shared" si="5"/>
        <v>1847.2335969901978</v>
      </c>
      <c r="AJ43">
        <f t="shared" si="5"/>
        <v>1863.7467912264037</v>
      </c>
      <c r="AK43">
        <f t="shared" si="5"/>
        <v>1750.1866360467029</v>
      </c>
      <c r="AL43">
        <f t="shared" si="5"/>
        <v>1861.5654159994956</v>
      </c>
      <c r="AM43">
        <f t="shared" si="5"/>
        <v>1801.7274617591029</v>
      </c>
      <c r="AN43">
        <f t="shared" si="5"/>
        <v>1798.3475206133953</v>
      </c>
      <c r="AO43">
        <f t="shared" si="5"/>
        <v>1784.1038576636056</v>
      </c>
      <c r="AP43">
        <f t="shared" si="5"/>
        <v>1761.2196639225003</v>
      </c>
    </row>
    <row r="46" spans="1:42" x14ac:dyDescent="0.25">
      <c r="A46" t="s">
        <v>68</v>
      </c>
      <c r="B46">
        <f>B9+B11+B17+B18+B19+B20+B21</f>
        <v>8462</v>
      </c>
      <c r="C46">
        <f t="shared" ref="C46:AP46" si="6">C9+C11+C17+C18+C19+C20+C21</f>
        <v>8462</v>
      </c>
      <c r="D46">
        <f t="shared" si="6"/>
        <v>8462</v>
      </c>
      <c r="E46">
        <f t="shared" si="6"/>
        <v>9566</v>
      </c>
      <c r="F46">
        <f t="shared" si="6"/>
        <v>10685</v>
      </c>
      <c r="G46">
        <f t="shared" si="6"/>
        <v>10540</v>
      </c>
      <c r="H46">
        <f t="shared" si="6"/>
        <v>10540</v>
      </c>
      <c r="I46">
        <f t="shared" si="6"/>
        <v>10526</v>
      </c>
      <c r="J46">
        <f t="shared" si="6"/>
        <v>10526</v>
      </c>
      <c r="K46">
        <f t="shared" si="6"/>
        <v>10587</v>
      </c>
      <c r="L46">
        <f t="shared" si="6"/>
        <v>10457</v>
      </c>
      <c r="M46">
        <f t="shared" si="6"/>
        <v>12182</v>
      </c>
      <c r="N46">
        <f t="shared" si="6"/>
        <v>12182</v>
      </c>
      <c r="O46">
        <f t="shared" si="6"/>
        <v>12176.94875</v>
      </c>
      <c r="P46">
        <f t="shared" si="6"/>
        <v>11987.234879999998</v>
      </c>
      <c r="Q46">
        <f t="shared" si="6"/>
        <v>11656.147379999999</v>
      </c>
      <c r="R46">
        <f t="shared" si="6"/>
        <v>11656.147379999999</v>
      </c>
      <c r="S46">
        <f t="shared" si="6"/>
        <v>11656.147379999999</v>
      </c>
      <c r="T46">
        <f t="shared" si="6"/>
        <v>11576.05978</v>
      </c>
      <c r="U46">
        <f t="shared" si="6"/>
        <v>11311.988529999999</v>
      </c>
      <c r="V46">
        <f t="shared" si="6"/>
        <v>11192.79478</v>
      </c>
      <c r="W46">
        <f t="shared" si="6"/>
        <v>11100.00748</v>
      </c>
      <c r="X46">
        <f t="shared" si="6"/>
        <v>11100.00748</v>
      </c>
      <c r="Y46">
        <f t="shared" si="6"/>
        <v>11049.697480000001</v>
      </c>
      <c r="Z46">
        <f t="shared" si="6"/>
        <v>11049.697480000001</v>
      </c>
      <c r="AA46">
        <f t="shared" si="6"/>
        <v>10945.44364</v>
      </c>
      <c r="AB46">
        <f t="shared" si="6"/>
        <v>10924.62739</v>
      </c>
      <c r="AC46">
        <f t="shared" si="6"/>
        <v>10924.62739</v>
      </c>
      <c r="AD46">
        <f t="shared" si="6"/>
        <v>10923.041140000001</v>
      </c>
      <c r="AE46">
        <f t="shared" si="6"/>
        <v>10923.041140000001</v>
      </c>
      <c r="AF46">
        <f t="shared" si="6"/>
        <v>10923.041140000001</v>
      </c>
      <c r="AG46">
        <f t="shared" si="6"/>
        <v>10304.793900000001</v>
      </c>
      <c r="AH46">
        <f t="shared" si="6"/>
        <v>9597.3147900000004</v>
      </c>
      <c r="AI46">
        <f t="shared" si="6"/>
        <v>9725.7780150766393</v>
      </c>
      <c r="AJ46">
        <f t="shared" si="6"/>
        <v>9815.7197868763997</v>
      </c>
      <c r="AK46">
        <f t="shared" si="6"/>
        <v>10017.39705116663</v>
      </c>
      <c r="AL46">
        <f t="shared" si="6"/>
        <v>10115.444221856049</v>
      </c>
      <c r="AM46">
        <f t="shared" si="6"/>
        <v>9801.3155934920887</v>
      </c>
      <c r="AN46">
        <f t="shared" si="6"/>
        <v>9739.1380215443896</v>
      </c>
      <c r="AO46">
        <f t="shared" si="6"/>
        <v>9005.4479061948805</v>
      </c>
      <c r="AP46">
        <f t="shared" si="6"/>
        <v>7758.8567461948805</v>
      </c>
    </row>
    <row r="47" spans="1:42" x14ac:dyDescent="0.25">
      <c r="A47" t="s">
        <v>69</v>
      </c>
      <c r="C47">
        <f>C46-B46</f>
        <v>0</v>
      </c>
      <c r="D47">
        <f t="shared" ref="D47:AP47" si="7">D46-C46</f>
        <v>0</v>
      </c>
      <c r="E47">
        <f t="shared" si="7"/>
        <v>1104</v>
      </c>
      <c r="F47">
        <f t="shared" si="7"/>
        <v>1119</v>
      </c>
      <c r="G47">
        <f t="shared" si="7"/>
        <v>-145</v>
      </c>
      <c r="H47">
        <f t="shared" si="7"/>
        <v>0</v>
      </c>
      <c r="I47">
        <f t="shared" si="7"/>
        <v>-14</v>
      </c>
      <c r="J47">
        <f t="shared" si="7"/>
        <v>0</v>
      </c>
      <c r="K47">
        <f t="shared" si="7"/>
        <v>61</v>
      </c>
      <c r="L47">
        <f t="shared" si="7"/>
        <v>-130</v>
      </c>
      <c r="M47">
        <f t="shared" si="7"/>
        <v>1725</v>
      </c>
      <c r="N47">
        <f t="shared" si="7"/>
        <v>0</v>
      </c>
      <c r="O47">
        <f t="shared" si="7"/>
        <v>-5.0512500000004366</v>
      </c>
      <c r="P47">
        <f t="shared" si="7"/>
        <v>-189.71387000000141</v>
      </c>
      <c r="Q47">
        <f t="shared" si="7"/>
        <v>-331.08749999999964</v>
      </c>
      <c r="R47">
        <f t="shared" si="7"/>
        <v>0</v>
      </c>
      <c r="S47">
        <f t="shared" si="7"/>
        <v>0</v>
      </c>
      <c r="T47">
        <f t="shared" si="7"/>
        <v>-80.087599999998929</v>
      </c>
      <c r="U47">
        <f t="shared" si="7"/>
        <v>-264.07125000000087</v>
      </c>
      <c r="V47">
        <f t="shared" si="7"/>
        <v>-119.19374999999854</v>
      </c>
      <c r="W47">
        <f t="shared" si="7"/>
        <v>-92.787299999999959</v>
      </c>
      <c r="X47">
        <f t="shared" si="7"/>
        <v>0</v>
      </c>
      <c r="Y47">
        <f t="shared" si="7"/>
        <v>-50.309999999999491</v>
      </c>
      <c r="Z47">
        <f t="shared" si="7"/>
        <v>0</v>
      </c>
      <c r="AA47">
        <f t="shared" si="7"/>
        <v>-104.25384000000122</v>
      </c>
      <c r="AB47">
        <f t="shared" si="7"/>
        <v>-20.816249999999854</v>
      </c>
      <c r="AC47">
        <f t="shared" si="7"/>
        <v>0</v>
      </c>
      <c r="AD47">
        <f t="shared" si="7"/>
        <v>-1.586249999998472</v>
      </c>
      <c r="AE47">
        <f t="shared" si="7"/>
        <v>0</v>
      </c>
      <c r="AF47">
        <f t="shared" si="7"/>
        <v>0</v>
      </c>
      <c r="AG47">
        <f t="shared" si="7"/>
        <v>-618.2472400000006</v>
      </c>
      <c r="AH47">
        <f t="shared" si="7"/>
        <v>-707.47911000000022</v>
      </c>
      <c r="AI47">
        <f t="shared" si="7"/>
        <v>128.46322507663899</v>
      </c>
      <c r="AJ47">
        <f t="shared" si="7"/>
        <v>89.941771799760318</v>
      </c>
      <c r="AK47">
        <f t="shared" si="7"/>
        <v>201.6772642902306</v>
      </c>
      <c r="AL47">
        <f t="shared" si="7"/>
        <v>98.047170689418635</v>
      </c>
      <c r="AM47">
        <f t="shared" si="7"/>
        <v>-314.12862836396016</v>
      </c>
      <c r="AN47">
        <f t="shared" si="7"/>
        <v>-62.177571947699107</v>
      </c>
      <c r="AO47">
        <f t="shared" si="7"/>
        <v>-733.69011534950914</v>
      </c>
      <c r="AP47">
        <f t="shared" si="7"/>
        <v>-1246.5911599999999</v>
      </c>
    </row>
    <row r="49" spans="1:9" x14ac:dyDescent="0.25">
      <c r="A49" t="s">
        <v>81</v>
      </c>
    </row>
    <row r="50" spans="1:9" x14ac:dyDescent="0.25">
      <c r="G50" s="27"/>
    </row>
    <row r="51" spans="1:9" x14ac:dyDescent="0.25">
      <c r="A51" t="s">
        <v>77</v>
      </c>
      <c r="G51">
        <v>2015</v>
      </c>
      <c r="H51">
        <v>2016</v>
      </c>
      <c r="I51">
        <v>2017</v>
      </c>
    </row>
    <row r="52" spans="1:9" x14ac:dyDescent="0.25">
      <c r="A52" t="s">
        <v>78</v>
      </c>
      <c r="H52">
        <f>G32-H32</f>
        <v>476</v>
      </c>
    </row>
    <row r="53" spans="1:9" x14ac:dyDescent="0.25">
      <c r="A53" t="s">
        <v>79</v>
      </c>
      <c r="I53">
        <f>I34-H34</f>
        <v>577</v>
      </c>
    </row>
    <row r="55" spans="1:9" x14ac:dyDescent="0.25">
      <c r="A55" t="s">
        <v>86</v>
      </c>
      <c r="H55">
        <f>H32</f>
        <v>1661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9" sqref="D9"/>
    </sheetView>
  </sheetViews>
  <sheetFormatPr defaultRowHeight="15" x14ac:dyDescent="0.25"/>
  <cols>
    <col min="1" max="1" width="16.85546875" customWidth="1"/>
  </cols>
  <sheetData>
    <row r="1" spans="1:4" x14ac:dyDescent="0.25">
      <c r="A1" t="s">
        <v>73</v>
      </c>
    </row>
    <row r="2" spans="1:4" x14ac:dyDescent="0.25">
      <c r="A2" t="s">
        <v>74</v>
      </c>
    </row>
    <row r="3" spans="1:4" x14ac:dyDescent="0.25">
      <c r="A3" t="s">
        <v>75</v>
      </c>
    </row>
    <row r="6" spans="1:4" x14ac:dyDescent="0.25">
      <c r="B6" t="s">
        <v>82</v>
      </c>
    </row>
    <row r="7" spans="1:4" x14ac:dyDescent="0.25">
      <c r="A7" t="s">
        <v>113</v>
      </c>
    </row>
    <row r="8" spans="1:4" x14ac:dyDescent="0.25">
      <c r="B8">
        <v>2004</v>
      </c>
      <c r="C8">
        <v>2005</v>
      </c>
    </row>
    <row r="9" spans="1:4" x14ac:dyDescent="0.25">
      <c r="A9" t="s">
        <v>84</v>
      </c>
      <c r="B9">
        <v>35009</v>
      </c>
      <c r="C9">
        <v>38569</v>
      </c>
      <c r="D9">
        <f>C9-B9</f>
        <v>3560</v>
      </c>
    </row>
    <row r="10" spans="1:4" x14ac:dyDescent="0.25">
      <c r="B10">
        <v>2012</v>
      </c>
      <c r="C10">
        <v>2013</v>
      </c>
      <c r="D10">
        <f>C10-B10</f>
        <v>1</v>
      </c>
    </row>
    <row r="11" spans="1:4" x14ac:dyDescent="0.25">
      <c r="A11" t="s">
        <v>85</v>
      </c>
      <c r="B11">
        <v>44532</v>
      </c>
      <c r="C11">
        <v>47089</v>
      </c>
      <c r="D11">
        <f>C11-B11</f>
        <v>2557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topLeftCell="A2" workbookViewId="0">
      <selection activeCell="B11" sqref="B11"/>
    </sheetView>
  </sheetViews>
  <sheetFormatPr defaultRowHeight="15" x14ac:dyDescent="0.25"/>
  <cols>
    <col min="1" max="1" width="19.7109375" customWidth="1"/>
    <col min="2" max="2" width="9.140625" customWidth="1"/>
    <col min="23" max="23" width="10" bestFit="1" customWidth="1"/>
  </cols>
  <sheetData>
    <row r="1" spans="1:6" x14ac:dyDescent="0.25">
      <c r="A1" s="3" t="s">
        <v>31</v>
      </c>
      <c r="B1" s="3"/>
    </row>
    <row r="2" spans="1:6" x14ac:dyDescent="0.25">
      <c r="A2" t="s">
        <v>135</v>
      </c>
    </row>
    <row r="3" spans="1:6" x14ac:dyDescent="0.25">
      <c r="A3" s="3"/>
    </row>
    <row r="4" spans="1:6" x14ac:dyDescent="0.25">
      <c r="A4" t="s">
        <v>132</v>
      </c>
      <c r="F4">
        <f>'E3 60% RPS data'!$F$41</f>
        <v>56.071581291969039</v>
      </c>
    </row>
    <row r="5" spans="1:6" x14ac:dyDescent="0.25">
      <c r="A5" s="3"/>
    </row>
    <row r="6" spans="1:6" x14ac:dyDescent="0.25">
      <c r="A6" s="5" t="s">
        <v>133</v>
      </c>
    </row>
    <row r="7" spans="1:6" x14ac:dyDescent="0.25">
      <c r="A7" s="3"/>
    </row>
    <row r="8" spans="1:6" x14ac:dyDescent="0.25">
      <c r="A8" s="5" t="s">
        <v>134</v>
      </c>
    </row>
    <row r="9" spans="1:6" x14ac:dyDescent="0.25">
      <c r="A9" s="3" t="s">
        <v>137</v>
      </c>
    </row>
    <row r="10" spans="1:6" x14ac:dyDescent="0.25">
      <c r="A10" s="5" t="s">
        <v>131</v>
      </c>
    </row>
    <row r="11" spans="1:6" x14ac:dyDescent="0.25">
      <c r="A11" s="5" t="s">
        <v>136</v>
      </c>
      <c r="B11">
        <f xml:space="preserve"> 2*45</f>
        <v>90</v>
      </c>
    </row>
    <row r="12" spans="1:6" x14ac:dyDescent="0.25">
      <c r="A12" s="3"/>
    </row>
    <row r="13" spans="1:6" x14ac:dyDescent="0.25">
      <c r="A13" s="3"/>
    </row>
    <row r="14" spans="1:6" x14ac:dyDescent="0.25">
      <c r="A14" s="3"/>
    </row>
    <row r="15" spans="1:6" x14ac:dyDescent="0.25">
      <c r="A15" s="3"/>
    </row>
    <row r="16" spans="1:6" x14ac:dyDescent="0.25">
      <c r="A16" s="3"/>
    </row>
    <row r="17" spans="1:18" x14ac:dyDescent="0.25">
      <c r="A17" s="3"/>
    </row>
    <row r="18" spans="1:18" x14ac:dyDescent="0.25">
      <c r="A18" s="3"/>
    </row>
    <row r="19" spans="1:18" x14ac:dyDescent="0.25">
      <c r="A19" s="17"/>
      <c r="B19" s="10"/>
      <c r="C19" s="10"/>
      <c r="D19" s="10"/>
      <c r="E19" s="10"/>
      <c r="F19" s="10"/>
      <c r="G19" s="10"/>
      <c r="H19" s="10"/>
      <c r="I19" s="10"/>
      <c r="J19" s="10"/>
      <c r="K19" s="10"/>
      <c r="L19" s="10"/>
      <c r="M19" s="10"/>
      <c r="N19" s="10"/>
      <c r="O19" s="10"/>
      <c r="P19" s="10"/>
      <c r="Q19" s="10"/>
      <c r="R19" s="10"/>
    </row>
    <row r="20" spans="1:18" x14ac:dyDescent="0.25">
      <c r="A20" s="10"/>
      <c r="B20" s="17"/>
      <c r="C20" s="17"/>
      <c r="D20" s="17"/>
      <c r="E20" s="17"/>
      <c r="F20" s="17"/>
      <c r="G20" s="17"/>
      <c r="H20" s="17"/>
      <c r="I20" s="17"/>
      <c r="J20" s="17"/>
      <c r="K20" s="17"/>
      <c r="L20" s="17"/>
      <c r="M20" s="17"/>
      <c r="N20" s="17"/>
      <c r="O20" s="17"/>
      <c r="P20" s="17"/>
      <c r="Q20" s="17"/>
      <c r="R20" s="10"/>
    </row>
    <row r="21" spans="1:18" x14ac:dyDescent="0.25">
      <c r="A21" s="17"/>
      <c r="B21" s="13"/>
      <c r="C21" s="13"/>
      <c r="D21" s="13"/>
      <c r="E21" s="13"/>
      <c r="F21" s="13"/>
      <c r="G21" s="13"/>
      <c r="H21" s="13"/>
      <c r="I21" s="13"/>
      <c r="J21" s="13"/>
      <c r="K21" s="13"/>
      <c r="L21" s="13"/>
      <c r="M21" s="13"/>
      <c r="N21" s="13"/>
      <c r="O21" s="13"/>
      <c r="P21" s="13"/>
      <c r="Q21" s="13"/>
      <c r="R21" s="10"/>
    </row>
    <row r="22" spans="1:18" x14ac:dyDescent="0.25">
      <c r="A22" s="17"/>
      <c r="B22" s="13"/>
      <c r="C22" s="13"/>
      <c r="D22" s="13"/>
      <c r="E22" s="13"/>
      <c r="F22" s="13"/>
      <c r="G22" s="13"/>
      <c r="H22" s="13"/>
      <c r="I22" s="13"/>
      <c r="J22" s="13"/>
      <c r="K22" s="13"/>
      <c r="L22" s="13"/>
      <c r="M22" s="13"/>
      <c r="N22" s="13"/>
      <c r="O22" s="13"/>
      <c r="P22" s="13"/>
      <c r="Q22" s="13"/>
      <c r="R22" s="10"/>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37" sqref="C37"/>
    </sheetView>
  </sheetViews>
  <sheetFormatPr defaultRowHeight="15" x14ac:dyDescent="0.25"/>
  <cols>
    <col min="1" max="1" width="11.42578125" customWidth="1"/>
    <col min="3" max="3" width="17.42578125" customWidth="1"/>
  </cols>
  <sheetData>
    <row r="1" spans="1:4" x14ac:dyDescent="0.25">
      <c r="B1" t="s">
        <v>155</v>
      </c>
    </row>
    <row r="2" spans="1:4" x14ac:dyDescent="0.25">
      <c r="A2">
        <v>2025</v>
      </c>
      <c r="B2">
        <v>0</v>
      </c>
      <c r="D2" t="s">
        <v>160</v>
      </c>
    </row>
    <row r="3" spans="1:4" x14ac:dyDescent="0.25">
      <c r="A3">
        <v>2041</v>
      </c>
      <c r="B3">
        <v>8000</v>
      </c>
      <c r="D3" t="s">
        <v>157</v>
      </c>
    </row>
    <row r="4" spans="1:4" x14ac:dyDescent="0.25">
      <c r="A4">
        <v>2046</v>
      </c>
      <c r="B4">
        <v>15000</v>
      </c>
    </row>
    <row r="5" spans="1:4" x14ac:dyDescent="0.25">
      <c r="A5">
        <v>2050</v>
      </c>
      <c r="B5">
        <v>16000</v>
      </c>
    </row>
    <row r="7" spans="1:4" x14ac:dyDescent="0.25">
      <c r="A7" t="s">
        <v>158</v>
      </c>
      <c r="B7" t="s">
        <v>156</v>
      </c>
      <c r="C7" t="s">
        <v>159</v>
      </c>
    </row>
    <row r="8" spans="1:4" x14ac:dyDescent="0.25">
      <c r="A8">
        <v>2025</v>
      </c>
      <c r="B8">
        <v>0</v>
      </c>
      <c r="C8">
        <v>2.0461999999999998</v>
      </c>
    </row>
    <row r="9" spans="1:4" x14ac:dyDescent="0.25">
      <c r="A9">
        <v>2026</v>
      </c>
      <c r="B9">
        <f t="shared" ref="B9:B33" si="0" xml:space="preserve"> 16157.26 + (-3.929441 - 16157.26)/(1 + (A9/2041.037)^1054.95)</f>
        <v>2.6834362773697649</v>
      </c>
      <c r="C9">
        <v>3.4419499999999998</v>
      </c>
    </row>
    <row r="10" spans="1:4" x14ac:dyDescent="0.25">
      <c r="A10">
        <v>2027</v>
      </c>
      <c r="B10">
        <f t="shared" si="0"/>
        <v>7.1969157884796005</v>
      </c>
      <c r="C10">
        <v>5.7866999999999997</v>
      </c>
    </row>
    <row r="11" spans="1:4" x14ac:dyDescent="0.25">
      <c r="A11">
        <v>2028</v>
      </c>
      <c r="B11">
        <f t="shared" si="0"/>
        <v>14.782606557264444</v>
      </c>
      <c r="C11">
        <v>9.7225000000000001</v>
      </c>
    </row>
    <row r="12" spans="1:4" x14ac:dyDescent="0.25">
      <c r="A12">
        <v>2029</v>
      </c>
      <c r="B12">
        <f t="shared" si="0"/>
        <v>27.521917480076809</v>
      </c>
      <c r="C12">
        <v>16.320799999999998</v>
      </c>
    </row>
    <row r="13" spans="1:4" x14ac:dyDescent="0.25">
      <c r="A13">
        <v>2030</v>
      </c>
      <c r="B13">
        <f t="shared" si="0"/>
        <v>48.892372158870785</v>
      </c>
      <c r="C13">
        <v>27.360700000000001</v>
      </c>
    </row>
    <row r="14" spans="1:4" x14ac:dyDescent="0.25">
      <c r="A14">
        <v>2031</v>
      </c>
      <c r="B14">
        <f t="shared" si="0"/>
        <v>84.681191261779531</v>
      </c>
      <c r="C14">
        <v>45.774099999999997</v>
      </c>
    </row>
    <row r="15" spans="1:4" x14ac:dyDescent="0.25">
      <c r="A15">
        <v>2032</v>
      </c>
      <c r="B15">
        <f t="shared" si="0"/>
        <v>144.45728541261633</v>
      </c>
      <c r="C15">
        <v>76.330299999999994</v>
      </c>
    </row>
    <row r="16" spans="1:4" x14ac:dyDescent="0.25">
      <c r="A16">
        <v>2033</v>
      </c>
      <c r="B16">
        <f t="shared" si="0"/>
        <v>243.87368219678137</v>
      </c>
      <c r="C16">
        <v>126.6165</v>
      </c>
    </row>
    <row r="17" spans="1:3" x14ac:dyDescent="0.25">
      <c r="A17">
        <v>2034</v>
      </c>
      <c r="B17">
        <f t="shared" si="0"/>
        <v>408.0805232510138</v>
      </c>
      <c r="C17">
        <v>208.24430000000001</v>
      </c>
    </row>
    <row r="18" spans="1:3" x14ac:dyDescent="0.25">
      <c r="A18">
        <v>2035</v>
      </c>
      <c r="B18">
        <f t="shared" si="0"/>
        <v>676.28068431737302</v>
      </c>
      <c r="C18">
        <v>337.78129999999999</v>
      </c>
    </row>
    <row r="19" spans="1:3" x14ac:dyDescent="0.25">
      <c r="A19">
        <v>2036</v>
      </c>
      <c r="B19">
        <f t="shared" si="0"/>
        <v>1106.4913465996888</v>
      </c>
      <c r="C19">
        <v>535.83000000000004</v>
      </c>
    </row>
    <row r="20" spans="1:3" x14ac:dyDescent="0.25">
      <c r="A20">
        <v>2037</v>
      </c>
      <c r="B20">
        <f t="shared" si="0"/>
        <v>1777.08262690622</v>
      </c>
      <c r="C20">
        <v>820.72680000000003</v>
      </c>
    </row>
    <row r="21" spans="1:3" x14ac:dyDescent="0.25">
      <c r="A21">
        <v>2038</v>
      </c>
      <c r="B21">
        <f t="shared" si="0"/>
        <v>2777.2147244867847</v>
      </c>
      <c r="C21">
        <v>1191.8879999999999</v>
      </c>
    </row>
    <row r="22" spans="1:3" x14ac:dyDescent="0.25">
      <c r="A22">
        <v>2039</v>
      </c>
      <c r="B22">
        <f t="shared" si="0"/>
        <v>4174.947284365735</v>
      </c>
      <c r="C22">
        <v>1603.0295000000001</v>
      </c>
    </row>
    <row r="23" spans="1:3" x14ac:dyDescent="0.25">
      <c r="A23">
        <v>2040</v>
      </c>
      <c r="B23">
        <f t="shared" si="0"/>
        <v>5960.9765340131507</v>
      </c>
      <c r="C23">
        <v>1946.1391000000001</v>
      </c>
    </row>
    <row r="24" spans="1:3" x14ac:dyDescent="0.25">
      <c r="A24" s="32">
        <v>2041</v>
      </c>
      <c r="B24" s="32">
        <f t="shared" si="0"/>
        <v>7999.3995778535036</v>
      </c>
      <c r="C24" s="32">
        <v>2088.1538</v>
      </c>
    </row>
    <row r="25" spans="1:3" x14ac:dyDescent="0.25">
      <c r="A25">
        <v>2042</v>
      </c>
      <c r="B25">
        <f t="shared" si="0"/>
        <v>10046.742591504066</v>
      </c>
      <c r="C25">
        <v>1963.2512999999999</v>
      </c>
    </row>
    <row r="26" spans="1:3" x14ac:dyDescent="0.25">
      <c r="A26">
        <v>2043</v>
      </c>
      <c r="B26">
        <f t="shared" si="0"/>
        <v>11855.589664171202</v>
      </c>
      <c r="C26">
        <v>1630.0254</v>
      </c>
    </row>
    <row r="27" spans="1:3" x14ac:dyDescent="0.25">
      <c r="A27">
        <v>2044</v>
      </c>
      <c r="B27">
        <f t="shared" si="0"/>
        <v>13281.55479056162</v>
      </c>
      <c r="C27">
        <v>1220.1112000000001</v>
      </c>
    </row>
    <row r="28" spans="1:3" x14ac:dyDescent="0.25">
      <c r="A28">
        <v>2045</v>
      </c>
      <c r="B28">
        <f t="shared" si="0"/>
        <v>14308.098875225418</v>
      </c>
      <c r="C28">
        <v>844.77520000000004</v>
      </c>
    </row>
    <row r="29" spans="1:3" x14ac:dyDescent="0.25">
      <c r="A29">
        <v>2046</v>
      </c>
      <c r="B29">
        <f t="shared" si="0"/>
        <v>14999.842193873666</v>
      </c>
      <c r="C29">
        <v>554.04300000000001</v>
      </c>
    </row>
    <row r="30" spans="1:3" x14ac:dyDescent="0.25">
      <c r="A30">
        <v>2047</v>
      </c>
      <c r="B30">
        <f t="shared" si="0"/>
        <v>15445.509125551755</v>
      </c>
      <c r="C30">
        <v>350.65609999999998</v>
      </c>
    </row>
    <row r="31" spans="1:3" x14ac:dyDescent="0.25">
      <c r="A31">
        <v>2048</v>
      </c>
      <c r="B31">
        <f t="shared" si="0"/>
        <v>15724.414177675821</v>
      </c>
      <c r="C31">
        <v>216.99250000000001</v>
      </c>
    </row>
    <row r="32" spans="1:3" x14ac:dyDescent="0.25">
      <c r="A32">
        <v>2049</v>
      </c>
      <c r="B32">
        <f t="shared" si="0"/>
        <v>15895.812505148086</v>
      </c>
      <c r="C32">
        <v>132.4314</v>
      </c>
    </row>
    <row r="33" spans="1:3" x14ac:dyDescent="0.25">
      <c r="A33">
        <v>2050</v>
      </c>
      <c r="B33">
        <f t="shared" si="0"/>
        <v>15999.979896566849</v>
      </c>
      <c r="C33">
        <v>80.150000000000006</v>
      </c>
    </row>
    <row r="35" spans="1:3" x14ac:dyDescent="0.25">
      <c r="C35" t="s">
        <v>161</v>
      </c>
    </row>
    <row r="36" spans="1:3" x14ac:dyDescent="0.25">
      <c r="C36" t="s">
        <v>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19" sqref="E19"/>
    </sheetView>
  </sheetViews>
  <sheetFormatPr defaultRowHeight="15" x14ac:dyDescent="0.25"/>
  <cols>
    <col min="1" max="1" width="14" customWidth="1"/>
    <col min="3" max="3" width="15" customWidth="1"/>
  </cols>
  <sheetData>
    <row r="1" spans="1:5" x14ac:dyDescent="0.25">
      <c r="A1" t="s">
        <v>114</v>
      </c>
    </row>
    <row r="5" spans="1:5" x14ac:dyDescent="0.25">
      <c r="A5" t="s">
        <v>115</v>
      </c>
    </row>
    <row r="6" spans="1:5" x14ac:dyDescent="0.25">
      <c r="A6" t="s">
        <v>116</v>
      </c>
    </row>
    <row r="7" spans="1:5" x14ac:dyDescent="0.25">
      <c r="A7" t="s">
        <v>117</v>
      </c>
    </row>
    <row r="8" spans="1:5" x14ac:dyDescent="0.25">
      <c r="A8" t="s">
        <v>90</v>
      </c>
    </row>
    <row r="9" spans="1:5" x14ac:dyDescent="0.25">
      <c r="A9" t="s">
        <v>91</v>
      </c>
      <c r="D9">
        <f>8619-6081</f>
        <v>2538</v>
      </c>
      <c r="E9" t="s">
        <v>21</v>
      </c>
    </row>
    <row r="10" spans="1:5" x14ac:dyDescent="0.25">
      <c r="A10" t="s">
        <v>92</v>
      </c>
    </row>
    <row r="12" spans="1:5" x14ac:dyDescent="0.25">
      <c r="A12" t="s">
        <v>100</v>
      </c>
    </row>
    <row r="13" spans="1:5" x14ac:dyDescent="0.25">
      <c r="A13" t="s">
        <v>93</v>
      </c>
    </row>
    <row r="14" spans="1:5" x14ac:dyDescent="0.25">
      <c r="A14" t="s">
        <v>97</v>
      </c>
    </row>
    <row r="15" spans="1:5" x14ac:dyDescent="0.25">
      <c r="A15" t="s">
        <v>98</v>
      </c>
    </row>
    <row r="16" spans="1:5" x14ac:dyDescent="0.25">
      <c r="A16" t="s">
        <v>99</v>
      </c>
    </row>
    <row r="17" spans="1:6" ht="45" x14ac:dyDescent="0.25">
      <c r="B17" t="s">
        <v>94</v>
      </c>
      <c r="C17" s="30" t="s">
        <v>119</v>
      </c>
      <c r="D17" s="2" t="s">
        <v>120</v>
      </c>
      <c r="E17" s="2" t="s">
        <v>121</v>
      </c>
    </row>
    <row r="18" spans="1:6" x14ac:dyDescent="0.25">
      <c r="A18" t="s">
        <v>96</v>
      </c>
      <c r="B18">
        <v>8619</v>
      </c>
      <c r="C18">
        <f>B18*1.5</f>
        <v>12928.5</v>
      </c>
      <c r="D18">
        <f>B18*2</f>
        <v>17238</v>
      </c>
      <c r="E18">
        <f>3*B18</f>
        <v>25857</v>
      </c>
    </row>
    <row r="19" spans="1:6" x14ac:dyDescent="0.25">
      <c r="A19" t="s">
        <v>95</v>
      </c>
      <c r="B19" s="13">
        <f>'E3 60% RPS data'!$G$42</f>
        <v>3629.6052306888696</v>
      </c>
      <c r="C19" s="11">
        <f>B19+0.1*B19</f>
        <v>3992.5657537577567</v>
      </c>
      <c r="D19" s="11">
        <f>B19+0.2*B19</f>
        <v>4355.5262768266439</v>
      </c>
      <c r="E19" s="11">
        <f>B19+0.3*B19</f>
        <v>4718.4867998955306</v>
      </c>
    </row>
    <row r="21" spans="1:6" x14ac:dyDescent="0.25">
      <c r="A21" t="s">
        <v>118</v>
      </c>
    </row>
    <row r="23" spans="1:6" ht="45" x14ac:dyDescent="0.25">
      <c r="B23" t="s">
        <v>94</v>
      </c>
      <c r="C23" s="30" t="s">
        <v>119</v>
      </c>
      <c r="D23" s="2" t="s">
        <v>120</v>
      </c>
      <c r="E23" s="2" t="s">
        <v>121</v>
      </c>
      <c r="F23" t="s">
        <v>122</v>
      </c>
    </row>
    <row r="24" spans="1:6" x14ac:dyDescent="0.25">
      <c r="A24" t="s">
        <v>96</v>
      </c>
      <c r="B24">
        <v>1249</v>
      </c>
      <c r="C24">
        <f>B24*1.5</f>
        <v>1873.5</v>
      </c>
      <c r="D24">
        <f>B24*2</f>
        <v>2498</v>
      </c>
      <c r="E24">
        <f>3*B24</f>
        <v>3747</v>
      </c>
      <c r="F24">
        <f>4*B24</f>
        <v>4996</v>
      </c>
    </row>
    <row r="25" spans="1:6" x14ac:dyDescent="0.25">
      <c r="A25" t="s">
        <v>95</v>
      </c>
      <c r="B25" s="13">
        <f>925-408</f>
        <v>517</v>
      </c>
      <c r="C25" s="11">
        <f>B25+0.1*B25</f>
        <v>568.70000000000005</v>
      </c>
      <c r="D25" s="11">
        <f>B25+0.2*B25</f>
        <v>620.4</v>
      </c>
      <c r="E25" s="11">
        <f>B25+0.3*B25</f>
        <v>672.1</v>
      </c>
      <c r="F25">
        <f>B25*2</f>
        <v>1034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S26"/>
  <sheetViews>
    <sheetView tabSelected="1" workbookViewId="0">
      <selection activeCell="A44" sqref="A44"/>
    </sheetView>
  </sheetViews>
  <sheetFormatPr defaultRowHeight="15" x14ac:dyDescent="0.25"/>
  <cols>
    <col min="1" max="1" width="28.42578125" customWidth="1"/>
    <col min="2" max="2" width="22.140625" customWidth="1"/>
    <col min="3" max="3" width="10.7109375" customWidth="1"/>
    <col min="4" max="4" width="13.140625" customWidth="1"/>
    <col min="5" max="7" width="10.140625" bestFit="1" customWidth="1"/>
    <col min="12" max="12" width="10.7109375" customWidth="1"/>
  </cols>
  <sheetData>
    <row r="1" spans="1:45" x14ac:dyDescent="0.25">
      <c r="A1" s="15" t="s">
        <v>34</v>
      </c>
      <c r="B1" s="15" t="s">
        <v>26</v>
      </c>
      <c r="C1" s="15">
        <v>0</v>
      </c>
      <c r="D1" s="15">
        <v>999999999</v>
      </c>
    </row>
    <row r="2" spans="1:45" x14ac:dyDescent="0.25">
      <c r="A2" s="9"/>
      <c r="B2" s="9" t="s">
        <v>27</v>
      </c>
      <c r="C2" s="14">
        <v>0</v>
      </c>
      <c r="D2" s="14">
        <f>C2</f>
        <v>0</v>
      </c>
    </row>
    <row r="3" spans="1:45" x14ac:dyDescent="0.25">
      <c r="A3" s="15" t="s">
        <v>10</v>
      </c>
      <c r="B3" s="15" t="s">
        <v>26</v>
      </c>
      <c r="C3" s="15">
        <v>0</v>
      </c>
      <c r="D3" s="15">
        <v>999999999</v>
      </c>
    </row>
    <row r="4" spans="1:45" x14ac:dyDescent="0.25">
      <c r="A4" s="9"/>
      <c r="B4" s="9" t="s">
        <v>27</v>
      </c>
      <c r="C4" s="14">
        <f>'CEC data'!$D$9*3</f>
        <v>10680</v>
      </c>
      <c r="D4" s="14">
        <f>C4</f>
        <v>10680</v>
      </c>
    </row>
    <row r="5" spans="1:45" x14ac:dyDescent="0.25">
      <c r="A5" s="15" t="s">
        <v>4</v>
      </c>
      <c r="B5" s="15" t="s">
        <v>26</v>
      </c>
      <c r="C5" s="15">
        <v>0</v>
      </c>
      <c r="D5" s="15">
        <v>999999999</v>
      </c>
    </row>
    <row r="6" spans="1:45" x14ac:dyDescent="0.25">
      <c r="A6" s="9"/>
      <c r="B6" s="9" t="s">
        <v>27</v>
      </c>
      <c r="C6" s="9">
        <v>0</v>
      </c>
      <c r="D6" s="9">
        <f>C6</f>
        <v>0</v>
      </c>
    </row>
    <row r="7" spans="1:45" x14ac:dyDescent="0.25">
      <c r="A7" s="15" t="s">
        <v>5</v>
      </c>
      <c r="B7" s="15" t="s">
        <v>26</v>
      </c>
      <c r="C7" s="15">
        <v>0</v>
      </c>
      <c r="D7" s="15">
        <v>999999999</v>
      </c>
    </row>
    <row r="8" spans="1:45" x14ac:dyDescent="0.25">
      <c r="A8" s="9"/>
      <c r="B8" s="9" t="s">
        <v>27</v>
      </c>
      <c r="C8" s="14">
        <f>'E3 60% RPS data'!$F$40</f>
        <v>215.33861826484008</v>
      </c>
      <c r="D8" s="14">
        <f>'E3 60% RPS data'!$F$40</f>
        <v>215.33861826484008</v>
      </c>
    </row>
    <row r="9" spans="1:45" x14ac:dyDescent="0.25">
      <c r="A9" s="15" t="s">
        <v>6</v>
      </c>
      <c r="B9" s="15" t="s">
        <v>26</v>
      </c>
      <c r="C9" s="15">
        <v>0</v>
      </c>
      <c r="D9" s="15">
        <v>999999999</v>
      </c>
      <c r="AS9" s="11"/>
    </row>
    <row r="10" spans="1:45" x14ac:dyDescent="0.25">
      <c r="A10" s="9"/>
      <c r="B10" s="9" t="s">
        <v>27</v>
      </c>
      <c r="C10" s="29">
        <f>'E3 60% RPS data'!AG43</f>
        <v>3498.3505567415996</v>
      </c>
      <c r="D10" s="29">
        <f>$C$10</f>
        <v>3498.3505567415996</v>
      </c>
    </row>
    <row r="11" spans="1:45" x14ac:dyDescent="0.25">
      <c r="A11" s="15" t="s">
        <v>7</v>
      </c>
      <c r="B11" s="15" t="s">
        <v>26</v>
      </c>
      <c r="C11" s="15">
        <v>0</v>
      </c>
      <c r="D11" s="16">
        <f>Solar!C18</f>
        <v>12928.5</v>
      </c>
      <c r="E11">
        <f>Solar!D18</f>
        <v>17238</v>
      </c>
      <c r="F11">
        <f>Solar!E18</f>
        <v>25857</v>
      </c>
      <c r="G11" s="15">
        <v>999999999</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row>
    <row r="12" spans="1:45" x14ac:dyDescent="0.25">
      <c r="A12" s="9"/>
      <c r="B12" s="9" t="s">
        <v>27</v>
      </c>
      <c r="C12" s="29">
        <f>Solar!B19</f>
        <v>3629.6052306888696</v>
      </c>
      <c r="D12" s="14">
        <f>Solar!C19</f>
        <v>3992.5657537577567</v>
      </c>
      <c r="E12" s="11">
        <f>Solar!D19</f>
        <v>4355.5262768266439</v>
      </c>
      <c r="F12" s="11">
        <f>Solar!E19</f>
        <v>4718.4867998955306</v>
      </c>
      <c r="G12" s="11">
        <f>$F$12</f>
        <v>4718.4867998955306</v>
      </c>
      <c r="K12" s="20"/>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row>
    <row r="13" spans="1:45" x14ac:dyDescent="0.25">
      <c r="A13" s="15" t="s">
        <v>8</v>
      </c>
      <c r="B13" s="15" t="s">
        <v>26</v>
      </c>
      <c r="C13" s="15">
        <v>0</v>
      </c>
      <c r="D13" s="15">
        <f>Solar!B24</f>
        <v>1249</v>
      </c>
      <c r="E13">
        <f>Solar!C24</f>
        <v>1873.5</v>
      </c>
      <c r="F13">
        <f>Solar!D24</f>
        <v>2498</v>
      </c>
      <c r="G13">
        <f>Solar!E24</f>
        <v>3747</v>
      </c>
      <c r="H13">
        <f>Solar!F24</f>
        <v>4996</v>
      </c>
      <c r="I13" s="15">
        <v>999999999</v>
      </c>
      <c r="K13" s="21"/>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row>
    <row r="14" spans="1:45" x14ac:dyDescent="0.25">
      <c r="A14" s="9"/>
      <c r="B14" s="9" t="s">
        <v>27</v>
      </c>
      <c r="C14" s="31">
        <f>D14</f>
        <v>517</v>
      </c>
      <c r="D14" s="9">
        <f>Solar!B25</f>
        <v>517</v>
      </c>
      <c r="E14">
        <f>Solar!C25</f>
        <v>568.70000000000005</v>
      </c>
      <c r="F14">
        <f>Solar!D25</f>
        <v>620.4</v>
      </c>
      <c r="G14">
        <f>Solar!E25</f>
        <v>672.1</v>
      </c>
      <c r="H14">
        <f>Solar!F25</f>
        <v>1034</v>
      </c>
      <c r="I14">
        <f>2*H14</f>
        <v>2068</v>
      </c>
    </row>
    <row r="15" spans="1:45" x14ac:dyDescent="0.25">
      <c r="A15" s="15" t="s">
        <v>9</v>
      </c>
      <c r="B15" s="15" t="s">
        <v>26</v>
      </c>
      <c r="C15" s="15">
        <v>0</v>
      </c>
      <c r="D15" s="15">
        <v>999999999</v>
      </c>
    </row>
    <row r="16" spans="1:45" x14ac:dyDescent="0.25">
      <c r="A16" s="9"/>
      <c r="B16" s="9" t="s">
        <v>27</v>
      </c>
      <c r="C16">
        <f xml:space="preserve"> 2*45</f>
        <v>90</v>
      </c>
      <c r="D16">
        <f xml:space="preserve"> 2*45</f>
        <v>90</v>
      </c>
    </row>
    <row r="17" spans="1:12" x14ac:dyDescent="0.25">
      <c r="A17" s="15" t="s">
        <v>11</v>
      </c>
      <c r="B17" s="15" t="s">
        <v>26</v>
      </c>
      <c r="C17" s="15">
        <v>0</v>
      </c>
      <c r="D17" s="15">
        <v>999999999</v>
      </c>
    </row>
    <row r="18" spans="1:12" x14ac:dyDescent="0.25">
      <c r="A18" s="9"/>
      <c r="B18" s="9" t="s">
        <v>27</v>
      </c>
      <c r="C18" s="14">
        <f>'E3 60% RPS data'!$O$39</f>
        <v>238.52601017805</v>
      </c>
      <c r="D18" s="14">
        <f>C18</f>
        <v>238.52601017805</v>
      </c>
    </row>
    <row r="19" spans="1:12" x14ac:dyDescent="0.25">
      <c r="A19" s="15" t="s">
        <v>12</v>
      </c>
      <c r="B19" s="15" t="s">
        <v>26</v>
      </c>
      <c r="C19" s="15">
        <v>0</v>
      </c>
      <c r="D19" s="15">
        <v>999999999</v>
      </c>
    </row>
    <row r="20" spans="1:12" x14ac:dyDescent="0.25">
      <c r="A20" s="9"/>
      <c r="B20" s="9" t="s">
        <v>27</v>
      </c>
      <c r="C20" s="9">
        <v>0</v>
      </c>
      <c r="D20" s="9">
        <v>0</v>
      </c>
    </row>
    <row r="21" spans="1:12" x14ac:dyDescent="0.25">
      <c r="A21" s="15" t="s">
        <v>13</v>
      </c>
      <c r="B21" s="15" t="s">
        <v>26</v>
      </c>
      <c r="C21" s="15">
        <v>0</v>
      </c>
      <c r="D21" s="15">
        <v>999999999</v>
      </c>
    </row>
    <row r="22" spans="1:12" x14ac:dyDescent="0.25">
      <c r="A22" s="9"/>
      <c r="B22" s="9" t="s">
        <v>27</v>
      </c>
      <c r="C22" s="9">
        <f>'E3 60% RPS data'!$M$47</f>
        <v>1725</v>
      </c>
      <c r="D22" s="20">
        <f>$C$22</f>
        <v>1725</v>
      </c>
    </row>
    <row r="23" spans="1:12" x14ac:dyDescent="0.25">
      <c r="A23" s="15" t="s">
        <v>35</v>
      </c>
      <c r="B23" s="15" t="s">
        <v>26</v>
      </c>
      <c r="C23" s="15">
        <v>0</v>
      </c>
      <c r="D23" s="15">
        <v>999999999</v>
      </c>
      <c r="E23" s="16"/>
      <c r="F23" s="16"/>
    </row>
    <row r="24" spans="1:12" x14ac:dyDescent="0.25">
      <c r="A24" s="9"/>
      <c r="B24" s="9" t="s">
        <v>27</v>
      </c>
      <c r="C24" s="14">
        <v>0</v>
      </c>
      <c r="D24" s="9">
        <v>0</v>
      </c>
      <c r="E24" s="9"/>
      <c r="F24" s="9"/>
    </row>
    <row r="25" spans="1:12" x14ac:dyDescent="0.25">
      <c r="A25" s="15" t="s">
        <v>36</v>
      </c>
      <c r="B25" s="15" t="s">
        <v>26</v>
      </c>
      <c r="C25" s="24">
        <v>0</v>
      </c>
      <c r="D25" s="16">
        <f>'Offshore wind'!B17</f>
        <v>408.0805232510138</v>
      </c>
      <c r="E25" s="16">
        <f>'Offshore wind'!B18</f>
        <v>676.28068431737302</v>
      </c>
      <c r="F25" s="16">
        <f>'Offshore wind'!B19</f>
        <v>1106.4913465996888</v>
      </c>
      <c r="G25" s="16">
        <f>'Offshore wind'!B20</f>
        <v>1777.08262690622</v>
      </c>
      <c r="H25" s="16">
        <f>'Offshore wind'!B21</f>
        <v>2777.2147244867847</v>
      </c>
      <c r="I25" s="23">
        <f>'Offshore wind'!B22</f>
        <v>4174.947284365735</v>
      </c>
      <c r="J25" s="23">
        <f>'Offshore wind'!B23</f>
        <v>5960.9765340131507</v>
      </c>
      <c r="K25" s="23">
        <f>'Offshore wind'!B24</f>
        <v>7999.3995778535036</v>
      </c>
      <c r="L25" s="15">
        <v>999999999</v>
      </c>
    </row>
    <row r="26" spans="1:12" x14ac:dyDescent="0.25">
      <c r="A26" s="9"/>
      <c r="B26" s="9" t="s">
        <v>27</v>
      </c>
      <c r="C26" s="29">
        <f>'Offshore wind'!C16</f>
        <v>126.6165</v>
      </c>
      <c r="D26" s="9">
        <f>'Offshore wind'!C17</f>
        <v>208.24430000000001</v>
      </c>
      <c r="E26" s="9">
        <f>'Offshore wind'!C18</f>
        <v>337.78129999999999</v>
      </c>
      <c r="F26" s="9">
        <f>'Offshore wind'!C19</f>
        <v>535.83000000000004</v>
      </c>
      <c r="G26" s="9">
        <f>'Offshore wind'!C20</f>
        <v>820.72680000000003</v>
      </c>
      <c r="H26" s="9">
        <f>'Offshore wind'!C21</f>
        <v>1191.8879999999999</v>
      </c>
      <c r="I26" s="9">
        <f>'Offshore wind'!C22</f>
        <v>1603.0295000000001</v>
      </c>
      <c r="J26" s="23">
        <f>'Offshore wind'!C23</f>
        <v>1946.1391000000001</v>
      </c>
      <c r="K26" s="23">
        <f>'Offshore wind'!C24</f>
        <v>2088.1538</v>
      </c>
      <c r="L26">
        <f>K26</f>
        <v>2088.1538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E3 60% RPS data</vt:lpstr>
      <vt:lpstr>CEC data</vt:lpstr>
      <vt:lpstr>Biomass</vt:lpstr>
      <vt:lpstr>Offshore wind</vt:lpstr>
      <vt:lpstr>Solar</vt:lpstr>
      <vt:lpstr>MCGLT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WG1</dc:creator>
  <cp:lastModifiedBy>Robbie</cp:lastModifiedBy>
  <dcterms:created xsi:type="dcterms:W3CDTF">2011-10-12T17:54:37Z</dcterms:created>
  <dcterms:modified xsi:type="dcterms:W3CDTF">2018-05-21T23:39:40Z</dcterms:modified>
</cp:coreProperties>
</file>