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/>
  <bookViews>
    <workbookView xWindow="0" yWindow="0" windowWidth="15300" windowHeight="6420" firstSheet="3" activeTab="7"/>
  </bookViews>
  <sheets>
    <sheet name="About" sheetId="47" r:id="rId1"/>
    <sheet name="Electricity - process -fugitive" sheetId="48" r:id="rId2"/>
    <sheet name="Agriculture - other" sheetId="35" r:id="rId3"/>
    <sheet name="Fgas" sheetId="49" r:id="rId4"/>
    <sheet name="CH4 Calcs" sheetId="51" r:id="rId5"/>
    <sheet name="E3 data 60% RPS Scoping Plan" sheetId="52" r:id="rId6"/>
    <sheet name="CARB data on GHG Emissions" sheetId="53" r:id="rId7"/>
    <sheet name="BPEiC-CH4-adjustments" sheetId="32" r:id="rId8"/>
    <sheet name="BPEiC-CO2" sheetId="31" r:id="rId9"/>
    <sheet name="BPEiC-CH4" sheetId="54" r:id="rId10"/>
    <sheet name="BPEiC-N2O" sheetId="33" r:id="rId11"/>
    <sheet name="BPEiC-F-gases" sheetId="34" r:id="rId12"/>
  </sheets>
  <definedNames>
    <definedName name="CH4_to_CO2e" localSheetId="4">#REF!</definedName>
    <definedName name="CH4_to_CO2e">#REF!</definedName>
    <definedName name="N2O_to_CO2e" localSheetId="4">#REF!</definedName>
    <definedName name="N2O_to_CO2e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32" l="1"/>
  <c r="K2" i="32"/>
  <c r="K3" i="32"/>
  <c r="M2" i="32" l="1"/>
  <c r="G2" i="54" s="1"/>
  <c r="H1" i="54"/>
  <c r="A1" i="54"/>
  <c r="B1" i="54"/>
  <c r="C1" i="54"/>
  <c r="D1" i="54"/>
  <c r="E1" i="54"/>
  <c r="F1" i="54"/>
  <c r="G1" i="54"/>
  <c r="I1" i="54"/>
  <c r="A2" i="54"/>
  <c r="B2" i="54"/>
  <c r="D2" i="54"/>
  <c r="E2" i="54"/>
  <c r="F2" i="54"/>
  <c r="A3" i="54"/>
  <c r="B3" i="54"/>
  <c r="D3" i="54"/>
  <c r="E3" i="54"/>
  <c r="F3" i="54"/>
  <c r="A4" i="54"/>
  <c r="B4" i="54"/>
  <c r="D4" i="54"/>
  <c r="E4" i="54"/>
  <c r="F4" i="54"/>
  <c r="A5" i="54"/>
  <c r="B5" i="54"/>
  <c r="D5" i="54"/>
  <c r="E5" i="54"/>
  <c r="F5" i="54"/>
  <c r="A6" i="54"/>
  <c r="B6" i="54"/>
  <c r="D6" i="54"/>
  <c r="E6" i="54"/>
  <c r="F6" i="54"/>
  <c r="A7" i="54"/>
  <c r="B7" i="54"/>
  <c r="D7" i="54"/>
  <c r="E7" i="54"/>
  <c r="F7" i="54"/>
  <c r="A8" i="54"/>
  <c r="B8" i="54"/>
  <c r="D8" i="54"/>
  <c r="E8" i="54"/>
  <c r="F8" i="54"/>
  <c r="A9" i="54"/>
  <c r="B9" i="54"/>
  <c r="D9" i="54"/>
  <c r="E9" i="54"/>
  <c r="F9" i="54"/>
  <c r="A10" i="54"/>
  <c r="B10" i="54"/>
  <c r="D10" i="54"/>
  <c r="E10" i="54"/>
  <c r="F10" i="54"/>
  <c r="A11" i="54"/>
  <c r="B11" i="54"/>
  <c r="D11" i="54"/>
  <c r="E11" i="54"/>
  <c r="F11" i="54"/>
  <c r="A12" i="54"/>
  <c r="B12" i="54"/>
  <c r="D12" i="54"/>
  <c r="E12" i="54"/>
  <c r="F12" i="54"/>
  <c r="A13" i="54"/>
  <c r="B13" i="54"/>
  <c r="D13" i="54"/>
  <c r="E13" i="54"/>
  <c r="F13" i="54"/>
  <c r="A14" i="54"/>
  <c r="B14" i="54"/>
  <c r="D14" i="54"/>
  <c r="E14" i="54"/>
  <c r="F14" i="54"/>
  <c r="A15" i="54"/>
  <c r="B15" i="54"/>
  <c r="D15" i="54"/>
  <c r="E15" i="54"/>
  <c r="F15" i="54"/>
  <c r="A16" i="54"/>
  <c r="B16" i="54"/>
  <c r="D16" i="54"/>
  <c r="E16" i="54"/>
  <c r="F16" i="54"/>
  <c r="A17" i="54"/>
  <c r="B17" i="54"/>
  <c r="D17" i="54"/>
  <c r="E17" i="54"/>
  <c r="F17" i="54"/>
  <c r="A18" i="54"/>
  <c r="B18" i="54"/>
  <c r="D18" i="54"/>
  <c r="E18" i="54"/>
  <c r="F18" i="54"/>
  <c r="A19" i="54"/>
  <c r="B19" i="54"/>
  <c r="D19" i="54"/>
  <c r="E19" i="54"/>
  <c r="F19" i="54"/>
  <c r="A20" i="54"/>
  <c r="B20" i="54"/>
  <c r="D20" i="54"/>
  <c r="E20" i="54"/>
  <c r="F20" i="54"/>
  <c r="A21" i="54"/>
  <c r="B21" i="54"/>
  <c r="D21" i="54"/>
  <c r="E21" i="54"/>
  <c r="F21" i="54"/>
  <c r="A22" i="54"/>
  <c r="B22" i="54"/>
  <c r="D22" i="54"/>
  <c r="E22" i="54"/>
  <c r="F22" i="54"/>
  <c r="A23" i="54"/>
  <c r="B23" i="54"/>
  <c r="D23" i="54"/>
  <c r="E23" i="54"/>
  <c r="F23" i="54"/>
  <c r="A24" i="54"/>
  <c r="B24" i="54"/>
  <c r="D24" i="54"/>
  <c r="E24" i="54"/>
  <c r="F24" i="54"/>
  <c r="A25" i="54"/>
  <c r="B25" i="54"/>
  <c r="D25" i="54"/>
  <c r="E25" i="54"/>
  <c r="F25" i="54"/>
  <c r="A26" i="54"/>
  <c r="B26" i="54"/>
  <c r="D26" i="54"/>
  <c r="E26" i="54"/>
  <c r="F26" i="54"/>
  <c r="A27" i="54"/>
  <c r="B27" i="54"/>
  <c r="D27" i="54"/>
  <c r="E27" i="54"/>
  <c r="F27" i="54"/>
  <c r="A28" i="54"/>
  <c r="B28" i="54"/>
  <c r="D28" i="54"/>
  <c r="E28" i="54"/>
  <c r="F28" i="54"/>
  <c r="A29" i="54"/>
  <c r="B29" i="54"/>
  <c r="D29" i="54"/>
  <c r="E29" i="54"/>
  <c r="F29" i="54"/>
  <c r="A30" i="54"/>
  <c r="B30" i="54"/>
  <c r="D30" i="54"/>
  <c r="E30" i="54"/>
  <c r="F30" i="54"/>
  <c r="A31" i="54"/>
  <c r="B31" i="54"/>
  <c r="D31" i="54"/>
  <c r="E31" i="54"/>
  <c r="F31" i="54"/>
  <c r="A32" i="54"/>
  <c r="B32" i="54"/>
  <c r="D32" i="54"/>
  <c r="E32" i="54"/>
  <c r="F32" i="54"/>
  <c r="A33" i="54"/>
  <c r="B33" i="54"/>
  <c r="D33" i="54"/>
  <c r="E33" i="54"/>
  <c r="F33" i="54"/>
  <c r="A34" i="54"/>
  <c r="B34" i="54"/>
  <c r="D34" i="54"/>
  <c r="E34" i="54"/>
  <c r="F34" i="54"/>
  <c r="A35" i="54"/>
  <c r="B35" i="54"/>
  <c r="D35" i="54"/>
  <c r="E35" i="54"/>
  <c r="F35" i="54"/>
  <c r="A36" i="54"/>
  <c r="B36" i="54"/>
  <c r="D36" i="54"/>
  <c r="E36" i="54"/>
  <c r="F36" i="54"/>
  <c r="A37" i="54"/>
  <c r="B37" i="54"/>
  <c r="D37" i="54"/>
  <c r="E37" i="54"/>
  <c r="F37" i="54"/>
  <c r="O2" i="32"/>
  <c r="H2" i="54" s="1"/>
  <c r="Q2" i="32"/>
  <c r="Q3" i="32"/>
  <c r="O3" i="32" s="1"/>
  <c r="C5" i="53"/>
  <c r="D5" i="53" s="1"/>
  <c r="E5" i="53" s="1"/>
  <c r="F5" i="53" s="1"/>
  <c r="G5" i="53" s="1"/>
  <c r="H5" i="53" s="1"/>
  <c r="I5" i="53" s="1"/>
  <c r="J5" i="53" s="1"/>
  <c r="K5" i="53" s="1"/>
  <c r="L5" i="53" s="1"/>
  <c r="M5" i="53" s="1"/>
  <c r="N5" i="53" s="1"/>
  <c r="O5" i="53" s="1"/>
  <c r="P5" i="53" s="1"/>
  <c r="H3" i="54" l="1"/>
  <c r="B2" i="31" l="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V3" i="52"/>
  <c r="V4" i="52"/>
  <c r="V5" i="52"/>
  <c r="V6" i="52"/>
  <c r="V7" i="52"/>
  <c r="V8" i="52"/>
  <c r="V9" i="52"/>
  <c r="V10" i="52"/>
  <c r="V11" i="52"/>
  <c r="V12" i="52"/>
  <c r="V13" i="52"/>
  <c r="V14" i="52"/>
  <c r="V15" i="52"/>
  <c r="V16" i="52"/>
  <c r="V17" i="52"/>
  <c r="V18" i="52"/>
  <c r="V19" i="52"/>
  <c r="V20" i="52"/>
  <c r="V21" i="52"/>
  <c r="V22" i="52"/>
  <c r="V23" i="52"/>
  <c r="V24" i="52"/>
  <c r="V25" i="52"/>
  <c r="V26" i="52"/>
  <c r="V27" i="52"/>
  <c r="V28" i="52"/>
  <c r="V29" i="52"/>
  <c r="V30" i="52"/>
  <c r="V31" i="52"/>
  <c r="V32" i="52"/>
  <c r="V33" i="52"/>
  <c r="V34" i="52"/>
  <c r="V35" i="52"/>
  <c r="V36" i="52"/>
  <c r="V37" i="52"/>
  <c r="V2" i="52"/>
  <c r="H2" i="51"/>
  <c r="H3" i="51"/>
  <c r="H4" i="51"/>
  <c r="H5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G2" i="51"/>
  <c r="G3" i="51"/>
  <c r="G4" i="51"/>
  <c r="G5" i="51"/>
  <c r="G6" i="51"/>
  <c r="G7" i="51"/>
  <c r="G8" i="51"/>
  <c r="G9" i="51"/>
  <c r="G10" i="51"/>
  <c r="G11" i="51"/>
  <c r="G12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G30" i="51"/>
  <c r="G31" i="51"/>
  <c r="G32" i="51"/>
  <c r="G33" i="51"/>
  <c r="G34" i="51"/>
  <c r="G35" i="51"/>
  <c r="G36" i="51"/>
  <c r="G37" i="51"/>
  <c r="G38" i="51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E2" i="51"/>
  <c r="E3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B2" i="51"/>
  <c r="C2" i="51"/>
  <c r="D2" i="51"/>
  <c r="B3" i="51"/>
  <c r="C3" i="51"/>
  <c r="D3" i="51"/>
  <c r="B4" i="51"/>
  <c r="C4" i="51"/>
  <c r="D4" i="51"/>
  <c r="B5" i="51"/>
  <c r="C5" i="51"/>
  <c r="D5" i="51"/>
  <c r="B6" i="51"/>
  <c r="C6" i="51"/>
  <c r="D6" i="51"/>
  <c r="B7" i="51"/>
  <c r="C7" i="51"/>
  <c r="D7" i="51"/>
  <c r="B8" i="51"/>
  <c r="C8" i="51"/>
  <c r="D8" i="51"/>
  <c r="B9" i="51"/>
  <c r="C9" i="51"/>
  <c r="D9" i="51"/>
  <c r="B10" i="51"/>
  <c r="C10" i="51"/>
  <c r="D10" i="51"/>
  <c r="B11" i="51"/>
  <c r="C11" i="51"/>
  <c r="D11" i="51"/>
  <c r="B12" i="51"/>
  <c r="C12" i="51"/>
  <c r="D12" i="51"/>
  <c r="B13" i="51"/>
  <c r="C13" i="51"/>
  <c r="D13" i="51"/>
  <c r="B14" i="51"/>
  <c r="C14" i="51"/>
  <c r="D14" i="51"/>
  <c r="B15" i="51"/>
  <c r="C15" i="51"/>
  <c r="D15" i="51"/>
  <c r="B16" i="51"/>
  <c r="C16" i="51"/>
  <c r="D16" i="51"/>
  <c r="B17" i="51"/>
  <c r="C17" i="51"/>
  <c r="D17" i="51"/>
  <c r="B18" i="51"/>
  <c r="C18" i="51"/>
  <c r="D18" i="51"/>
  <c r="B19" i="51"/>
  <c r="C19" i="51"/>
  <c r="D19" i="51"/>
  <c r="B20" i="51"/>
  <c r="C20" i="51"/>
  <c r="D20" i="51"/>
  <c r="B21" i="51"/>
  <c r="C21" i="51"/>
  <c r="D21" i="51"/>
  <c r="B22" i="51"/>
  <c r="C22" i="51"/>
  <c r="D22" i="51"/>
  <c r="B23" i="51"/>
  <c r="C23" i="51"/>
  <c r="D23" i="51"/>
  <c r="B24" i="51"/>
  <c r="C24" i="51"/>
  <c r="D24" i="51"/>
  <c r="B25" i="51"/>
  <c r="C25" i="51"/>
  <c r="D25" i="51"/>
  <c r="B26" i="51"/>
  <c r="C26" i="51"/>
  <c r="D26" i="51"/>
  <c r="B27" i="51"/>
  <c r="C27" i="51"/>
  <c r="D27" i="51"/>
  <c r="B28" i="51"/>
  <c r="C28" i="51"/>
  <c r="D28" i="51"/>
  <c r="B29" i="51"/>
  <c r="C29" i="51"/>
  <c r="D29" i="51"/>
  <c r="B30" i="51"/>
  <c r="C30" i="51"/>
  <c r="D30" i="51"/>
  <c r="B31" i="51"/>
  <c r="C31" i="51"/>
  <c r="D31" i="51"/>
  <c r="B32" i="51"/>
  <c r="C32" i="51"/>
  <c r="D32" i="51"/>
  <c r="B33" i="51"/>
  <c r="C33" i="51"/>
  <c r="D33" i="51"/>
  <c r="B34" i="51"/>
  <c r="C34" i="51"/>
  <c r="D34" i="51"/>
  <c r="B35" i="51"/>
  <c r="C35" i="51"/>
  <c r="D35" i="51"/>
  <c r="B36" i="51"/>
  <c r="C36" i="51"/>
  <c r="D36" i="51"/>
  <c r="B37" i="51"/>
  <c r="C37" i="51"/>
  <c r="D37" i="51"/>
  <c r="B38" i="51"/>
  <c r="C38" i="51"/>
  <c r="D38" i="51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3" i="49"/>
  <c r="C3" i="49"/>
  <c r="D3" i="49"/>
  <c r="E3" i="49"/>
  <c r="F3" i="49"/>
  <c r="G3" i="49"/>
  <c r="H3" i="49"/>
  <c r="B4" i="49"/>
  <c r="C4" i="49"/>
  <c r="D4" i="49"/>
  <c r="E4" i="49"/>
  <c r="F4" i="49"/>
  <c r="G4" i="49"/>
  <c r="H4" i="49"/>
  <c r="B5" i="49"/>
  <c r="C5" i="49"/>
  <c r="D5" i="49"/>
  <c r="E5" i="49"/>
  <c r="F5" i="49"/>
  <c r="G5" i="49"/>
  <c r="H5" i="49"/>
  <c r="B6" i="49"/>
  <c r="C6" i="49"/>
  <c r="D6" i="49"/>
  <c r="E6" i="49"/>
  <c r="F6" i="49"/>
  <c r="G6" i="49"/>
  <c r="H6" i="49"/>
  <c r="B7" i="49"/>
  <c r="C7" i="49"/>
  <c r="D7" i="49"/>
  <c r="E7" i="49"/>
  <c r="F7" i="49"/>
  <c r="G7" i="49"/>
  <c r="H7" i="49"/>
  <c r="B8" i="49"/>
  <c r="C8" i="49"/>
  <c r="D8" i="49"/>
  <c r="E8" i="49"/>
  <c r="F8" i="49"/>
  <c r="G8" i="49"/>
  <c r="H8" i="49"/>
  <c r="B9" i="49"/>
  <c r="C9" i="49"/>
  <c r="D9" i="49"/>
  <c r="E9" i="49"/>
  <c r="F9" i="49"/>
  <c r="G9" i="49"/>
  <c r="H9" i="49"/>
  <c r="B10" i="49"/>
  <c r="C10" i="49"/>
  <c r="D10" i="49"/>
  <c r="E10" i="49"/>
  <c r="F10" i="49"/>
  <c r="G10" i="49"/>
  <c r="H10" i="49"/>
  <c r="B11" i="49"/>
  <c r="C11" i="49"/>
  <c r="D11" i="49"/>
  <c r="E11" i="49"/>
  <c r="F11" i="49"/>
  <c r="G11" i="49"/>
  <c r="H11" i="49"/>
  <c r="B12" i="49"/>
  <c r="C12" i="49"/>
  <c r="D12" i="49"/>
  <c r="E12" i="49"/>
  <c r="F12" i="49"/>
  <c r="G12" i="49"/>
  <c r="H12" i="49"/>
  <c r="B13" i="49"/>
  <c r="C13" i="49"/>
  <c r="D13" i="49"/>
  <c r="E13" i="49"/>
  <c r="F13" i="49"/>
  <c r="G13" i="49"/>
  <c r="H13" i="49"/>
  <c r="B14" i="49"/>
  <c r="C14" i="49"/>
  <c r="D14" i="49"/>
  <c r="E14" i="49"/>
  <c r="F14" i="49"/>
  <c r="G14" i="49"/>
  <c r="H14" i="49"/>
  <c r="B15" i="49"/>
  <c r="C15" i="49"/>
  <c r="D15" i="49"/>
  <c r="E15" i="49"/>
  <c r="F15" i="49"/>
  <c r="G15" i="49"/>
  <c r="H15" i="49"/>
  <c r="B16" i="49"/>
  <c r="C16" i="49"/>
  <c r="D16" i="49"/>
  <c r="E16" i="49"/>
  <c r="F16" i="49"/>
  <c r="G16" i="49"/>
  <c r="H16" i="49"/>
  <c r="B17" i="49"/>
  <c r="C17" i="49"/>
  <c r="D17" i="49"/>
  <c r="E17" i="49"/>
  <c r="F17" i="49"/>
  <c r="G17" i="49"/>
  <c r="H17" i="49"/>
  <c r="B18" i="49"/>
  <c r="C18" i="49"/>
  <c r="D18" i="49"/>
  <c r="E18" i="49"/>
  <c r="F18" i="49"/>
  <c r="G18" i="49"/>
  <c r="H18" i="49"/>
  <c r="B19" i="49"/>
  <c r="C19" i="49"/>
  <c r="D19" i="49"/>
  <c r="E19" i="49"/>
  <c r="F19" i="49"/>
  <c r="G19" i="49"/>
  <c r="H19" i="49"/>
  <c r="B20" i="49"/>
  <c r="C20" i="49"/>
  <c r="D20" i="49"/>
  <c r="E20" i="49"/>
  <c r="F20" i="49"/>
  <c r="G20" i="49"/>
  <c r="H20" i="49"/>
  <c r="B21" i="49"/>
  <c r="C21" i="49"/>
  <c r="D21" i="49"/>
  <c r="E21" i="49"/>
  <c r="F21" i="49"/>
  <c r="G21" i="49"/>
  <c r="H21" i="49"/>
  <c r="B22" i="49"/>
  <c r="C22" i="49"/>
  <c r="D22" i="49"/>
  <c r="E22" i="49"/>
  <c r="F22" i="49"/>
  <c r="G22" i="49"/>
  <c r="H22" i="49"/>
  <c r="B23" i="49"/>
  <c r="C23" i="49"/>
  <c r="D23" i="49"/>
  <c r="E23" i="49"/>
  <c r="F23" i="49"/>
  <c r="G23" i="49"/>
  <c r="H23" i="49"/>
  <c r="B24" i="49"/>
  <c r="C24" i="49"/>
  <c r="D24" i="49"/>
  <c r="E24" i="49"/>
  <c r="F24" i="49"/>
  <c r="G24" i="49"/>
  <c r="H24" i="49"/>
  <c r="B25" i="49"/>
  <c r="C25" i="49"/>
  <c r="D25" i="49"/>
  <c r="E25" i="49"/>
  <c r="F25" i="49"/>
  <c r="G25" i="49"/>
  <c r="H25" i="49"/>
  <c r="B26" i="49"/>
  <c r="C26" i="49"/>
  <c r="D26" i="49"/>
  <c r="E26" i="49"/>
  <c r="F26" i="49"/>
  <c r="G26" i="49"/>
  <c r="H26" i="49"/>
  <c r="B27" i="49"/>
  <c r="C27" i="49"/>
  <c r="D27" i="49"/>
  <c r="E27" i="49"/>
  <c r="F27" i="49"/>
  <c r="G27" i="49"/>
  <c r="H27" i="49"/>
  <c r="B28" i="49"/>
  <c r="C28" i="49"/>
  <c r="D28" i="49"/>
  <c r="E28" i="49"/>
  <c r="F28" i="49"/>
  <c r="G28" i="49"/>
  <c r="H28" i="49"/>
  <c r="B29" i="49"/>
  <c r="C29" i="49"/>
  <c r="D29" i="49"/>
  <c r="E29" i="49"/>
  <c r="F29" i="49"/>
  <c r="G29" i="49"/>
  <c r="H29" i="49"/>
  <c r="B30" i="49"/>
  <c r="C30" i="49"/>
  <c r="D30" i="49"/>
  <c r="E30" i="49"/>
  <c r="F30" i="49"/>
  <c r="G30" i="49"/>
  <c r="H30" i="49"/>
  <c r="B31" i="49"/>
  <c r="C31" i="49"/>
  <c r="D31" i="49"/>
  <c r="E31" i="49"/>
  <c r="F31" i="49"/>
  <c r="G31" i="49"/>
  <c r="H31" i="49"/>
  <c r="B32" i="49"/>
  <c r="C32" i="49"/>
  <c r="D32" i="49"/>
  <c r="E32" i="49"/>
  <c r="F32" i="49"/>
  <c r="G32" i="49"/>
  <c r="H32" i="49"/>
  <c r="B33" i="49"/>
  <c r="C33" i="49"/>
  <c r="D33" i="49"/>
  <c r="E33" i="49"/>
  <c r="F33" i="49"/>
  <c r="G33" i="49"/>
  <c r="H33" i="49"/>
  <c r="B34" i="49"/>
  <c r="C34" i="49"/>
  <c r="D34" i="49"/>
  <c r="E34" i="49"/>
  <c r="F34" i="49"/>
  <c r="G34" i="49"/>
  <c r="H34" i="49"/>
  <c r="B35" i="49"/>
  <c r="C35" i="49"/>
  <c r="D35" i="49"/>
  <c r="E35" i="49"/>
  <c r="F35" i="49"/>
  <c r="G35" i="49"/>
  <c r="H35" i="49"/>
  <c r="B36" i="49"/>
  <c r="C36" i="49"/>
  <c r="D36" i="49"/>
  <c r="E36" i="49"/>
  <c r="F36" i="49"/>
  <c r="G36" i="49"/>
  <c r="H36" i="49"/>
  <c r="B37" i="49"/>
  <c r="C37" i="49"/>
  <c r="D37" i="49"/>
  <c r="E37" i="49"/>
  <c r="F37" i="49"/>
  <c r="G37" i="49"/>
  <c r="H37" i="49"/>
  <c r="B38" i="49"/>
  <c r="C38" i="49"/>
  <c r="D38" i="49"/>
  <c r="E38" i="49"/>
  <c r="F38" i="49"/>
  <c r="G38" i="49"/>
  <c r="H38" i="49"/>
  <c r="B39" i="49"/>
  <c r="C39" i="49"/>
  <c r="D39" i="49"/>
  <c r="E39" i="49"/>
  <c r="F39" i="49"/>
  <c r="G39" i="49"/>
  <c r="H39" i="49"/>
  <c r="I3" i="34" l="1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2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2" i="33"/>
  <c r="G3" i="32"/>
  <c r="I3" i="32"/>
  <c r="I3" i="54" s="1"/>
  <c r="G4" i="32"/>
  <c r="I4" i="32"/>
  <c r="I4" i="54" s="1"/>
  <c r="G5" i="32"/>
  <c r="I5" i="32"/>
  <c r="I5" i="54" s="1"/>
  <c r="G6" i="32"/>
  <c r="I6" i="32"/>
  <c r="I6" i="54" s="1"/>
  <c r="G7" i="32"/>
  <c r="I7" i="32"/>
  <c r="I7" i="54" s="1"/>
  <c r="G8" i="32"/>
  <c r="I8" i="32"/>
  <c r="I8" i="54" s="1"/>
  <c r="G9" i="32"/>
  <c r="I9" i="32"/>
  <c r="I9" i="54" s="1"/>
  <c r="G10" i="32"/>
  <c r="I10" i="32"/>
  <c r="I10" i="54" s="1"/>
  <c r="G11" i="32"/>
  <c r="I11" i="32"/>
  <c r="I11" i="54" s="1"/>
  <c r="G12" i="32"/>
  <c r="I12" i="32"/>
  <c r="I12" i="54" s="1"/>
  <c r="G13" i="32"/>
  <c r="I13" i="32"/>
  <c r="I13" i="54" s="1"/>
  <c r="G14" i="32"/>
  <c r="I14" i="32"/>
  <c r="I14" i="54" s="1"/>
  <c r="G15" i="32"/>
  <c r="I15" i="32"/>
  <c r="I15" i="54" s="1"/>
  <c r="G16" i="32"/>
  <c r="I16" i="32"/>
  <c r="I16" i="54" s="1"/>
  <c r="G17" i="32"/>
  <c r="I17" i="32"/>
  <c r="I17" i="54" s="1"/>
  <c r="G18" i="32"/>
  <c r="I18" i="32"/>
  <c r="I18" i="54" s="1"/>
  <c r="G19" i="32"/>
  <c r="I19" i="32"/>
  <c r="I19" i="54" s="1"/>
  <c r="G20" i="32"/>
  <c r="I20" i="32"/>
  <c r="I20" i="54" s="1"/>
  <c r="G21" i="32"/>
  <c r="I21" i="32"/>
  <c r="I21" i="54" s="1"/>
  <c r="G22" i="32"/>
  <c r="I22" i="32"/>
  <c r="I22" i="54" s="1"/>
  <c r="G23" i="32"/>
  <c r="I23" i="32"/>
  <c r="I23" i="54" s="1"/>
  <c r="G24" i="32"/>
  <c r="I24" i="32"/>
  <c r="I24" i="54" s="1"/>
  <c r="G25" i="32"/>
  <c r="I25" i="32"/>
  <c r="I25" i="54" s="1"/>
  <c r="G26" i="32"/>
  <c r="I26" i="32"/>
  <c r="I26" i="54" s="1"/>
  <c r="G27" i="32"/>
  <c r="I27" i="32"/>
  <c r="I27" i="54" s="1"/>
  <c r="G28" i="32"/>
  <c r="I28" i="32"/>
  <c r="I28" i="54" s="1"/>
  <c r="G29" i="32"/>
  <c r="I29" i="32"/>
  <c r="I29" i="54" s="1"/>
  <c r="G30" i="32"/>
  <c r="I30" i="32"/>
  <c r="I30" i="54" s="1"/>
  <c r="G31" i="32"/>
  <c r="I31" i="32"/>
  <c r="I31" i="54" s="1"/>
  <c r="G32" i="32"/>
  <c r="I32" i="32"/>
  <c r="I32" i="54" s="1"/>
  <c r="G33" i="32"/>
  <c r="I33" i="32"/>
  <c r="I33" i="54" s="1"/>
  <c r="G34" i="32"/>
  <c r="I34" i="32"/>
  <c r="I34" i="54" s="1"/>
  <c r="G35" i="32"/>
  <c r="I35" i="32"/>
  <c r="I35" i="54" s="1"/>
  <c r="G36" i="32"/>
  <c r="I36" i="32"/>
  <c r="I36" i="54" s="1"/>
  <c r="G37" i="32"/>
  <c r="I37" i="32"/>
  <c r="I37" i="54" s="1"/>
  <c r="C3" i="32"/>
  <c r="C3" i="54" s="1"/>
  <c r="C4" i="32"/>
  <c r="C4" i="54" s="1"/>
  <c r="C5" i="32"/>
  <c r="C5" i="54" s="1"/>
  <c r="C6" i="32"/>
  <c r="C6" i="54" s="1"/>
  <c r="C7" i="32"/>
  <c r="C7" i="54" s="1"/>
  <c r="C8" i="32"/>
  <c r="C8" i="54" s="1"/>
  <c r="C9" i="32"/>
  <c r="C9" i="54" s="1"/>
  <c r="C10" i="32"/>
  <c r="C10" i="54" s="1"/>
  <c r="C11" i="32"/>
  <c r="C11" i="54" s="1"/>
  <c r="C12" i="32"/>
  <c r="C12" i="54" s="1"/>
  <c r="C13" i="32"/>
  <c r="C13" i="54" s="1"/>
  <c r="C14" i="32"/>
  <c r="C14" i="54" s="1"/>
  <c r="C15" i="32"/>
  <c r="C15" i="54" s="1"/>
  <c r="C16" i="32"/>
  <c r="C16" i="54" s="1"/>
  <c r="C17" i="32"/>
  <c r="C17" i="54" s="1"/>
  <c r="C18" i="32"/>
  <c r="C18" i="54" s="1"/>
  <c r="C19" i="32"/>
  <c r="C19" i="54" s="1"/>
  <c r="C20" i="32"/>
  <c r="C20" i="54" s="1"/>
  <c r="C21" i="32"/>
  <c r="C21" i="54" s="1"/>
  <c r="C22" i="32"/>
  <c r="C22" i="54" s="1"/>
  <c r="C23" i="32"/>
  <c r="C23" i="54" s="1"/>
  <c r="C24" i="32"/>
  <c r="C24" i="54" s="1"/>
  <c r="C25" i="32"/>
  <c r="C25" i="54" s="1"/>
  <c r="C26" i="32"/>
  <c r="C26" i="54" s="1"/>
  <c r="C27" i="32"/>
  <c r="C27" i="54" s="1"/>
  <c r="C28" i="32"/>
  <c r="C28" i="54" s="1"/>
  <c r="C29" i="32"/>
  <c r="C29" i="54" s="1"/>
  <c r="C30" i="32"/>
  <c r="C30" i="54" s="1"/>
  <c r="C31" i="32"/>
  <c r="C31" i="54" s="1"/>
  <c r="C32" i="32"/>
  <c r="C32" i="54" s="1"/>
  <c r="C33" i="32"/>
  <c r="C33" i="54" s="1"/>
  <c r="C34" i="32"/>
  <c r="C34" i="54" s="1"/>
  <c r="C35" i="32"/>
  <c r="C35" i="54" s="1"/>
  <c r="C36" i="32"/>
  <c r="C36" i="54" s="1"/>
  <c r="C37" i="32"/>
  <c r="C37" i="54" s="1"/>
  <c r="I2" i="32"/>
  <c r="I2" i="54" s="1"/>
  <c r="G2" i="32"/>
  <c r="C2" i="32"/>
  <c r="C2" i="54" s="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6" i="51"/>
  <c r="I15" i="51"/>
  <c r="I14" i="51"/>
  <c r="I13" i="51"/>
  <c r="I12" i="51"/>
  <c r="I11" i="51"/>
  <c r="I10" i="51"/>
  <c r="I9" i="51"/>
  <c r="I8" i="51"/>
  <c r="I7" i="51"/>
  <c r="I6" i="51"/>
  <c r="I5" i="51"/>
  <c r="I4" i="51"/>
  <c r="I3" i="51"/>
  <c r="I5" i="49"/>
  <c r="J5" i="49" s="1"/>
  <c r="E3" i="34" s="1"/>
  <c r="I6" i="49"/>
  <c r="J6" i="49" s="1"/>
  <c r="E4" i="34" s="1"/>
  <c r="I7" i="49"/>
  <c r="J7" i="49" s="1"/>
  <c r="E5" i="34" s="1"/>
  <c r="I8" i="49"/>
  <c r="J8" i="49" s="1"/>
  <c r="I9" i="49"/>
  <c r="J9" i="49" s="1"/>
  <c r="E7" i="34" s="1"/>
  <c r="I10" i="49"/>
  <c r="J10" i="49" s="1"/>
  <c r="E8" i="34" s="1"/>
  <c r="I11" i="49"/>
  <c r="J11" i="49" s="1"/>
  <c r="E9" i="34" s="1"/>
  <c r="I12" i="49"/>
  <c r="J12" i="49" s="1"/>
  <c r="I13" i="49"/>
  <c r="J13" i="49" s="1"/>
  <c r="E11" i="34" s="1"/>
  <c r="I14" i="49"/>
  <c r="J14" i="49" s="1"/>
  <c r="E12" i="34" s="1"/>
  <c r="I15" i="49"/>
  <c r="J15" i="49" s="1"/>
  <c r="I16" i="49"/>
  <c r="J16" i="49" s="1"/>
  <c r="I17" i="49"/>
  <c r="J17" i="49"/>
  <c r="E15" i="34" s="1"/>
  <c r="I18" i="49"/>
  <c r="J18" i="49" s="1"/>
  <c r="E16" i="34" s="1"/>
  <c r="I19" i="49"/>
  <c r="J19" i="49"/>
  <c r="E17" i="34" s="1"/>
  <c r="I20" i="49"/>
  <c r="J20" i="49" s="1"/>
  <c r="E18" i="34" s="1"/>
  <c r="I21" i="49"/>
  <c r="J21" i="49" s="1"/>
  <c r="E19" i="34" s="1"/>
  <c r="I22" i="49"/>
  <c r="J22" i="49" s="1"/>
  <c r="E20" i="34" s="1"/>
  <c r="I23" i="49"/>
  <c r="J23" i="49" s="1"/>
  <c r="E21" i="34" s="1"/>
  <c r="I24" i="49"/>
  <c r="J24" i="49" s="1"/>
  <c r="I25" i="49"/>
  <c r="J25" i="49" s="1"/>
  <c r="E23" i="34" s="1"/>
  <c r="I26" i="49"/>
  <c r="J26" i="49" s="1"/>
  <c r="E24" i="34" s="1"/>
  <c r="I27" i="49"/>
  <c r="J27" i="49" s="1"/>
  <c r="E25" i="34" s="1"/>
  <c r="I28" i="49"/>
  <c r="J28" i="49" s="1"/>
  <c r="I29" i="49"/>
  <c r="J29" i="49" s="1"/>
  <c r="E27" i="34" s="1"/>
  <c r="I30" i="49"/>
  <c r="J30" i="49" s="1"/>
  <c r="E28" i="34" s="1"/>
  <c r="I31" i="49"/>
  <c r="J31" i="49" s="1"/>
  <c r="I32" i="49"/>
  <c r="J32" i="49" s="1"/>
  <c r="I33" i="49"/>
  <c r="J33" i="49" s="1"/>
  <c r="E31" i="34" s="1"/>
  <c r="I34" i="49"/>
  <c r="J34" i="49" s="1"/>
  <c r="E32" i="34" s="1"/>
  <c r="I35" i="49"/>
  <c r="J35" i="49" s="1"/>
  <c r="I36" i="49"/>
  <c r="J36" i="49"/>
  <c r="I37" i="49"/>
  <c r="J37" i="49" s="1"/>
  <c r="E35" i="34" s="1"/>
  <c r="I38" i="49"/>
  <c r="J38" i="49" s="1"/>
  <c r="E36" i="34" s="1"/>
  <c r="I39" i="49"/>
  <c r="J39" i="49" s="1"/>
  <c r="E37" i="34" s="1"/>
  <c r="I4" i="49"/>
  <c r="J4" i="49" s="1"/>
  <c r="C23" i="48"/>
  <c r="C27" i="48"/>
  <c r="C39" i="48"/>
  <c r="C43" i="48"/>
  <c r="C19" i="48"/>
  <c r="G14" i="48"/>
  <c r="C15" i="48"/>
  <c r="D15" i="48"/>
  <c r="E15" i="48"/>
  <c r="F15" i="48"/>
  <c r="B15" i="48"/>
  <c r="G15" i="48"/>
  <c r="G16" i="48"/>
  <c r="C35" i="48"/>
  <c r="G13" i="48"/>
  <c r="C12" i="48"/>
  <c r="D12" i="48"/>
  <c r="E12" i="48"/>
  <c r="F12" i="48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B10" i="35"/>
  <c r="D35" i="48"/>
  <c r="D43" i="48"/>
  <c r="D27" i="48"/>
  <c r="C51" i="48"/>
  <c r="D19" i="48"/>
  <c r="D39" i="48"/>
  <c r="C20" i="48"/>
  <c r="C24" i="48"/>
  <c r="C28" i="48"/>
  <c r="C32" i="48"/>
  <c r="C36" i="48"/>
  <c r="C40" i="48"/>
  <c r="C44" i="48"/>
  <c r="C48" i="48"/>
  <c r="C52" i="48"/>
  <c r="C22" i="48"/>
  <c r="C26" i="48"/>
  <c r="C34" i="48"/>
  <c r="C38" i="48"/>
  <c r="C46" i="48"/>
  <c r="C54" i="48"/>
  <c r="C21" i="48"/>
  <c r="C25" i="48"/>
  <c r="C29" i="48"/>
  <c r="C33" i="48"/>
  <c r="C37" i="48"/>
  <c r="C41" i="48"/>
  <c r="C45" i="48"/>
  <c r="C49" i="48"/>
  <c r="C53" i="48"/>
  <c r="C30" i="48"/>
  <c r="C42" i="48"/>
  <c r="C50" i="48"/>
  <c r="C47" i="48"/>
  <c r="C31" i="48"/>
  <c r="D23" i="48"/>
  <c r="D31" i="48"/>
  <c r="D41" i="48"/>
  <c r="D38" i="48"/>
  <c r="D52" i="48"/>
  <c r="D36" i="48"/>
  <c r="D53" i="48"/>
  <c r="D34" i="48"/>
  <c r="D51" i="48"/>
  <c r="D30" i="48"/>
  <c r="D21" i="48"/>
  <c r="D32" i="48"/>
  <c r="D20" i="48"/>
  <c r="D50" i="48"/>
  <c r="D49" i="48"/>
  <c r="D33" i="48"/>
  <c r="D54" i="48"/>
  <c r="D26" i="48"/>
  <c r="D44" i="48"/>
  <c r="D28" i="48"/>
  <c r="D25" i="48"/>
  <c r="D47" i="48"/>
  <c r="D37" i="48"/>
  <c r="D48" i="48"/>
  <c r="D42" i="48"/>
  <c r="D45" i="48"/>
  <c r="D29" i="48"/>
  <c r="D46" i="48"/>
  <c r="D22" i="48"/>
  <c r="D40" i="48"/>
  <c r="D24" i="48"/>
  <c r="AC11" i="35"/>
  <c r="AC12" i="35"/>
  <c r="AC13" i="35"/>
  <c r="AC15" i="35"/>
  <c r="AC17" i="35"/>
  <c r="C20" i="35"/>
  <c r="C35" i="35" s="1"/>
  <c r="F18" i="51" s="1"/>
  <c r="H17" i="32" s="1"/>
  <c r="AC18" i="35"/>
  <c r="D20" i="35"/>
  <c r="D40" i="35" s="1"/>
  <c r="I22" i="31" s="1"/>
  <c r="D48" i="35"/>
  <c r="I30" i="31" s="1"/>
  <c r="D50" i="35"/>
  <c r="I32" i="31" s="1"/>
  <c r="D23" i="35"/>
  <c r="I5" i="31" s="1"/>
  <c r="D35" i="35"/>
  <c r="I17" i="31" s="1"/>
  <c r="D37" i="35"/>
  <c r="I19" i="31" s="1"/>
  <c r="D45" i="35"/>
  <c r="I27" i="31" s="1"/>
  <c r="L3" i="32" l="1"/>
  <c r="D34" i="35"/>
  <c r="I16" i="31" s="1"/>
  <c r="D24" i="35"/>
  <c r="I6" i="31" s="1"/>
  <c r="C32" i="35"/>
  <c r="F15" i="51" s="1"/>
  <c r="H14" i="32" s="1"/>
  <c r="C51" i="35"/>
  <c r="F34" i="51" s="1"/>
  <c r="H33" i="32" s="1"/>
  <c r="C48" i="35"/>
  <c r="F31" i="51" s="1"/>
  <c r="H30" i="32" s="1"/>
  <c r="D47" i="35"/>
  <c r="I29" i="31" s="1"/>
  <c r="D27" i="35"/>
  <c r="I9" i="31" s="1"/>
  <c r="C23" i="35"/>
  <c r="F6" i="51" s="1"/>
  <c r="H5" i="32" s="1"/>
  <c r="C31" i="35"/>
  <c r="F14" i="51" s="1"/>
  <c r="H13" i="32" s="1"/>
  <c r="C39" i="35"/>
  <c r="F22" i="51" s="1"/>
  <c r="H21" i="32" s="1"/>
  <c r="C47" i="35"/>
  <c r="F30" i="51" s="1"/>
  <c r="H29" i="32" s="1"/>
  <c r="C21" i="35"/>
  <c r="F4" i="51" s="1"/>
  <c r="H3" i="32" s="1"/>
  <c r="R3" i="32" s="1"/>
  <c r="C28" i="35"/>
  <c r="F11" i="51" s="1"/>
  <c r="H10" i="32" s="1"/>
  <c r="C36" i="35"/>
  <c r="F19" i="51" s="1"/>
  <c r="H18" i="32" s="1"/>
  <c r="C44" i="35"/>
  <c r="F27" i="51" s="1"/>
  <c r="H26" i="32" s="1"/>
  <c r="C52" i="35"/>
  <c r="F35" i="51" s="1"/>
  <c r="H34" i="32" s="1"/>
  <c r="S34" i="32" s="1"/>
  <c r="O34" i="32" s="1"/>
  <c r="H34" i="54" s="1"/>
  <c r="C25" i="35"/>
  <c r="F8" i="51" s="1"/>
  <c r="H7" i="32" s="1"/>
  <c r="C33" i="35"/>
  <c r="F16" i="51" s="1"/>
  <c r="H15" i="32" s="1"/>
  <c r="C41" i="35"/>
  <c r="F24" i="51" s="1"/>
  <c r="H23" i="32" s="1"/>
  <c r="C49" i="35"/>
  <c r="F32" i="51" s="1"/>
  <c r="H31" i="32" s="1"/>
  <c r="S31" i="32" s="1"/>
  <c r="O31" i="32" s="1"/>
  <c r="H31" i="54" s="1"/>
  <c r="C22" i="35"/>
  <c r="F5" i="51" s="1"/>
  <c r="H4" i="32" s="1"/>
  <c r="C30" i="35"/>
  <c r="F13" i="51" s="1"/>
  <c r="H12" i="32" s="1"/>
  <c r="C38" i="35"/>
  <c r="F21" i="51" s="1"/>
  <c r="H20" i="32" s="1"/>
  <c r="C46" i="35"/>
  <c r="F29" i="51" s="1"/>
  <c r="H28" i="32" s="1"/>
  <c r="S28" i="32" s="1"/>
  <c r="O28" i="32" s="1"/>
  <c r="H28" i="54" s="1"/>
  <c r="C54" i="35"/>
  <c r="F37" i="51" s="1"/>
  <c r="H36" i="32" s="1"/>
  <c r="D55" i="35"/>
  <c r="I37" i="31" s="1"/>
  <c r="D28" i="35"/>
  <c r="I10" i="31" s="1"/>
  <c r="D36" i="35"/>
  <c r="I18" i="31" s="1"/>
  <c r="D44" i="35"/>
  <c r="I26" i="31" s="1"/>
  <c r="D52" i="35"/>
  <c r="I34" i="31" s="1"/>
  <c r="D25" i="35"/>
  <c r="I7" i="31" s="1"/>
  <c r="D33" i="35"/>
  <c r="I15" i="31" s="1"/>
  <c r="D41" i="35"/>
  <c r="I23" i="31" s="1"/>
  <c r="D49" i="35"/>
  <c r="I31" i="31" s="1"/>
  <c r="D22" i="35"/>
  <c r="I4" i="31" s="1"/>
  <c r="D30" i="35"/>
  <c r="I12" i="31" s="1"/>
  <c r="D38" i="35"/>
  <c r="I20" i="31" s="1"/>
  <c r="C42" i="35"/>
  <c r="F25" i="51" s="1"/>
  <c r="H24" i="32" s="1"/>
  <c r="C26" i="35"/>
  <c r="F9" i="51" s="1"/>
  <c r="H8" i="32" s="1"/>
  <c r="C45" i="35"/>
  <c r="F28" i="51" s="1"/>
  <c r="H27" i="32" s="1"/>
  <c r="S27" i="32" s="1"/>
  <c r="O27" i="32" s="1"/>
  <c r="H27" i="54" s="1"/>
  <c r="C29" i="35"/>
  <c r="F12" i="51" s="1"/>
  <c r="H11" i="32" s="1"/>
  <c r="F3" i="51"/>
  <c r="H2" i="32" s="1"/>
  <c r="D53" i="35"/>
  <c r="I35" i="31" s="1"/>
  <c r="D43" i="35"/>
  <c r="I25" i="31" s="1"/>
  <c r="D31" i="35"/>
  <c r="I13" i="31" s="1"/>
  <c r="D21" i="35"/>
  <c r="I3" i="31" s="1"/>
  <c r="D46" i="35"/>
  <c r="I28" i="31" s="1"/>
  <c r="D32" i="35"/>
  <c r="I14" i="31" s="1"/>
  <c r="C40" i="35"/>
  <c r="F23" i="51" s="1"/>
  <c r="H22" i="32" s="1"/>
  <c r="C24" i="35"/>
  <c r="F7" i="51" s="1"/>
  <c r="H6" i="32" s="1"/>
  <c r="C43" i="35"/>
  <c r="F26" i="51" s="1"/>
  <c r="H25" i="32" s="1"/>
  <c r="C27" i="35"/>
  <c r="F10" i="51" s="1"/>
  <c r="H9" i="32" s="1"/>
  <c r="S9" i="32" s="1"/>
  <c r="O9" i="32" s="1"/>
  <c r="H9" i="54" s="1"/>
  <c r="D51" i="35"/>
  <c r="I33" i="31" s="1"/>
  <c r="D39" i="35"/>
  <c r="I21" i="31" s="1"/>
  <c r="D29" i="35"/>
  <c r="I11" i="31" s="1"/>
  <c r="D54" i="35"/>
  <c r="I36" i="31" s="1"/>
  <c r="D42" i="35"/>
  <c r="I24" i="31" s="1"/>
  <c r="D26" i="35"/>
  <c r="I8" i="31" s="1"/>
  <c r="C50" i="35"/>
  <c r="F33" i="51" s="1"/>
  <c r="H32" i="32" s="1"/>
  <c r="C34" i="35"/>
  <c r="F17" i="51" s="1"/>
  <c r="H16" i="32" s="1"/>
  <c r="S16" i="32" s="1"/>
  <c r="O16" i="32" s="1"/>
  <c r="H16" i="54" s="1"/>
  <c r="C53" i="35"/>
  <c r="F36" i="51" s="1"/>
  <c r="H35" i="32" s="1"/>
  <c r="C37" i="35"/>
  <c r="F20" i="51" s="1"/>
  <c r="H19" i="32" s="1"/>
  <c r="C55" i="35"/>
  <c r="F38" i="51" s="1"/>
  <c r="H37" i="32" s="1"/>
  <c r="I2" i="31"/>
  <c r="E34" i="34"/>
  <c r="E26" i="34"/>
  <c r="E10" i="34"/>
  <c r="E29" i="34"/>
  <c r="E13" i="34"/>
  <c r="E2" i="34"/>
  <c r="E33" i="34"/>
  <c r="E30" i="34"/>
  <c r="E22" i="34"/>
  <c r="E14" i="34"/>
  <c r="E6" i="34"/>
  <c r="M7" i="32" l="1"/>
  <c r="G7" i="54" s="1"/>
  <c r="M11" i="32"/>
  <c r="G11" i="54" s="1"/>
  <c r="M15" i="32"/>
  <c r="G15" i="54" s="1"/>
  <c r="M19" i="32"/>
  <c r="G19" i="54" s="1"/>
  <c r="M23" i="32"/>
  <c r="G23" i="54" s="1"/>
  <c r="M27" i="32"/>
  <c r="G27" i="54" s="1"/>
  <c r="M31" i="32"/>
  <c r="G31" i="54" s="1"/>
  <c r="M35" i="32"/>
  <c r="G35" i="54" s="1"/>
  <c r="M18" i="32"/>
  <c r="G18" i="54" s="1"/>
  <c r="M26" i="32"/>
  <c r="G26" i="54" s="1"/>
  <c r="M4" i="32"/>
  <c r="G4" i="54" s="1"/>
  <c r="M8" i="32"/>
  <c r="G8" i="54" s="1"/>
  <c r="M12" i="32"/>
  <c r="G12" i="54" s="1"/>
  <c r="M16" i="32"/>
  <c r="G16" i="54" s="1"/>
  <c r="M20" i="32"/>
  <c r="G20" i="54" s="1"/>
  <c r="M24" i="32"/>
  <c r="G24" i="54" s="1"/>
  <c r="M28" i="32"/>
  <c r="G28" i="54" s="1"/>
  <c r="M32" i="32"/>
  <c r="G32" i="54" s="1"/>
  <c r="M36" i="32"/>
  <c r="G36" i="54" s="1"/>
  <c r="M10" i="32"/>
  <c r="G10" i="54" s="1"/>
  <c r="M30" i="32"/>
  <c r="G30" i="54" s="1"/>
  <c r="M5" i="32"/>
  <c r="G5" i="54" s="1"/>
  <c r="M9" i="32"/>
  <c r="G9" i="54" s="1"/>
  <c r="M13" i="32"/>
  <c r="G13" i="54" s="1"/>
  <c r="M17" i="32"/>
  <c r="G17" i="54" s="1"/>
  <c r="M21" i="32"/>
  <c r="G21" i="54" s="1"/>
  <c r="M25" i="32"/>
  <c r="G25" i="54" s="1"/>
  <c r="M29" i="32"/>
  <c r="G29" i="54" s="1"/>
  <c r="M33" i="32"/>
  <c r="G33" i="54" s="1"/>
  <c r="M37" i="32"/>
  <c r="G37" i="54" s="1"/>
  <c r="M3" i="32"/>
  <c r="G3" i="54" s="1"/>
  <c r="M6" i="32"/>
  <c r="G6" i="54" s="1"/>
  <c r="M14" i="32"/>
  <c r="G14" i="54" s="1"/>
  <c r="M22" i="32"/>
  <c r="G22" i="54" s="1"/>
  <c r="M34" i="32"/>
  <c r="G34" i="54" s="1"/>
  <c r="S37" i="32"/>
  <c r="O37" i="32" s="1"/>
  <c r="H37" i="54" s="1"/>
  <c r="S25" i="32"/>
  <c r="O25" i="32" s="1"/>
  <c r="H25" i="54" s="1"/>
  <c r="S20" i="32"/>
  <c r="O20" i="32" s="1"/>
  <c r="H20" i="54" s="1"/>
  <c r="S26" i="32"/>
  <c r="O26" i="32" s="1"/>
  <c r="H26" i="54" s="1"/>
  <c r="S14" i="32"/>
  <c r="O14" i="32" s="1"/>
  <c r="H14" i="54" s="1"/>
  <c r="S19" i="32"/>
  <c r="O19" i="32" s="1"/>
  <c r="H19" i="54" s="1"/>
  <c r="S6" i="32"/>
  <c r="O6" i="32" s="1"/>
  <c r="H6" i="54" s="1"/>
  <c r="S24" i="32"/>
  <c r="O24" i="32" s="1"/>
  <c r="H24" i="54" s="1"/>
  <c r="S12" i="32"/>
  <c r="O12" i="32" s="1"/>
  <c r="H12" i="54" s="1"/>
  <c r="S15" i="32"/>
  <c r="O15" i="32" s="1"/>
  <c r="H15" i="54" s="1"/>
  <c r="S18" i="32"/>
  <c r="O18" i="32" s="1"/>
  <c r="H18" i="54" s="1"/>
  <c r="S21" i="32"/>
  <c r="O21" i="32" s="1"/>
  <c r="H21" i="54" s="1"/>
  <c r="S32" i="32"/>
  <c r="O32" i="32" s="1"/>
  <c r="H32" i="54" s="1"/>
  <c r="S8" i="32"/>
  <c r="O8" i="32" s="1"/>
  <c r="H8" i="54" s="1"/>
  <c r="S23" i="32"/>
  <c r="O23" i="32" s="1"/>
  <c r="H23" i="54" s="1"/>
  <c r="S29" i="32"/>
  <c r="O29" i="32" s="1"/>
  <c r="H29" i="54" s="1"/>
  <c r="S35" i="32"/>
  <c r="O35" i="32" s="1"/>
  <c r="H35" i="54" s="1"/>
  <c r="S22" i="32"/>
  <c r="O22" i="32" s="1"/>
  <c r="H22" i="54" s="1"/>
  <c r="S11" i="32"/>
  <c r="O11" i="32" s="1"/>
  <c r="H11" i="54" s="1"/>
  <c r="S36" i="32"/>
  <c r="O36" i="32" s="1"/>
  <c r="H36" i="54" s="1"/>
  <c r="S4" i="32"/>
  <c r="O4" i="32" s="1"/>
  <c r="H4" i="54" s="1"/>
  <c r="S7" i="32"/>
  <c r="O7" i="32" s="1"/>
  <c r="H7" i="54" s="1"/>
  <c r="S10" i="32"/>
  <c r="O10" i="32" s="1"/>
  <c r="H10" i="54" s="1"/>
  <c r="S13" i="32"/>
  <c r="O13" i="32" s="1"/>
  <c r="H13" i="54" s="1"/>
  <c r="S30" i="32"/>
  <c r="O30" i="32" s="1"/>
  <c r="H30" i="54" s="1"/>
  <c r="S5" i="32"/>
  <c r="O5" i="32" s="1"/>
  <c r="H5" i="54" s="1"/>
  <c r="S33" i="32"/>
  <c r="O33" i="32" s="1"/>
  <c r="H33" i="54" s="1"/>
  <c r="S17" i="32"/>
  <c r="O17" i="32" s="1"/>
  <c r="H17" i="54" s="1"/>
</calcChain>
</file>

<file path=xl/sharedStrings.xml><?xml version="1.0" encoding="utf-8"?>
<sst xmlns="http://schemas.openxmlformats.org/spreadsheetml/2006/main" count="190" uniqueCount="147">
  <si>
    <t>Year</t>
  </si>
  <si>
    <t>Sources:</t>
  </si>
  <si>
    <t>Cement and other carbonates (g CO2e)</t>
  </si>
  <si>
    <t>Natural gas and petroleum systems (g CO2e)</t>
  </si>
  <si>
    <t>Iron and steel (g CO2e)</t>
  </si>
  <si>
    <t>Chemicals (g CO2e)</t>
  </si>
  <si>
    <t>Mining (g CO2e)</t>
  </si>
  <si>
    <t>Waste management (g CO2e)</t>
  </si>
  <si>
    <t>Agriculture (g CO2e)</t>
  </si>
  <si>
    <t>Other industries (g CO2e)</t>
  </si>
  <si>
    <t>tCO2e/yr</t>
  </si>
  <si>
    <t>https://www.arb.ca.gov/cc/inventory/pubs/reports/2000_2015/ghg_inventory_trends_00-15.pdf</t>
  </si>
  <si>
    <t xml:space="preserve">E3 category for data, "Agriculture: Other" includes both methane from rice cultivation and carbon dioxide from biomass burning.   </t>
  </si>
  <si>
    <t>Need to separate these two gases.</t>
  </si>
  <si>
    <t>https://www.arb.ca.gov/cc/inventory/data/tables/ghg_inventory_sector_sum_2000-15ch4.pdf</t>
  </si>
  <si>
    <t>https://www.arb.ca.gov/cc/inventory/data/tables/ghg_inventory_sector_sum_2000-15co2.pdf</t>
  </si>
  <si>
    <t>carbon dioxide specific CARB inventory</t>
  </si>
  <si>
    <t>methane specific CARB inventory</t>
  </si>
  <si>
    <t>E3 California Pathways model, itself derived from CARB inventory and CARB forecasts (Fgas)</t>
  </si>
  <si>
    <t>Inventory the main source: "Methane, N2O, and CO2 emissions are based on the 2016 ARB Inventory for years 2000-2014, and then are held constant in the baseline forecast after 2014," p. 150 of CA Pathways model documentation.</t>
  </si>
  <si>
    <t xml:space="preserve">Note 2015 value. </t>
  </si>
  <si>
    <t>CO2 from ag soil management</t>
  </si>
  <si>
    <t>To solve, will find a proportion between methane and CO2 in the inventory over last five years, and assign the E3 total between the two gases according to that ratio</t>
  </si>
  <si>
    <t>Methane from rice cultivation</t>
  </si>
  <si>
    <t>Methane from biomass burning</t>
  </si>
  <si>
    <t xml:space="preserve">2015 methane plus relevant carbon dioxide value exceeds this 2015 figure.  </t>
  </si>
  <si>
    <t>sum</t>
  </si>
  <si>
    <t>proportion methane</t>
  </si>
  <si>
    <t>proportion CO2</t>
  </si>
  <si>
    <t>Ag other -methane part</t>
  </si>
  <si>
    <t>methane part</t>
  </si>
  <si>
    <t>carbon dioxide part</t>
  </si>
  <si>
    <t>Electricity Gen. Fugitive and Process Emissions</t>
  </si>
  <si>
    <t>Need to separate the fugitive methane from the CO2</t>
  </si>
  <si>
    <t>tCO2e/yr using AR4 GWP</t>
  </si>
  <si>
    <t>GWP values</t>
  </si>
  <si>
    <t>For example, "current inventory uses 100-year global warming potential (GWP) values from the IPCC Fourth Assessment Report, consistent with current international and national GHG inventory practices," as stated in following document.</t>
  </si>
  <si>
    <t>Emission data</t>
  </si>
  <si>
    <t xml:space="preserve">In line with effort to maximize alignment with CARB methods and assumptios where possible, follow the example of CARB and E3 data in using AR4 GWPs:   </t>
  </si>
  <si>
    <t>Use methane fugitive from methane specific inventory</t>
  </si>
  <si>
    <t>methane</t>
  </si>
  <si>
    <t>CO2 process</t>
  </si>
  <si>
    <t>Sum of last five years</t>
  </si>
  <si>
    <t>Annual average of last five years</t>
  </si>
  <si>
    <t>Electricity generation fugitive</t>
  </si>
  <si>
    <t>million tCO2e/yr</t>
  </si>
  <si>
    <t>Total from E3 data</t>
  </si>
  <si>
    <t>Methane emissions directly from CARB inventory (as shown above)</t>
  </si>
  <si>
    <t>imports</t>
  </si>
  <si>
    <t>in-state</t>
  </si>
  <si>
    <t>total for elec. Gen</t>
  </si>
  <si>
    <t>Fgas: RES</t>
  </si>
  <si>
    <t>Fgas: COM</t>
  </si>
  <si>
    <t>Fgas: IND</t>
  </si>
  <si>
    <t>Fgas: LDV</t>
  </si>
  <si>
    <t>Fgas: HDV</t>
  </si>
  <si>
    <t>Fgas: Other trans</t>
  </si>
  <si>
    <t>Fgas: Electricity</t>
  </si>
  <si>
    <t>Following guidance from EPS design team, all Fgas data included under chemicals sector</t>
  </si>
  <si>
    <t>Total Fgas (t CO2e)</t>
  </si>
  <si>
    <t>grams</t>
  </si>
  <si>
    <t>E3 CA Pathways data</t>
  </si>
  <si>
    <t xml:space="preserve"> </t>
  </si>
  <si>
    <t>Petroleum Refining</t>
  </si>
  <si>
    <t>Cement</t>
  </si>
  <si>
    <t>Waste</t>
  </si>
  <si>
    <t>Oil Extraction Fugitive Emissions</t>
  </si>
  <si>
    <t>Electricity Generation Fugitive and Process Emissions</t>
  </si>
  <si>
    <t>Pipeline Fugitive Emissions</t>
  </si>
  <si>
    <t>Agriculture: Enteric</t>
  </si>
  <si>
    <t>Agriculture: Soil Emissions</t>
  </si>
  <si>
    <t>Agriculture: Manure</t>
  </si>
  <si>
    <t>Agriculture: Other</t>
  </si>
  <si>
    <t>Land: Fire</t>
  </si>
  <si>
    <t>Land: Use change</t>
  </si>
  <si>
    <t>Cement adjusted to grams</t>
  </si>
  <si>
    <t>2018 Edition California Greenhouse Gas Inventory for 2000-2016 — by Category as Defined in the 2008 Scoping Plan</t>
  </si>
  <si>
    <r>
      <rPr>
        <i/>
        <sz val="9"/>
        <rFont val="Arial"/>
        <family val="2"/>
      </rPr>
      <t>million tonnes of CO2 equivalent - (based upon IPCC Fourth Assessment Report's 100-yr Global Warming Potentials)</t>
    </r>
  </si>
  <si>
    <t>Included Emissions</t>
  </si>
  <si>
    <t>From: https://www.arb.ca.gov/cc/inventory/data/data.htm</t>
  </si>
  <si>
    <t>Transportation</t>
  </si>
  <si>
    <t>On Road</t>
  </si>
  <si>
    <t>Passenger Vehicles</t>
  </si>
  <si>
    <t>Heavy Duty Vehicles</t>
  </si>
  <si>
    <t>Ships &amp; Commercial Boats</t>
  </si>
  <si>
    <t>Aviation (Intrastate)</t>
  </si>
  <si>
    <t>Rail</t>
  </si>
  <si>
    <t>Off Road [1]</t>
  </si>
  <si>
    <t>Unspecified</t>
  </si>
  <si>
    <t>Industrial</t>
  </si>
  <si>
    <t>Refineries and Hydrogen Production</t>
  </si>
  <si>
    <t>General Fuel Use</t>
  </si>
  <si>
    <t>Natural Gas</t>
  </si>
  <si>
    <t>Other Fuels</t>
  </si>
  <si>
    <t>Oil &amp; Gas: Production &amp; Processing [2]</t>
  </si>
  <si>
    <t>Fuel Use</t>
  </si>
  <si>
    <t>Fugitive Emissions</t>
  </si>
  <si>
    <t>Cement Plants</t>
  </si>
  <si>
    <t>Clinker Production</t>
  </si>
  <si>
    <t>Cogeneration Heat Output</t>
  </si>
  <si>
    <t>Other Fugitive and Process Emissions</t>
  </si>
  <si>
    <t>Natural Gas Transmission &amp; Distribution [5]</t>
  </si>
  <si>
    <t>Manufacturing</t>
  </si>
  <si>
    <t>Wastewater Treatment</t>
  </si>
  <si>
    <t>Other</t>
  </si>
  <si>
    <t>Electric Power</t>
  </si>
  <si>
    <t>In-State Generation</t>
  </si>
  <si>
    <t>Fugitive and Process Emissions</t>
  </si>
  <si>
    <t>Imported Electricity</t>
  </si>
  <si>
    <t>Unspecified Imports</t>
  </si>
  <si>
    <t>Specified Imports</t>
  </si>
  <si>
    <t>Commercial and Residential</t>
  </si>
  <si>
    <t>Residential Fuel Use</t>
  </si>
  <si>
    <t>Commercial Fuel Use</t>
  </si>
  <si>
    <t>Commercial Cogeneration Heat Output</t>
  </si>
  <si>
    <t>Other Commercial and Residential</t>
  </si>
  <si>
    <t>Agriculture</t>
  </si>
  <si>
    <t>Livestock</t>
  </si>
  <si>
    <t>Enteric Fermentation (Digestive Process)</t>
  </si>
  <si>
    <t>Manure Management</t>
  </si>
  <si>
    <t>Crop Growing &amp; Harvesting</t>
  </si>
  <si>
    <t>Fertilizers</t>
  </si>
  <si>
    <t>Soil Preparation and Disturbances</t>
  </si>
  <si>
    <t>Crop Residue Burning</t>
  </si>
  <si>
    <t>Diesel</t>
  </si>
  <si>
    <t>Gasoline</t>
  </si>
  <si>
    <t>High GWP</t>
  </si>
  <si>
    <t>Ozone Depleting Substance (ODS) Substitutes</t>
  </si>
  <si>
    <t>Electricity Grid SF6 Losses [4]</t>
  </si>
  <si>
    <t>Semiconductor Manufacturing [3]</t>
  </si>
  <si>
    <t>Recycling and Waste</t>
  </si>
  <si>
    <t>Landfills [3]</t>
  </si>
  <si>
    <t>Composting</t>
  </si>
  <si>
    <t>Included Inventory Emissions</t>
  </si>
  <si>
    <t xml:space="preserve">[1] Includes equipment used in construction, mining, oil drilling, industrial and airport ground operations.  </t>
  </si>
  <si>
    <t xml:space="preserve">[2] Reflects emissions from combustion of natural gas, diesel, and lease fuel plus fugitive emissions. </t>
  </si>
  <si>
    <t>[3] These categories are listed in the Industrial sector of ARB's GHG Emission Inventory sectors.</t>
  </si>
  <si>
    <t>[4] This category is listed in the Electric Power sector of ARB's GHG Emission Inventory sectors.</t>
  </si>
  <si>
    <r>
      <t>[5] The exceptional Aliso Canyon natural gas leak event released 1.96 MMTCO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 of unanticipated emissions in calendar year 2015 and an additional 0.53 MMTCO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e in 2016.  These emissions will be mitigated in the future according to legal settlement and are presented alongside but tracked separately from routine inventory emissions.</t>
    </r>
  </si>
  <si>
    <t>Adjust for methane in empirical 2016 data</t>
  </si>
  <si>
    <t>Scaling factor for orginial E3 pathway</t>
  </si>
  <si>
    <t>2016 GHG emissions - Livestock methane</t>
  </si>
  <si>
    <t>Calculated value for Ag - livestock methane</t>
  </si>
  <si>
    <t>Resulting input value for agriculture (methane)</t>
  </si>
  <si>
    <t>Waste emissions in CARB inventory</t>
  </si>
  <si>
    <t>ratio to E3</t>
  </si>
  <si>
    <t>Revised value for methane -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</si>
</sst>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E+00"/>
    <numFmt numFmtId="165" formatCode="0.000E+00"/>
    <numFmt numFmtId="166" formatCode="###0;###0"/>
    <numFmt numFmtId="167" formatCode="###0.00;#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b/>
      <sz val="11"/>
      <color rgb="FF800000"/>
      <name val="Arial"/>
      <family val="2"/>
    </font>
    <font>
      <sz val="11"/>
      <name val="Arial"/>
      <family val="2"/>
    </font>
    <font>
      <b/>
      <i/>
      <sz val="11"/>
      <color rgb="FF8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b/>
      <i/>
      <sz val="9"/>
      <name val="Arial"/>
      <family val="2"/>
    </font>
    <font>
      <b/>
      <i/>
      <sz val="9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i/>
      <sz val="10"/>
      <color rgb="FF800000"/>
      <name val="Arial"/>
      <family val="2"/>
    </font>
    <font>
      <vertAlign val="sub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F3FB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rgb="FF800000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7" fillId="0" borderId="0"/>
    <xf numFmtId="0" fontId="7" fillId="0" borderId="0" applyNumberFormat="0" applyFont="0" applyFill="0" applyBorder="0" applyProtection="0">
      <alignment horizontal="left" vertical="center" indent="2"/>
    </xf>
    <xf numFmtId="0" fontId="5" fillId="0" borderId="0"/>
    <xf numFmtId="0" fontId="8" fillId="0" borderId="0"/>
    <xf numFmtId="0" fontId="2" fillId="0" borderId="0"/>
    <xf numFmtId="0" fontId="9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3" fontId="0" fillId="0" borderId="0" xfId="0" applyNumberFormat="1"/>
    <xf numFmtId="11" fontId="0" fillId="0" borderId="0" xfId="0" applyNumberFormat="1"/>
    <xf numFmtId="0" fontId="6" fillId="0" borderId="0" xfId="10" applyFont="1"/>
    <xf numFmtId="0" fontId="6" fillId="0" borderId="0" xfId="10" applyFont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/>
    <xf numFmtId="11" fontId="6" fillId="0" borderId="0" xfId="10" applyNumberFormat="1" applyFont="1" applyAlignment="1">
      <alignment horizontal="left"/>
    </xf>
    <xf numFmtId="11" fontId="6" fillId="0" borderId="0" xfId="10" applyNumberFormat="1" applyFont="1"/>
    <xf numFmtId="11" fontId="6" fillId="0" borderId="0" xfId="10" applyNumberFormat="1" applyFont="1" applyAlignment="1"/>
    <xf numFmtId="0" fontId="0" fillId="0" borderId="0" xfId="10" applyFont="1" applyAlignment="1">
      <alignment horizontal="left"/>
    </xf>
    <xf numFmtId="11" fontId="6" fillId="0" borderId="0" xfId="10" applyNumberFormat="1" applyFont="1" applyAlignment="1">
      <alignment horizontal="right"/>
    </xf>
    <xf numFmtId="165" fontId="6" fillId="0" borderId="0" xfId="10" applyNumberFormat="1" applyFont="1" applyAlignment="1"/>
    <xf numFmtId="165" fontId="0" fillId="0" borderId="0" xfId="0" applyNumberFormat="1"/>
    <xf numFmtId="0" fontId="0" fillId="2" borderId="0" xfId="0" applyFill="1" applyBorder="1" applyAlignment="1">
      <alignment horizontal="left" vertical="top"/>
    </xf>
    <xf numFmtId="0" fontId="10" fillId="2" borderId="0" xfId="0" applyFont="1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11" fillId="2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vertical="top"/>
    </xf>
    <xf numFmtId="166" fontId="14" fillId="0" borderId="0" xfId="0" applyNumberFormat="1" applyFont="1" applyFill="1" applyBorder="1" applyAlignment="1">
      <alignment horizontal="right" vertical="top"/>
    </xf>
    <xf numFmtId="0" fontId="15" fillId="3" borderId="0" xfId="0" applyFont="1" applyFill="1" applyBorder="1" applyAlignment="1">
      <alignment horizontal="left" vertical="top" wrapText="1"/>
    </xf>
    <xf numFmtId="167" fontId="16" fillId="3" borderId="0" xfId="0" applyNumberFormat="1" applyFont="1" applyFill="1" applyBorder="1" applyAlignment="1">
      <alignment horizontal="right" vertical="top" wrapText="1"/>
    </xf>
    <xf numFmtId="0" fontId="17" fillId="0" borderId="0" xfId="0" applyFont="1" applyFill="1" applyBorder="1" applyAlignment="1">
      <alignment horizontal="left" vertical="top" wrapText="1"/>
    </xf>
    <xf numFmtId="167" fontId="18" fillId="0" borderId="0" xfId="0" applyNumberFormat="1" applyFont="1" applyFill="1" applyBorder="1" applyAlignment="1">
      <alignment horizontal="right" vertical="top" wrapText="1"/>
    </xf>
    <xf numFmtId="0" fontId="19" fillId="0" borderId="0" xfId="0" applyFont="1" applyFill="1" applyBorder="1" applyAlignment="1">
      <alignment horizontal="left" vertical="top" wrapText="1"/>
    </xf>
    <xf numFmtId="167" fontId="20" fillId="0" borderId="0" xfId="0" applyNumberFormat="1" applyFont="1" applyFill="1" applyBorder="1" applyAlignment="1">
      <alignment horizontal="right" vertical="top" wrapText="1"/>
    </xf>
    <xf numFmtId="167" fontId="0" fillId="0" borderId="0" xfId="0" applyNumberFormat="1" applyFill="1" applyBorder="1" applyAlignment="1">
      <alignment horizontal="left" vertical="top"/>
    </xf>
    <xf numFmtId="0" fontId="21" fillId="0" borderId="5" xfId="0" applyFont="1" applyFill="1" applyBorder="1" applyAlignment="1">
      <alignment vertical="top" wrapText="1"/>
    </xf>
    <xf numFmtId="167" fontId="21" fillId="0" borderId="5" xfId="0" applyNumberFormat="1" applyFont="1" applyFill="1" applyBorder="1" applyAlignment="1">
      <alignment horizontal="right" vertical="top" wrapText="1"/>
    </xf>
    <xf numFmtId="0" fontId="19" fillId="0" borderId="0" xfId="0" applyFont="1" applyFill="1" applyBorder="1" applyAlignment="1">
      <alignment horizontal="left" vertical="top"/>
    </xf>
    <xf numFmtId="0" fontId="0" fillId="0" borderId="0" xfId="10" applyFont="1"/>
    <xf numFmtId="0" fontId="0" fillId="0" borderId="0" xfId="10" applyFont="1" applyAlignment="1">
      <alignment wrapText="1"/>
    </xf>
    <xf numFmtId="165" fontId="6" fillId="0" borderId="0" xfId="10" applyNumberFormat="1" applyFont="1"/>
    <xf numFmtId="2" fontId="6" fillId="0" borderId="0" xfId="10" applyNumberFormat="1" applyFont="1"/>
    <xf numFmtId="0" fontId="6" fillId="4" borderId="0" xfId="10" applyFont="1" applyFill="1" applyAlignment="1">
      <alignment horizontal="left"/>
    </xf>
    <xf numFmtId="165" fontId="0" fillId="4" borderId="0" xfId="0" applyNumberFormat="1" applyFill="1"/>
    <xf numFmtId="11" fontId="6" fillId="4" borderId="0" xfId="10" applyNumberFormat="1" applyFont="1" applyFill="1" applyAlignment="1">
      <alignment horizontal="left"/>
    </xf>
    <xf numFmtId="0" fontId="0" fillId="4" borderId="0" xfId="10" applyFont="1" applyFill="1" applyAlignment="1">
      <alignment horizontal="left"/>
    </xf>
    <xf numFmtId="11" fontId="0" fillId="4" borderId="0" xfId="0" applyNumberFormat="1" applyFill="1"/>
    <xf numFmtId="0" fontId="6" fillId="4" borderId="0" xfId="10" applyFont="1" applyFill="1"/>
    <xf numFmtId="2" fontId="6" fillId="0" borderId="0" xfId="10" applyNumberFormat="1" applyFont="1" applyAlignment="1">
      <alignment horizontal="left"/>
    </xf>
    <xf numFmtId="0" fontId="10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 vertical="top"/>
    </xf>
  </cellXfs>
  <cellStyles count="13">
    <cellStyle name="2x indented GHG Textfiels" xfId="8"/>
    <cellStyle name="Body: normal cell" xfId="5"/>
    <cellStyle name="Font: Calibri, 9pt regular" xfId="1"/>
    <cellStyle name="Footnotes: top row" xfId="6"/>
    <cellStyle name="Header: bottom row" xfId="2"/>
    <cellStyle name="Hyperlink 2" xfId="12"/>
    <cellStyle name="Normal" xfId="0" builtinId="0"/>
    <cellStyle name="Normal 2" xfId="7"/>
    <cellStyle name="Normal 3" xfId="10"/>
    <cellStyle name="Normal 4" xfId="11"/>
    <cellStyle name="Parent row" xfId="4"/>
    <cellStyle name="Table title" xfId="3"/>
    <cellStyle name="Обычный_CRF2002 (1)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14</xdr:row>
      <xdr:rowOff>114300</xdr:rowOff>
    </xdr:from>
    <xdr:to>
      <xdr:col>7</xdr:col>
      <xdr:colOff>404813</xdr:colOff>
      <xdr:row>55</xdr:row>
      <xdr:rowOff>101016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647950"/>
          <a:ext cx="4348163" cy="74066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9</xdr:row>
      <xdr:rowOff>95250</xdr:rowOff>
    </xdr:from>
    <xdr:to>
      <xdr:col>17</xdr:col>
      <xdr:colOff>590586</xdr:colOff>
      <xdr:row>15</xdr:row>
      <xdr:rowOff>176221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1724025"/>
          <a:ext cx="4933986" cy="11668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1217093</xdr:colOff>
      <xdr:row>3</xdr:row>
      <xdr:rowOff>98425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653" b="32653"/>
        <a:stretch/>
      </xdr:blipFill>
      <xdr:spPr>
        <a:xfrm>
          <a:off x="0" y="0"/>
          <a:ext cx="4068243" cy="62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B10"/>
  <sheetViews>
    <sheetView topLeftCell="A19" workbookViewId="0">
      <selection activeCell="L45" sqref="L45"/>
    </sheetView>
  </sheetViews>
  <sheetFormatPr defaultRowHeight="14.5" x14ac:dyDescent="0.35"/>
  <sheetData>
    <row r="1" spans="1:2" x14ac:dyDescent="0.45">
      <c r="A1" s="1" t="s">
        <v>1</v>
      </c>
      <c r="B1" s="1" t="s">
        <v>37</v>
      </c>
    </row>
    <row r="2" spans="1:2" x14ac:dyDescent="0.45">
      <c r="B2" t="s">
        <v>18</v>
      </c>
    </row>
    <row r="3" spans="1:2" x14ac:dyDescent="0.45">
      <c r="B3" t="s">
        <v>19</v>
      </c>
    </row>
    <row r="5" spans="1:2" x14ac:dyDescent="0.45">
      <c r="B5" t="s">
        <v>58</v>
      </c>
    </row>
    <row r="7" spans="1:2" x14ac:dyDescent="0.45">
      <c r="B7" s="1" t="s">
        <v>35</v>
      </c>
    </row>
    <row r="8" spans="1:2" x14ac:dyDescent="0.45">
      <c r="B8" t="s">
        <v>38</v>
      </c>
    </row>
    <row r="9" spans="1:2" x14ac:dyDescent="0.45">
      <c r="B9" t="s">
        <v>36</v>
      </c>
    </row>
    <row r="10" spans="1:2" x14ac:dyDescent="0.45">
      <c r="B10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37"/>
  <sheetViews>
    <sheetView topLeftCell="A10" workbookViewId="0">
      <selection activeCell="G2" sqref="G2"/>
    </sheetView>
  </sheetViews>
  <sheetFormatPr defaultRowHeight="14.5" x14ac:dyDescent="0.35"/>
  <cols>
    <col min="7" max="7" width="25.453125" bestFit="1" customWidth="1"/>
  </cols>
  <sheetData>
    <row r="1" spans="1:9" x14ac:dyDescent="0.35">
      <c r="A1" t="str">
        <f>'BPEiC-CH4-adjustments'!A1</f>
        <v>Year</v>
      </c>
      <c r="B1" t="str">
        <f>'BPEiC-CH4-adjustments'!B1</f>
        <v>Cement and other carbonates (g CO2e)</v>
      </c>
      <c r="C1" t="str">
        <f>'BPEiC-CH4-adjustments'!C1</f>
        <v>Natural gas and petroleum systems (g CO2e)</v>
      </c>
      <c r="D1" t="str">
        <f>'BPEiC-CH4-adjustments'!D1</f>
        <v>Iron and steel (g CO2e)</v>
      </c>
      <c r="E1" t="str">
        <f>'BPEiC-CH4-adjustments'!E1</f>
        <v>Chemicals (g CO2e)</v>
      </c>
      <c r="F1" t="str">
        <f>'BPEiC-CH4-adjustments'!F1</f>
        <v>Mining (g CO2e)</v>
      </c>
      <c r="G1" t="str">
        <f>'BPEiC-CH4-adjustments'!G1</f>
        <v>Waste management (g CO2e)</v>
      </c>
      <c r="H1" t="str">
        <f>'BPEiC-CH4-adjustments'!H1</f>
        <v>Agriculture (g CO2e)</v>
      </c>
      <c r="I1" t="str">
        <f>'BPEiC-CH4-adjustments'!I1</f>
        <v>Other industries (g CO2e)</v>
      </c>
    </row>
    <row r="2" spans="1:9" x14ac:dyDescent="0.35">
      <c r="A2">
        <f>'BPEiC-CH4-adjustments'!A2</f>
        <v>2015</v>
      </c>
      <c r="B2">
        <f>'BPEiC-CH4-adjustments'!B2</f>
        <v>0</v>
      </c>
      <c r="C2">
        <f>'BPEiC-CH4-adjustments'!C2</f>
        <v>3358611108999.9985</v>
      </c>
      <c r="D2">
        <f>'BPEiC-CH4-adjustments'!D2</f>
        <v>0</v>
      </c>
      <c r="E2">
        <f>'BPEiC-CH4-adjustments'!E2</f>
        <v>0</v>
      </c>
      <c r="F2">
        <f>'BPEiC-CH4-adjustments'!F2</f>
        <v>0</v>
      </c>
      <c r="G2" s="3">
        <f>'BPEiC-CH4-adjustments'!M2</f>
        <v>8729762711923.5449</v>
      </c>
      <c r="H2">
        <f>'BPEiC-CH4-adjustments'!O2</f>
        <v>23102786270673.375</v>
      </c>
      <c r="I2">
        <f>'BPEiC-CH4-adjustments'!I2</f>
        <v>202000000000</v>
      </c>
    </row>
    <row r="3" spans="1:9" x14ac:dyDescent="0.35">
      <c r="A3">
        <f>'BPEiC-CH4-adjustments'!A3</f>
        <v>2016</v>
      </c>
      <c r="B3">
        <f>'BPEiC-CH4-adjustments'!B3</f>
        <v>0</v>
      </c>
      <c r="C3">
        <f>'BPEiC-CH4-adjustments'!C3</f>
        <v>3358611108999.9985</v>
      </c>
      <c r="D3">
        <f>'BPEiC-CH4-adjustments'!D3</f>
        <v>0</v>
      </c>
      <c r="E3">
        <f>'BPEiC-CH4-adjustments'!E3</f>
        <v>0</v>
      </c>
      <c r="F3">
        <f>'BPEiC-CH4-adjustments'!F3</f>
        <v>0</v>
      </c>
      <c r="G3" s="3">
        <f>'BPEiC-CH4-adjustments'!M3</f>
        <v>8805543081922.3652</v>
      </c>
      <c r="H3">
        <f>'BPEiC-CH4-adjustments'!O3</f>
        <v>22993564369087.348</v>
      </c>
      <c r="I3">
        <f>'BPEiC-CH4-adjustments'!I3</f>
        <v>202000000000</v>
      </c>
    </row>
    <row r="4" spans="1:9" x14ac:dyDescent="0.35">
      <c r="A4">
        <f>'BPEiC-CH4-adjustments'!A4</f>
        <v>2017</v>
      </c>
      <c r="B4">
        <f>'BPEiC-CH4-adjustments'!B4</f>
        <v>0</v>
      </c>
      <c r="C4">
        <f>'BPEiC-CH4-adjustments'!C4</f>
        <v>3253864733853.5703</v>
      </c>
      <c r="D4">
        <f>'BPEiC-CH4-adjustments'!D4</f>
        <v>0</v>
      </c>
      <c r="E4">
        <f>'BPEiC-CH4-adjustments'!E4</f>
        <v>0</v>
      </c>
      <c r="F4">
        <f>'BPEiC-CH4-adjustments'!F4</f>
        <v>0</v>
      </c>
      <c r="G4">
        <f>'BPEiC-CH4-adjustments'!M4</f>
        <v>8805543081922.3652</v>
      </c>
      <c r="H4">
        <f>'BPEiC-CH4-adjustments'!O4</f>
        <v>22867451824398.137</v>
      </c>
      <c r="I4">
        <f>'BPEiC-CH4-adjustments'!I4</f>
        <v>202000000000</v>
      </c>
    </row>
    <row r="5" spans="1:9" x14ac:dyDescent="0.35">
      <c r="A5">
        <f>'BPEiC-CH4-adjustments'!A5</f>
        <v>2018</v>
      </c>
      <c r="B5">
        <f>'BPEiC-CH4-adjustments'!B5</f>
        <v>0</v>
      </c>
      <c r="C5">
        <f>'BPEiC-CH4-adjustments'!C5</f>
        <v>3149118358707.1421</v>
      </c>
      <c r="D5">
        <f>'BPEiC-CH4-adjustments'!D5</f>
        <v>0</v>
      </c>
      <c r="E5">
        <f>'BPEiC-CH4-adjustments'!E5</f>
        <v>0</v>
      </c>
      <c r="F5">
        <f>'BPEiC-CH4-adjustments'!F5</f>
        <v>0</v>
      </c>
      <c r="G5">
        <f>'BPEiC-CH4-adjustments'!M5</f>
        <v>8805543081922.3652</v>
      </c>
      <c r="H5">
        <f>'BPEiC-CH4-adjustments'!O5</f>
        <v>22741339279708.934</v>
      </c>
      <c r="I5">
        <f>'BPEiC-CH4-adjustments'!I5</f>
        <v>202000000000</v>
      </c>
    </row>
    <row r="6" spans="1:9" x14ac:dyDescent="0.35">
      <c r="A6">
        <f>'BPEiC-CH4-adjustments'!A6</f>
        <v>2019</v>
      </c>
      <c r="B6">
        <f>'BPEiC-CH4-adjustments'!B6</f>
        <v>0</v>
      </c>
      <c r="C6">
        <f>'BPEiC-CH4-adjustments'!C6</f>
        <v>3044371983560.7129</v>
      </c>
      <c r="D6">
        <f>'BPEiC-CH4-adjustments'!D6</f>
        <v>0</v>
      </c>
      <c r="E6">
        <f>'BPEiC-CH4-adjustments'!E6</f>
        <v>0</v>
      </c>
      <c r="F6">
        <f>'BPEiC-CH4-adjustments'!F6</f>
        <v>0</v>
      </c>
      <c r="G6">
        <f>'BPEiC-CH4-adjustments'!M6</f>
        <v>8805543081922.3652</v>
      </c>
      <c r="H6">
        <f>'BPEiC-CH4-adjustments'!O6</f>
        <v>22615226735019.82</v>
      </c>
      <c r="I6">
        <f>'BPEiC-CH4-adjustments'!I6</f>
        <v>202000000000</v>
      </c>
    </row>
    <row r="7" spans="1:9" x14ac:dyDescent="0.35">
      <c r="A7">
        <f>'BPEiC-CH4-adjustments'!A7</f>
        <v>2020</v>
      </c>
      <c r="B7">
        <f>'BPEiC-CH4-adjustments'!B7</f>
        <v>0</v>
      </c>
      <c r="C7">
        <f>'BPEiC-CH4-adjustments'!C7</f>
        <v>2939625608414.2847</v>
      </c>
      <c r="D7">
        <f>'BPEiC-CH4-adjustments'!D7</f>
        <v>0</v>
      </c>
      <c r="E7">
        <f>'BPEiC-CH4-adjustments'!E7</f>
        <v>0</v>
      </c>
      <c r="F7">
        <f>'BPEiC-CH4-adjustments'!F7</f>
        <v>0</v>
      </c>
      <c r="G7">
        <f>'BPEiC-CH4-adjustments'!M7</f>
        <v>8693472533606.9531</v>
      </c>
      <c r="H7">
        <f>'BPEiC-CH4-adjustments'!O7</f>
        <v>21830784227853.18</v>
      </c>
      <c r="I7">
        <f>'BPEiC-CH4-adjustments'!I7</f>
        <v>202000000000</v>
      </c>
    </row>
    <row r="8" spans="1:9" x14ac:dyDescent="0.35">
      <c r="A8">
        <f>'BPEiC-CH4-adjustments'!A8</f>
        <v>2021</v>
      </c>
      <c r="B8">
        <f>'BPEiC-CH4-adjustments'!B8</f>
        <v>0</v>
      </c>
      <c r="C8">
        <f>'BPEiC-CH4-adjustments'!C8</f>
        <v>2834879233267.856</v>
      </c>
      <c r="D8">
        <f>'BPEiC-CH4-adjustments'!D8</f>
        <v>0</v>
      </c>
      <c r="E8">
        <f>'BPEiC-CH4-adjustments'!E8</f>
        <v>0</v>
      </c>
      <c r="F8">
        <f>'BPEiC-CH4-adjustments'!F8</f>
        <v>0</v>
      </c>
      <c r="G8">
        <f>'BPEiC-CH4-adjustments'!M8</f>
        <v>8581401985291.54</v>
      </c>
      <c r="H8">
        <f>'BPEiC-CH4-adjustments'!O8</f>
        <v>21046341720686.625</v>
      </c>
      <c r="I8">
        <f>'BPEiC-CH4-adjustments'!I8</f>
        <v>202000000000</v>
      </c>
    </row>
    <row r="9" spans="1:9" x14ac:dyDescent="0.35">
      <c r="A9">
        <f>'BPEiC-CH4-adjustments'!A9</f>
        <v>2022</v>
      </c>
      <c r="B9">
        <f>'BPEiC-CH4-adjustments'!B9</f>
        <v>0</v>
      </c>
      <c r="C9">
        <f>'BPEiC-CH4-adjustments'!C9</f>
        <v>2730132858121.4282</v>
      </c>
      <c r="D9">
        <f>'BPEiC-CH4-adjustments'!D9</f>
        <v>0</v>
      </c>
      <c r="E9">
        <f>'BPEiC-CH4-adjustments'!E9</f>
        <v>0</v>
      </c>
      <c r="F9">
        <f>'BPEiC-CH4-adjustments'!F9</f>
        <v>0</v>
      </c>
      <c r="G9">
        <f>'BPEiC-CH4-adjustments'!M9</f>
        <v>8469331436976.209</v>
      </c>
      <c r="H9">
        <f>'BPEiC-CH4-adjustments'!O9</f>
        <v>20261899213520.086</v>
      </c>
      <c r="I9">
        <f>'BPEiC-CH4-adjustments'!I9</f>
        <v>202000000000</v>
      </c>
    </row>
    <row r="10" spans="1:9" x14ac:dyDescent="0.35">
      <c r="A10">
        <f>'BPEiC-CH4-adjustments'!A10</f>
        <v>2023</v>
      </c>
      <c r="B10">
        <f>'BPEiC-CH4-adjustments'!B10</f>
        <v>0</v>
      </c>
      <c r="C10">
        <f>'BPEiC-CH4-adjustments'!C10</f>
        <v>2625386482974.998</v>
      </c>
      <c r="D10">
        <f>'BPEiC-CH4-adjustments'!D10</f>
        <v>0</v>
      </c>
      <c r="E10">
        <f>'BPEiC-CH4-adjustments'!E10</f>
        <v>0</v>
      </c>
      <c r="F10">
        <f>'BPEiC-CH4-adjustments'!F10</f>
        <v>0</v>
      </c>
      <c r="G10">
        <f>'BPEiC-CH4-adjustments'!M10</f>
        <v>8357260888660.7959</v>
      </c>
      <c r="H10">
        <f>'BPEiC-CH4-adjustments'!O10</f>
        <v>19477456706353.57</v>
      </c>
      <c r="I10">
        <f>'BPEiC-CH4-adjustments'!I10</f>
        <v>202000000000</v>
      </c>
    </row>
    <row r="11" spans="1:9" x14ac:dyDescent="0.35">
      <c r="A11">
        <f>'BPEiC-CH4-adjustments'!A11</f>
        <v>2024</v>
      </c>
      <c r="B11">
        <f>'BPEiC-CH4-adjustments'!B11</f>
        <v>0</v>
      </c>
      <c r="C11">
        <f>'BPEiC-CH4-adjustments'!C11</f>
        <v>2520640107828.5698</v>
      </c>
      <c r="D11">
        <f>'BPEiC-CH4-adjustments'!D11</f>
        <v>0</v>
      </c>
      <c r="E11">
        <f>'BPEiC-CH4-adjustments'!E11</f>
        <v>0</v>
      </c>
      <c r="F11">
        <f>'BPEiC-CH4-adjustments'!F11</f>
        <v>0</v>
      </c>
      <c r="G11">
        <f>'BPEiC-CH4-adjustments'!M11</f>
        <v>8245190340345.4648</v>
      </c>
      <c r="H11">
        <f>'BPEiC-CH4-adjustments'!O11</f>
        <v>18693014199186.969</v>
      </c>
      <c r="I11">
        <f>'BPEiC-CH4-adjustments'!I11</f>
        <v>202000000000</v>
      </c>
    </row>
    <row r="12" spans="1:9" x14ac:dyDescent="0.35">
      <c r="A12">
        <f>'BPEiC-CH4-adjustments'!A12</f>
        <v>2025</v>
      </c>
      <c r="B12">
        <f>'BPEiC-CH4-adjustments'!B12</f>
        <v>0</v>
      </c>
      <c r="C12">
        <f>'BPEiC-CH4-adjustments'!C12</f>
        <v>2415893732682.1421</v>
      </c>
      <c r="D12">
        <f>'BPEiC-CH4-adjustments'!D12</f>
        <v>0</v>
      </c>
      <c r="E12">
        <f>'BPEiC-CH4-adjustments'!E12</f>
        <v>0</v>
      </c>
      <c r="F12">
        <f>'BPEiC-CH4-adjustments'!F12</f>
        <v>0</v>
      </c>
      <c r="G12">
        <f>'BPEiC-CH4-adjustments'!M12</f>
        <v>8133119792030.1104</v>
      </c>
      <c r="H12">
        <f>'BPEiC-CH4-adjustments'!O12</f>
        <v>17908571692020.359</v>
      </c>
      <c r="I12">
        <f>'BPEiC-CH4-adjustments'!I12</f>
        <v>202000000000</v>
      </c>
    </row>
    <row r="13" spans="1:9" x14ac:dyDescent="0.35">
      <c r="A13">
        <f>'BPEiC-CH4-adjustments'!A13</f>
        <v>2026</v>
      </c>
      <c r="B13">
        <f>'BPEiC-CH4-adjustments'!B13</f>
        <v>0</v>
      </c>
      <c r="C13">
        <f>'BPEiC-CH4-adjustments'!C13</f>
        <v>2311147357535.7129</v>
      </c>
      <c r="D13">
        <f>'BPEiC-CH4-adjustments'!D13</f>
        <v>0</v>
      </c>
      <c r="E13">
        <f>'BPEiC-CH4-adjustments'!E13</f>
        <v>0</v>
      </c>
      <c r="F13">
        <f>'BPEiC-CH4-adjustments'!F13</f>
        <v>0</v>
      </c>
      <c r="G13">
        <f>'BPEiC-CH4-adjustments'!M13</f>
        <v>8021049243714.7305</v>
      </c>
      <c r="H13">
        <f>'BPEiC-CH4-adjustments'!O13</f>
        <v>17124129184853.85</v>
      </c>
      <c r="I13">
        <f>'BPEiC-CH4-adjustments'!I13</f>
        <v>202000000000</v>
      </c>
    </row>
    <row r="14" spans="1:9" x14ac:dyDescent="0.35">
      <c r="A14">
        <f>'BPEiC-CH4-adjustments'!A14</f>
        <v>2027</v>
      </c>
      <c r="B14">
        <f>'BPEiC-CH4-adjustments'!B14</f>
        <v>0</v>
      </c>
      <c r="C14">
        <f>'BPEiC-CH4-adjustments'!C14</f>
        <v>2206400982389.2852</v>
      </c>
      <c r="D14">
        <f>'BPEiC-CH4-adjustments'!D14</f>
        <v>0</v>
      </c>
      <c r="E14">
        <f>'BPEiC-CH4-adjustments'!E14</f>
        <v>0</v>
      </c>
      <c r="F14">
        <f>'BPEiC-CH4-adjustments'!F14</f>
        <v>0</v>
      </c>
      <c r="G14">
        <f>'BPEiC-CH4-adjustments'!M14</f>
        <v>7908978695399.3584</v>
      </c>
      <c r="H14">
        <f>'BPEiC-CH4-adjustments'!O14</f>
        <v>16339686677687.248</v>
      </c>
      <c r="I14">
        <f>'BPEiC-CH4-adjustments'!I14</f>
        <v>202000000000</v>
      </c>
    </row>
    <row r="15" spans="1:9" x14ac:dyDescent="0.35">
      <c r="A15">
        <f>'BPEiC-CH4-adjustments'!A15</f>
        <v>2028</v>
      </c>
      <c r="B15">
        <f>'BPEiC-CH4-adjustments'!B15</f>
        <v>0</v>
      </c>
      <c r="C15">
        <f>'BPEiC-CH4-adjustments'!C15</f>
        <v>2101654607242.8562</v>
      </c>
      <c r="D15">
        <f>'BPEiC-CH4-adjustments'!D15</f>
        <v>0</v>
      </c>
      <c r="E15">
        <f>'BPEiC-CH4-adjustments'!E15</f>
        <v>0</v>
      </c>
      <c r="F15">
        <f>'BPEiC-CH4-adjustments'!F15</f>
        <v>0</v>
      </c>
      <c r="G15">
        <f>'BPEiC-CH4-adjustments'!M15</f>
        <v>7796908147083.9785</v>
      </c>
      <c r="H15">
        <f>'BPEiC-CH4-adjustments'!O15</f>
        <v>15555244170520.727</v>
      </c>
      <c r="I15">
        <f>'BPEiC-CH4-adjustments'!I15</f>
        <v>202000000000</v>
      </c>
    </row>
    <row r="16" spans="1:9" x14ac:dyDescent="0.35">
      <c r="A16">
        <f>'BPEiC-CH4-adjustments'!A16</f>
        <v>2029</v>
      </c>
      <c r="B16">
        <f>'BPEiC-CH4-adjustments'!B16</f>
        <v>0</v>
      </c>
      <c r="C16">
        <f>'BPEiC-CH4-adjustments'!C16</f>
        <v>1996908232096.428</v>
      </c>
      <c r="D16">
        <f>'BPEiC-CH4-adjustments'!D16</f>
        <v>0</v>
      </c>
      <c r="E16">
        <f>'BPEiC-CH4-adjustments'!E16</f>
        <v>0</v>
      </c>
      <c r="F16">
        <f>'BPEiC-CH4-adjustments'!F16</f>
        <v>0</v>
      </c>
      <c r="G16">
        <f>'BPEiC-CH4-adjustments'!M16</f>
        <v>7684837598768.6074</v>
      </c>
      <c r="H16">
        <f>'BPEiC-CH4-adjustments'!O16</f>
        <v>14770801663354.125</v>
      </c>
      <c r="I16">
        <f>'BPEiC-CH4-adjustments'!I16</f>
        <v>202000000000</v>
      </c>
    </row>
    <row r="17" spans="1:9" x14ac:dyDescent="0.35">
      <c r="A17">
        <f>'BPEiC-CH4-adjustments'!A17</f>
        <v>2030</v>
      </c>
      <c r="B17">
        <f>'BPEiC-CH4-adjustments'!B17</f>
        <v>0</v>
      </c>
      <c r="C17">
        <f>'BPEiC-CH4-adjustments'!C17</f>
        <v>1834045683847.6182</v>
      </c>
      <c r="D17">
        <f>'BPEiC-CH4-adjustments'!D17</f>
        <v>0</v>
      </c>
      <c r="E17">
        <f>'BPEiC-CH4-adjustments'!E17</f>
        <v>0</v>
      </c>
      <c r="F17">
        <f>'BPEiC-CH4-adjustments'!F17</f>
        <v>0</v>
      </c>
      <c r="G17">
        <f>'BPEiC-CH4-adjustments'!M17</f>
        <v>7522449661413.6699</v>
      </c>
      <c r="H17">
        <f>'BPEiC-CH4-adjustments'!O17</f>
        <v>13986359156187.617</v>
      </c>
      <c r="I17">
        <f>'BPEiC-CH4-adjustments'!I17</f>
        <v>202000000000</v>
      </c>
    </row>
    <row r="18" spans="1:9" x14ac:dyDescent="0.35">
      <c r="A18">
        <f>'BPEiC-CH4-adjustments'!A18</f>
        <v>2031</v>
      </c>
      <c r="B18">
        <f>'BPEiC-CH4-adjustments'!B18</f>
        <v>0</v>
      </c>
      <c r="C18">
        <f>'BPEiC-CH4-adjustments'!C18</f>
        <v>1775929510745.2368</v>
      </c>
      <c r="D18">
        <f>'BPEiC-CH4-adjustments'!D18</f>
        <v>0</v>
      </c>
      <c r="E18">
        <f>'BPEiC-CH4-adjustments'!E18</f>
        <v>0</v>
      </c>
      <c r="F18">
        <f>'BPEiC-CH4-adjustments'!F18</f>
        <v>0</v>
      </c>
      <c r="G18">
        <f>'BPEiC-CH4-adjustments'!M18</f>
        <v>7472132272374.1143</v>
      </c>
      <c r="H18">
        <f>'BPEiC-CH4-adjustments'!O18</f>
        <v>13986359156187.617</v>
      </c>
      <c r="I18">
        <f>'BPEiC-CH4-adjustments'!I18</f>
        <v>202000000000</v>
      </c>
    </row>
    <row r="19" spans="1:9" x14ac:dyDescent="0.35">
      <c r="A19">
        <f>'BPEiC-CH4-adjustments'!A19</f>
        <v>2032</v>
      </c>
      <c r="B19">
        <f>'BPEiC-CH4-adjustments'!B19</f>
        <v>0</v>
      </c>
      <c r="C19">
        <f>'BPEiC-CH4-adjustments'!C19</f>
        <v>1717813337642.8569</v>
      </c>
      <c r="D19">
        <f>'BPEiC-CH4-adjustments'!D19</f>
        <v>0</v>
      </c>
      <c r="E19">
        <f>'BPEiC-CH4-adjustments'!E19</f>
        <v>0</v>
      </c>
      <c r="F19">
        <f>'BPEiC-CH4-adjustments'!F19</f>
        <v>0</v>
      </c>
      <c r="G19">
        <f>'BPEiC-CH4-adjustments'!M19</f>
        <v>7421814883334.5576</v>
      </c>
      <c r="H19">
        <f>'BPEiC-CH4-adjustments'!O19</f>
        <v>13986359156187.617</v>
      </c>
      <c r="I19">
        <f>'BPEiC-CH4-adjustments'!I19</f>
        <v>202000000000</v>
      </c>
    </row>
    <row r="20" spans="1:9" x14ac:dyDescent="0.35">
      <c r="A20">
        <f>'BPEiC-CH4-adjustments'!A20</f>
        <v>2033</v>
      </c>
      <c r="B20">
        <f>'BPEiC-CH4-adjustments'!B20</f>
        <v>0</v>
      </c>
      <c r="C20">
        <f>'BPEiC-CH4-adjustments'!C20</f>
        <v>1659697164540.4751</v>
      </c>
      <c r="D20">
        <f>'BPEiC-CH4-adjustments'!D20</f>
        <v>0</v>
      </c>
      <c r="E20">
        <f>'BPEiC-CH4-adjustments'!E20</f>
        <v>0</v>
      </c>
      <c r="F20">
        <f>'BPEiC-CH4-adjustments'!F20</f>
        <v>0</v>
      </c>
      <c r="G20">
        <f>'BPEiC-CH4-adjustments'!M20</f>
        <v>7371497494295.001</v>
      </c>
      <c r="H20">
        <f>'BPEiC-CH4-adjustments'!O20</f>
        <v>13986359156187.617</v>
      </c>
      <c r="I20">
        <f>'BPEiC-CH4-adjustments'!I20</f>
        <v>202000000000</v>
      </c>
    </row>
    <row r="21" spans="1:9" x14ac:dyDescent="0.35">
      <c r="A21">
        <f>'BPEiC-CH4-adjustments'!A21</f>
        <v>2034</v>
      </c>
      <c r="B21">
        <f>'BPEiC-CH4-adjustments'!B21</f>
        <v>0</v>
      </c>
      <c r="C21">
        <f>'BPEiC-CH4-adjustments'!C21</f>
        <v>1601580991438.094</v>
      </c>
      <c r="D21">
        <f>'BPEiC-CH4-adjustments'!D21</f>
        <v>0</v>
      </c>
      <c r="E21">
        <f>'BPEiC-CH4-adjustments'!E21</f>
        <v>0</v>
      </c>
      <c r="F21">
        <f>'BPEiC-CH4-adjustments'!F21</f>
        <v>0</v>
      </c>
      <c r="G21">
        <f>'BPEiC-CH4-adjustments'!M21</f>
        <v>7321180105255.4453</v>
      </c>
      <c r="H21">
        <f>'BPEiC-CH4-adjustments'!O21</f>
        <v>13986359156187.617</v>
      </c>
      <c r="I21">
        <f>'BPEiC-CH4-adjustments'!I21</f>
        <v>202000000000</v>
      </c>
    </row>
    <row r="22" spans="1:9" x14ac:dyDescent="0.35">
      <c r="A22">
        <f>'BPEiC-CH4-adjustments'!A22</f>
        <v>2035</v>
      </c>
      <c r="B22">
        <f>'BPEiC-CH4-adjustments'!B22</f>
        <v>0</v>
      </c>
      <c r="C22">
        <f>'BPEiC-CH4-adjustments'!C22</f>
        <v>1543464818335.7141</v>
      </c>
      <c r="D22">
        <f>'BPEiC-CH4-adjustments'!D22</f>
        <v>0</v>
      </c>
      <c r="E22">
        <f>'BPEiC-CH4-adjustments'!E22</f>
        <v>0</v>
      </c>
      <c r="F22">
        <f>'BPEiC-CH4-adjustments'!F22</f>
        <v>0</v>
      </c>
      <c r="G22">
        <f>'BPEiC-CH4-adjustments'!M22</f>
        <v>7270862716215.8887</v>
      </c>
      <c r="H22">
        <f>'BPEiC-CH4-adjustments'!O22</f>
        <v>13986359156187.617</v>
      </c>
      <c r="I22">
        <f>'BPEiC-CH4-adjustments'!I22</f>
        <v>202000000000</v>
      </c>
    </row>
    <row r="23" spans="1:9" x14ac:dyDescent="0.35">
      <c r="A23">
        <f>'BPEiC-CH4-adjustments'!A23</f>
        <v>2036</v>
      </c>
      <c r="B23">
        <f>'BPEiC-CH4-adjustments'!B23</f>
        <v>0</v>
      </c>
      <c r="C23">
        <f>'BPEiC-CH4-adjustments'!C23</f>
        <v>1485348645233.333</v>
      </c>
      <c r="D23">
        <f>'BPEiC-CH4-adjustments'!D23</f>
        <v>0</v>
      </c>
      <c r="E23">
        <f>'BPEiC-CH4-adjustments'!E23</f>
        <v>0</v>
      </c>
      <c r="F23">
        <f>'BPEiC-CH4-adjustments'!F23</f>
        <v>0</v>
      </c>
      <c r="G23">
        <f>'BPEiC-CH4-adjustments'!M23</f>
        <v>7220545327176.332</v>
      </c>
      <c r="H23">
        <f>'BPEiC-CH4-adjustments'!O23</f>
        <v>13986359156187.617</v>
      </c>
      <c r="I23">
        <f>'BPEiC-CH4-adjustments'!I23</f>
        <v>202000000000</v>
      </c>
    </row>
    <row r="24" spans="1:9" x14ac:dyDescent="0.35">
      <c r="A24">
        <f>'BPEiC-CH4-adjustments'!A24</f>
        <v>2037</v>
      </c>
      <c r="B24">
        <f>'BPEiC-CH4-adjustments'!B24</f>
        <v>0</v>
      </c>
      <c r="C24">
        <f>'BPEiC-CH4-adjustments'!C24</f>
        <v>1427232472130.9509</v>
      </c>
      <c r="D24">
        <f>'BPEiC-CH4-adjustments'!D24</f>
        <v>0</v>
      </c>
      <c r="E24">
        <f>'BPEiC-CH4-adjustments'!E24</f>
        <v>0</v>
      </c>
      <c r="F24">
        <f>'BPEiC-CH4-adjustments'!F24</f>
        <v>0</v>
      </c>
      <c r="G24">
        <f>'BPEiC-CH4-adjustments'!M24</f>
        <v>7170227938136.7754</v>
      </c>
      <c r="H24">
        <f>'BPEiC-CH4-adjustments'!O24</f>
        <v>13986359156187.617</v>
      </c>
      <c r="I24">
        <f>'BPEiC-CH4-adjustments'!I24</f>
        <v>202000000000</v>
      </c>
    </row>
    <row r="25" spans="1:9" x14ac:dyDescent="0.35">
      <c r="A25">
        <f>'BPEiC-CH4-adjustments'!A25</f>
        <v>2038</v>
      </c>
      <c r="B25">
        <f>'BPEiC-CH4-adjustments'!B25</f>
        <v>0</v>
      </c>
      <c r="C25">
        <f>'BPEiC-CH4-adjustments'!C25</f>
        <v>1369116299028.571</v>
      </c>
      <c r="D25">
        <f>'BPEiC-CH4-adjustments'!D25</f>
        <v>0</v>
      </c>
      <c r="E25">
        <f>'BPEiC-CH4-adjustments'!E25</f>
        <v>0</v>
      </c>
      <c r="F25">
        <f>'BPEiC-CH4-adjustments'!F25</f>
        <v>0</v>
      </c>
      <c r="G25">
        <f>'BPEiC-CH4-adjustments'!M25</f>
        <v>7119910549097.2187</v>
      </c>
      <c r="H25">
        <f>'BPEiC-CH4-adjustments'!O25</f>
        <v>13986359156187.617</v>
      </c>
      <c r="I25">
        <f>'BPEiC-CH4-adjustments'!I25</f>
        <v>202000000000</v>
      </c>
    </row>
    <row r="26" spans="1:9" x14ac:dyDescent="0.35">
      <c r="A26">
        <f>'BPEiC-CH4-adjustments'!A26</f>
        <v>2039</v>
      </c>
      <c r="B26">
        <f>'BPEiC-CH4-adjustments'!B26</f>
        <v>0</v>
      </c>
      <c r="C26">
        <f>'BPEiC-CH4-adjustments'!C26</f>
        <v>1311000125926.1899</v>
      </c>
      <c r="D26">
        <f>'BPEiC-CH4-adjustments'!D26</f>
        <v>0</v>
      </c>
      <c r="E26">
        <f>'BPEiC-CH4-adjustments'!E26</f>
        <v>0</v>
      </c>
      <c r="F26">
        <f>'BPEiC-CH4-adjustments'!F26</f>
        <v>0</v>
      </c>
      <c r="G26">
        <f>'BPEiC-CH4-adjustments'!M26</f>
        <v>7069593160057.6709</v>
      </c>
      <c r="H26">
        <f>'BPEiC-CH4-adjustments'!O26</f>
        <v>13986359156187.617</v>
      </c>
      <c r="I26">
        <f>'BPEiC-CH4-adjustments'!I26</f>
        <v>202000000000</v>
      </c>
    </row>
    <row r="27" spans="1:9" x14ac:dyDescent="0.35">
      <c r="A27">
        <f>'BPEiC-CH4-adjustments'!A27</f>
        <v>2040</v>
      </c>
      <c r="B27">
        <f>'BPEiC-CH4-adjustments'!B27</f>
        <v>0</v>
      </c>
      <c r="C27">
        <f>'BPEiC-CH4-adjustments'!C27</f>
        <v>1252883952823.8079</v>
      </c>
      <c r="D27">
        <f>'BPEiC-CH4-adjustments'!D27</f>
        <v>0</v>
      </c>
      <c r="E27">
        <f>'BPEiC-CH4-adjustments'!E27</f>
        <v>0</v>
      </c>
      <c r="F27">
        <f>'BPEiC-CH4-adjustments'!F27</f>
        <v>0</v>
      </c>
      <c r="G27">
        <f>'BPEiC-CH4-adjustments'!M27</f>
        <v>7019275771018.1055</v>
      </c>
      <c r="H27">
        <f>'BPEiC-CH4-adjustments'!O27</f>
        <v>13986359156187.617</v>
      </c>
      <c r="I27">
        <f>'BPEiC-CH4-adjustments'!I27</f>
        <v>202000000000</v>
      </c>
    </row>
    <row r="28" spans="1:9" x14ac:dyDescent="0.35">
      <c r="A28">
        <f>'BPEiC-CH4-adjustments'!A28</f>
        <v>2041</v>
      </c>
      <c r="B28">
        <f>'BPEiC-CH4-adjustments'!B28</f>
        <v>0</v>
      </c>
      <c r="C28">
        <f>'BPEiC-CH4-adjustments'!C28</f>
        <v>1194767779721.427</v>
      </c>
      <c r="D28">
        <f>'BPEiC-CH4-adjustments'!D28</f>
        <v>0</v>
      </c>
      <c r="E28">
        <f>'BPEiC-CH4-adjustments'!E28</f>
        <v>0</v>
      </c>
      <c r="F28">
        <f>'BPEiC-CH4-adjustments'!F28</f>
        <v>0</v>
      </c>
      <c r="G28">
        <f>'BPEiC-CH4-adjustments'!M28</f>
        <v>6968958381978.5508</v>
      </c>
      <c r="H28">
        <f>'BPEiC-CH4-adjustments'!O28</f>
        <v>13986359156187.617</v>
      </c>
      <c r="I28">
        <f>'BPEiC-CH4-adjustments'!I28</f>
        <v>202000000000</v>
      </c>
    </row>
    <row r="29" spans="1:9" x14ac:dyDescent="0.35">
      <c r="A29">
        <f>'BPEiC-CH4-adjustments'!A29</f>
        <v>2042</v>
      </c>
      <c r="B29">
        <f>'BPEiC-CH4-adjustments'!B29</f>
        <v>0</v>
      </c>
      <c r="C29">
        <f>'BPEiC-CH4-adjustments'!C29</f>
        <v>1136651606619.0471</v>
      </c>
      <c r="D29">
        <f>'BPEiC-CH4-adjustments'!D29</f>
        <v>0</v>
      </c>
      <c r="E29">
        <f>'BPEiC-CH4-adjustments'!E29</f>
        <v>0</v>
      </c>
      <c r="F29">
        <f>'BPEiC-CH4-adjustments'!F29</f>
        <v>0</v>
      </c>
      <c r="G29">
        <f>'BPEiC-CH4-adjustments'!M29</f>
        <v>6918640992938.9941</v>
      </c>
      <c r="H29">
        <f>'BPEiC-CH4-adjustments'!O29</f>
        <v>13986359156187.617</v>
      </c>
      <c r="I29">
        <f>'BPEiC-CH4-adjustments'!I29</f>
        <v>202000000000</v>
      </c>
    </row>
    <row r="30" spans="1:9" x14ac:dyDescent="0.35">
      <c r="A30">
        <f>'BPEiC-CH4-adjustments'!A30</f>
        <v>2043</v>
      </c>
      <c r="B30">
        <f>'BPEiC-CH4-adjustments'!B30</f>
        <v>0</v>
      </c>
      <c r="C30">
        <f>'BPEiC-CH4-adjustments'!C30</f>
        <v>1078535433516.666</v>
      </c>
      <c r="D30">
        <f>'BPEiC-CH4-adjustments'!D30</f>
        <v>0</v>
      </c>
      <c r="E30">
        <f>'BPEiC-CH4-adjustments'!E30</f>
        <v>0</v>
      </c>
      <c r="F30">
        <f>'BPEiC-CH4-adjustments'!F30</f>
        <v>0</v>
      </c>
      <c r="G30">
        <f>'BPEiC-CH4-adjustments'!M30</f>
        <v>6868323603899.4375</v>
      </c>
      <c r="H30">
        <f>'BPEiC-CH4-adjustments'!O30</f>
        <v>13986359156187.617</v>
      </c>
      <c r="I30">
        <f>'BPEiC-CH4-adjustments'!I30</f>
        <v>202000000000</v>
      </c>
    </row>
    <row r="31" spans="1:9" x14ac:dyDescent="0.35">
      <c r="A31">
        <f>'BPEiC-CH4-adjustments'!A31</f>
        <v>2044</v>
      </c>
      <c r="B31">
        <f>'BPEiC-CH4-adjustments'!B31</f>
        <v>0</v>
      </c>
      <c r="C31">
        <f>'BPEiC-CH4-adjustments'!C31</f>
        <v>1020419260414.2852</v>
      </c>
      <c r="D31">
        <f>'BPEiC-CH4-adjustments'!D31</f>
        <v>0</v>
      </c>
      <c r="E31">
        <f>'BPEiC-CH4-adjustments'!E31</f>
        <v>0</v>
      </c>
      <c r="F31">
        <f>'BPEiC-CH4-adjustments'!F31</f>
        <v>0</v>
      </c>
      <c r="G31">
        <f>'BPEiC-CH4-adjustments'!M31</f>
        <v>6818006214859.8809</v>
      </c>
      <c r="H31">
        <f>'BPEiC-CH4-adjustments'!O31</f>
        <v>13986359156187.617</v>
      </c>
      <c r="I31">
        <f>'BPEiC-CH4-adjustments'!I31</f>
        <v>202000000000</v>
      </c>
    </row>
    <row r="32" spans="1:9" x14ac:dyDescent="0.35">
      <c r="A32">
        <f>'BPEiC-CH4-adjustments'!A32</f>
        <v>2045</v>
      </c>
      <c r="B32">
        <f>'BPEiC-CH4-adjustments'!B32</f>
        <v>0</v>
      </c>
      <c r="C32">
        <f>'BPEiC-CH4-adjustments'!C32</f>
        <v>962303087311.90393</v>
      </c>
      <c r="D32">
        <f>'BPEiC-CH4-adjustments'!D32</f>
        <v>0</v>
      </c>
      <c r="E32">
        <f>'BPEiC-CH4-adjustments'!E32</f>
        <v>0</v>
      </c>
      <c r="F32">
        <f>'BPEiC-CH4-adjustments'!F32</f>
        <v>0</v>
      </c>
      <c r="G32">
        <f>'BPEiC-CH4-adjustments'!M32</f>
        <v>6767688825820.3252</v>
      </c>
      <c r="H32">
        <f>'BPEiC-CH4-adjustments'!O32</f>
        <v>13986359156187.617</v>
      </c>
      <c r="I32">
        <f>'BPEiC-CH4-adjustments'!I32</f>
        <v>202000000000</v>
      </c>
    </row>
    <row r="33" spans="1:9" x14ac:dyDescent="0.35">
      <c r="A33">
        <f>'BPEiC-CH4-adjustments'!A33</f>
        <v>2046</v>
      </c>
      <c r="B33">
        <f>'BPEiC-CH4-adjustments'!B33</f>
        <v>0</v>
      </c>
      <c r="C33">
        <f>'BPEiC-CH4-adjustments'!C33</f>
        <v>904186914209.52295</v>
      </c>
      <c r="D33">
        <f>'BPEiC-CH4-adjustments'!D33</f>
        <v>0</v>
      </c>
      <c r="E33">
        <f>'BPEiC-CH4-adjustments'!E33</f>
        <v>0</v>
      </c>
      <c r="F33">
        <f>'BPEiC-CH4-adjustments'!F33</f>
        <v>0</v>
      </c>
      <c r="G33">
        <f>'BPEiC-CH4-adjustments'!M33</f>
        <v>6717371436780.7686</v>
      </c>
      <c r="H33">
        <f>'BPEiC-CH4-adjustments'!O33</f>
        <v>13986359156187.617</v>
      </c>
      <c r="I33">
        <f>'BPEiC-CH4-adjustments'!I33</f>
        <v>202000000000</v>
      </c>
    </row>
    <row r="34" spans="1:9" x14ac:dyDescent="0.35">
      <c r="A34">
        <f>'BPEiC-CH4-adjustments'!A34</f>
        <v>2047</v>
      </c>
      <c r="B34">
        <f>'BPEiC-CH4-adjustments'!B34</f>
        <v>0</v>
      </c>
      <c r="C34">
        <f>'BPEiC-CH4-adjustments'!C34</f>
        <v>846070741107.14099</v>
      </c>
      <c r="D34">
        <f>'BPEiC-CH4-adjustments'!D34</f>
        <v>0</v>
      </c>
      <c r="E34">
        <f>'BPEiC-CH4-adjustments'!E34</f>
        <v>0</v>
      </c>
      <c r="F34">
        <f>'BPEiC-CH4-adjustments'!F34</f>
        <v>0</v>
      </c>
      <c r="G34">
        <f>'BPEiC-CH4-adjustments'!M34</f>
        <v>6667054047741.2109</v>
      </c>
      <c r="H34">
        <f>'BPEiC-CH4-adjustments'!O34</f>
        <v>13986359156187.617</v>
      </c>
      <c r="I34">
        <f>'BPEiC-CH4-adjustments'!I34</f>
        <v>202000000000</v>
      </c>
    </row>
    <row r="35" spans="1:9" x14ac:dyDescent="0.35">
      <c r="A35">
        <f>'BPEiC-CH4-adjustments'!A35</f>
        <v>2048</v>
      </c>
      <c r="B35">
        <f>'BPEiC-CH4-adjustments'!B35</f>
        <v>0</v>
      </c>
      <c r="C35">
        <f>'BPEiC-CH4-adjustments'!C35</f>
        <v>787954568004.76099</v>
      </c>
      <c r="D35">
        <f>'BPEiC-CH4-adjustments'!D35</f>
        <v>0</v>
      </c>
      <c r="E35">
        <f>'BPEiC-CH4-adjustments'!E35</f>
        <v>0</v>
      </c>
      <c r="F35">
        <f>'BPEiC-CH4-adjustments'!F35</f>
        <v>0</v>
      </c>
      <c r="G35">
        <f>'BPEiC-CH4-adjustments'!M35</f>
        <v>6616736658701.6553</v>
      </c>
      <c r="H35">
        <f>'BPEiC-CH4-adjustments'!O35</f>
        <v>13986359156187.617</v>
      </c>
      <c r="I35">
        <f>'BPEiC-CH4-adjustments'!I35</f>
        <v>202000000000</v>
      </c>
    </row>
    <row r="36" spans="1:9" x14ac:dyDescent="0.35">
      <c r="A36">
        <f>'BPEiC-CH4-adjustments'!A36</f>
        <v>2049</v>
      </c>
      <c r="B36">
        <f>'BPEiC-CH4-adjustments'!B36</f>
        <v>0</v>
      </c>
      <c r="C36">
        <f>'BPEiC-CH4-adjustments'!C36</f>
        <v>729838394902.38013</v>
      </c>
      <c r="D36">
        <f>'BPEiC-CH4-adjustments'!D36</f>
        <v>0</v>
      </c>
      <c r="E36">
        <f>'BPEiC-CH4-adjustments'!E36</f>
        <v>0</v>
      </c>
      <c r="F36">
        <f>'BPEiC-CH4-adjustments'!F36</f>
        <v>0</v>
      </c>
      <c r="G36">
        <f>'BPEiC-CH4-adjustments'!M36</f>
        <v>6566419269662.0996</v>
      </c>
      <c r="H36">
        <f>'BPEiC-CH4-adjustments'!O36</f>
        <v>13986359156187.617</v>
      </c>
      <c r="I36">
        <f>'BPEiC-CH4-adjustments'!I36</f>
        <v>202000000000</v>
      </c>
    </row>
    <row r="37" spans="1:9" x14ac:dyDescent="0.35">
      <c r="A37">
        <f>'BPEiC-CH4-adjustments'!A37</f>
        <v>2050</v>
      </c>
      <c r="B37">
        <f>'BPEiC-CH4-adjustments'!B37</f>
        <v>0</v>
      </c>
      <c r="C37">
        <f>'BPEiC-CH4-adjustments'!C37</f>
        <v>671722221799.99902</v>
      </c>
      <c r="D37">
        <f>'BPEiC-CH4-adjustments'!D37</f>
        <v>0</v>
      </c>
      <c r="E37">
        <f>'BPEiC-CH4-adjustments'!E37</f>
        <v>0</v>
      </c>
      <c r="F37">
        <f>'BPEiC-CH4-adjustments'!F37</f>
        <v>0</v>
      </c>
      <c r="G37">
        <f>'BPEiC-CH4-adjustments'!M37</f>
        <v>6516101880622.543</v>
      </c>
      <c r="H37">
        <f>'BPEiC-CH4-adjustments'!O37</f>
        <v>13986359156187.617</v>
      </c>
      <c r="I37">
        <f>'BPEiC-CH4-adjustments'!I37</f>
        <v>202000000000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3"/>
  </sheetPr>
  <dimension ref="A1:I77"/>
  <sheetViews>
    <sheetView zoomScaleNormal="100" workbookViewId="0">
      <selection activeCell="A41" sqref="A41:XFD77"/>
    </sheetView>
  </sheetViews>
  <sheetFormatPr defaultColWidth="10.26953125" defaultRowHeight="14.5" x14ac:dyDescent="0.35"/>
  <cols>
    <col min="1" max="1" width="10.26953125" style="5"/>
    <col min="2" max="9" width="20.1796875" style="5" customWidth="1"/>
    <col min="10" max="16384" width="10.26953125" style="4"/>
  </cols>
  <sheetData>
    <row r="1" spans="1:9" ht="15" x14ac:dyDescent="0.25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ht="15" x14ac:dyDescent="0.25">
      <c r="A2" s="5">
        <v>2015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10">
        <f>8002811.313*10^6</f>
        <v>8002811313000</v>
      </c>
      <c r="I2" s="7">
        <v>0</v>
      </c>
    </row>
    <row r="3" spans="1:9" ht="15" x14ac:dyDescent="0.25">
      <c r="A3" s="5">
        <v>2016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10">
        <f t="shared" ref="H3:H37" si="0">8002811.313*10^6</f>
        <v>8002811313000</v>
      </c>
      <c r="I3" s="7">
        <v>0</v>
      </c>
    </row>
    <row r="4" spans="1:9" ht="15" x14ac:dyDescent="0.25">
      <c r="A4" s="5">
        <v>2017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10">
        <f t="shared" si="0"/>
        <v>8002811313000</v>
      </c>
      <c r="I4" s="7">
        <v>0</v>
      </c>
    </row>
    <row r="5" spans="1:9" ht="15" x14ac:dyDescent="0.25">
      <c r="A5" s="5">
        <v>2018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10">
        <f t="shared" si="0"/>
        <v>8002811313000</v>
      </c>
      <c r="I5" s="7">
        <v>0</v>
      </c>
    </row>
    <row r="6" spans="1:9" ht="15" x14ac:dyDescent="0.25">
      <c r="A6" s="5">
        <v>2019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10">
        <f t="shared" si="0"/>
        <v>8002811313000</v>
      </c>
      <c r="I6" s="7">
        <v>0</v>
      </c>
    </row>
    <row r="7" spans="1:9" ht="15" x14ac:dyDescent="0.25">
      <c r="A7" s="5">
        <v>2020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10">
        <f t="shared" si="0"/>
        <v>8002811313000</v>
      </c>
      <c r="I7" s="7">
        <v>0</v>
      </c>
    </row>
    <row r="8" spans="1:9" ht="15" x14ac:dyDescent="0.25">
      <c r="A8" s="5">
        <v>2021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10">
        <f t="shared" si="0"/>
        <v>8002811313000</v>
      </c>
      <c r="I8" s="7">
        <v>0</v>
      </c>
    </row>
    <row r="9" spans="1:9" ht="15" x14ac:dyDescent="0.25">
      <c r="A9" s="5">
        <v>2022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10">
        <f t="shared" si="0"/>
        <v>8002811313000</v>
      </c>
      <c r="I9" s="7">
        <v>0</v>
      </c>
    </row>
    <row r="10" spans="1:9" ht="15" x14ac:dyDescent="0.25">
      <c r="A10" s="5">
        <v>2023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10">
        <f t="shared" si="0"/>
        <v>8002811313000</v>
      </c>
      <c r="I10" s="7">
        <v>0</v>
      </c>
    </row>
    <row r="11" spans="1:9" ht="15" x14ac:dyDescent="0.25">
      <c r="A11" s="5">
        <v>2024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10">
        <f t="shared" si="0"/>
        <v>8002811313000</v>
      </c>
      <c r="I11" s="7">
        <v>0</v>
      </c>
    </row>
    <row r="12" spans="1:9" ht="15" x14ac:dyDescent="0.25">
      <c r="A12" s="5">
        <v>2025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10">
        <f t="shared" si="0"/>
        <v>8002811313000</v>
      </c>
      <c r="I12" s="7">
        <v>0</v>
      </c>
    </row>
    <row r="13" spans="1:9" ht="15" x14ac:dyDescent="0.25">
      <c r="A13" s="5">
        <v>2026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10">
        <f t="shared" si="0"/>
        <v>8002811313000</v>
      </c>
      <c r="I13" s="7">
        <v>0</v>
      </c>
    </row>
    <row r="14" spans="1:9" ht="15" x14ac:dyDescent="0.25">
      <c r="A14" s="5">
        <v>2027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10">
        <f t="shared" si="0"/>
        <v>8002811313000</v>
      </c>
      <c r="I14" s="7">
        <v>0</v>
      </c>
    </row>
    <row r="15" spans="1:9" ht="15" x14ac:dyDescent="0.25">
      <c r="A15" s="5">
        <v>2028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10">
        <f t="shared" si="0"/>
        <v>8002811313000</v>
      </c>
      <c r="I15" s="7">
        <v>0</v>
      </c>
    </row>
    <row r="16" spans="1:9" ht="15" x14ac:dyDescent="0.25">
      <c r="A16" s="5">
        <v>2029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10">
        <f t="shared" si="0"/>
        <v>8002811313000</v>
      </c>
      <c r="I16" s="7">
        <v>0</v>
      </c>
    </row>
    <row r="17" spans="1:9" ht="15" x14ac:dyDescent="0.25">
      <c r="A17" s="5">
        <v>2030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10">
        <f t="shared" si="0"/>
        <v>8002811313000</v>
      </c>
      <c r="I17" s="7">
        <v>0</v>
      </c>
    </row>
    <row r="18" spans="1:9" ht="15" x14ac:dyDescent="0.25">
      <c r="A18" s="5">
        <v>2031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10">
        <f t="shared" si="0"/>
        <v>8002811313000</v>
      </c>
      <c r="I18" s="7">
        <v>0</v>
      </c>
    </row>
    <row r="19" spans="1:9" x14ac:dyDescent="0.35">
      <c r="A19" s="5">
        <v>2032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10">
        <f t="shared" si="0"/>
        <v>8002811313000</v>
      </c>
      <c r="I19" s="7">
        <v>0</v>
      </c>
    </row>
    <row r="20" spans="1:9" x14ac:dyDescent="0.35">
      <c r="A20" s="5">
        <v>2033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10">
        <f t="shared" si="0"/>
        <v>8002811313000</v>
      </c>
      <c r="I20" s="7">
        <v>0</v>
      </c>
    </row>
    <row r="21" spans="1:9" x14ac:dyDescent="0.35">
      <c r="A21" s="5">
        <v>2034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10">
        <f t="shared" si="0"/>
        <v>8002811313000</v>
      </c>
      <c r="I21" s="7">
        <v>0</v>
      </c>
    </row>
    <row r="22" spans="1:9" x14ac:dyDescent="0.35">
      <c r="A22" s="5">
        <v>2035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10">
        <f t="shared" si="0"/>
        <v>8002811313000</v>
      </c>
      <c r="I22" s="7">
        <v>0</v>
      </c>
    </row>
    <row r="23" spans="1:9" x14ac:dyDescent="0.35">
      <c r="A23" s="5">
        <v>2036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10">
        <f t="shared" si="0"/>
        <v>8002811313000</v>
      </c>
      <c r="I23" s="7">
        <v>0</v>
      </c>
    </row>
    <row r="24" spans="1:9" x14ac:dyDescent="0.35">
      <c r="A24" s="5">
        <v>2037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10">
        <f t="shared" si="0"/>
        <v>8002811313000</v>
      </c>
      <c r="I24" s="7">
        <v>0</v>
      </c>
    </row>
    <row r="25" spans="1:9" x14ac:dyDescent="0.35">
      <c r="A25" s="5">
        <v>2038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10">
        <f t="shared" si="0"/>
        <v>8002811313000</v>
      </c>
      <c r="I25" s="7">
        <v>0</v>
      </c>
    </row>
    <row r="26" spans="1:9" x14ac:dyDescent="0.35">
      <c r="A26" s="5">
        <v>2039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10">
        <f t="shared" si="0"/>
        <v>8002811313000</v>
      </c>
      <c r="I26" s="7">
        <v>0</v>
      </c>
    </row>
    <row r="27" spans="1:9" x14ac:dyDescent="0.35">
      <c r="A27" s="5">
        <v>2040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10">
        <f t="shared" si="0"/>
        <v>8002811313000</v>
      </c>
      <c r="I27" s="7">
        <v>0</v>
      </c>
    </row>
    <row r="28" spans="1:9" x14ac:dyDescent="0.35">
      <c r="A28" s="5">
        <v>2041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10">
        <f t="shared" si="0"/>
        <v>8002811313000</v>
      </c>
      <c r="I28" s="7">
        <v>0</v>
      </c>
    </row>
    <row r="29" spans="1:9" x14ac:dyDescent="0.35">
      <c r="A29" s="5">
        <v>2042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10">
        <f t="shared" si="0"/>
        <v>8002811313000</v>
      </c>
      <c r="I29" s="7">
        <v>0</v>
      </c>
    </row>
    <row r="30" spans="1:9" x14ac:dyDescent="0.35">
      <c r="A30" s="5">
        <v>2043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10">
        <f t="shared" si="0"/>
        <v>8002811313000</v>
      </c>
      <c r="I30" s="7">
        <v>0</v>
      </c>
    </row>
    <row r="31" spans="1:9" x14ac:dyDescent="0.35">
      <c r="A31" s="5">
        <v>2044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10">
        <f t="shared" si="0"/>
        <v>8002811313000</v>
      </c>
      <c r="I31" s="7">
        <v>0</v>
      </c>
    </row>
    <row r="32" spans="1:9" x14ac:dyDescent="0.35">
      <c r="A32" s="5">
        <v>2045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10">
        <f t="shared" si="0"/>
        <v>8002811313000</v>
      </c>
      <c r="I32" s="7">
        <v>0</v>
      </c>
    </row>
    <row r="33" spans="1:9" x14ac:dyDescent="0.35">
      <c r="A33" s="5">
        <v>2046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10">
        <f t="shared" si="0"/>
        <v>8002811313000</v>
      </c>
      <c r="I33" s="7">
        <v>0</v>
      </c>
    </row>
    <row r="34" spans="1:9" x14ac:dyDescent="0.35">
      <c r="A34" s="5">
        <v>2047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10">
        <f t="shared" si="0"/>
        <v>8002811313000</v>
      </c>
      <c r="I34" s="7">
        <v>0</v>
      </c>
    </row>
    <row r="35" spans="1:9" x14ac:dyDescent="0.35">
      <c r="A35" s="5">
        <v>2048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10">
        <f t="shared" si="0"/>
        <v>8002811313000</v>
      </c>
      <c r="I35" s="7">
        <v>0</v>
      </c>
    </row>
    <row r="36" spans="1:9" x14ac:dyDescent="0.35">
      <c r="A36" s="5">
        <v>2049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10">
        <f t="shared" si="0"/>
        <v>8002811313000</v>
      </c>
      <c r="I36" s="7">
        <v>0</v>
      </c>
    </row>
    <row r="37" spans="1:9" x14ac:dyDescent="0.35">
      <c r="A37" s="5">
        <v>2050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10">
        <f t="shared" si="0"/>
        <v>8002811313000</v>
      </c>
      <c r="I37" s="7">
        <v>0</v>
      </c>
    </row>
    <row r="41" spans="1:9" x14ac:dyDescent="0.35">
      <c r="H41" s="11"/>
    </row>
    <row r="42" spans="1:9" x14ac:dyDescent="0.35">
      <c r="B42" s="4"/>
      <c r="H42" s="10"/>
    </row>
    <row r="43" spans="1:9" x14ac:dyDescent="0.35">
      <c r="B43" s="4"/>
      <c r="H43" s="10"/>
    </row>
    <row r="44" spans="1:9" x14ac:dyDescent="0.35">
      <c r="B44" s="4"/>
      <c r="H44" s="10"/>
    </row>
    <row r="45" spans="1:9" x14ac:dyDescent="0.35">
      <c r="B45" s="4"/>
      <c r="H45" s="10"/>
    </row>
    <row r="46" spans="1:9" x14ac:dyDescent="0.35">
      <c r="B46" s="4"/>
      <c r="H46" s="10"/>
    </row>
    <row r="47" spans="1:9" x14ac:dyDescent="0.35">
      <c r="B47" s="4"/>
      <c r="H47" s="10"/>
    </row>
    <row r="48" spans="1:9" x14ac:dyDescent="0.35">
      <c r="B48" s="4"/>
      <c r="H48" s="10"/>
    </row>
    <row r="49" spans="2:8" x14ac:dyDescent="0.35">
      <c r="B49" s="4"/>
      <c r="H49" s="10"/>
    </row>
    <row r="50" spans="2:8" x14ac:dyDescent="0.35">
      <c r="B50" s="4"/>
      <c r="H50" s="10"/>
    </row>
    <row r="51" spans="2:8" x14ac:dyDescent="0.35">
      <c r="B51" s="4"/>
      <c r="H51" s="10"/>
    </row>
    <row r="52" spans="2:8" x14ac:dyDescent="0.35">
      <c r="B52" s="4"/>
      <c r="H52" s="10"/>
    </row>
    <row r="53" spans="2:8" x14ac:dyDescent="0.35">
      <c r="B53" s="4"/>
      <c r="H53" s="10"/>
    </row>
    <row r="54" spans="2:8" x14ac:dyDescent="0.35">
      <c r="B54" s="4"/>
      <c r="H54" s="10"/>
    </row>
    <row r="55" spans="2:8" x14ac:dyDescent="0.35">
      <c r="B55" s="4"/>
      <c r="H55" s="10"/>
    </row>
    <row r="56" spans="2:8" x14ac:dyDescent="0.35">
      <c r="B56" s="4"/>
      <c r="H56" s="10"/>
    </row>
    <row r="57" spans="2:8" x14ac:dyDescent="0.35">
      <c r="B57" s="4"/>
      <c r="H57" s="10"/>
    </row>
    <row r="58" spans="2:8" x14ac:dyDescent="0.35">
      <c r="B58" s="4"/>
      <c r="H58" s="10"/>
    </row>
    <row r="59" spans="2:8" x14ac:dyDescent="0.35">
      <c r="B59" s="4"/>
      <c r="H59" s="10"/>
    </row>
    <row r="60" spans="2:8" x14ac:dyDescent="0.35">
      <c r="B60" s="4"/>
      <c r="H60" s="10"/>
    </row>
    <row r="61" spans="2:8" x14ac:dyDescent="0.35">
      <c r="B61" s="4"/>
      <c r="H61" s="10"/>
    </row>
    <row r="62" spans="2:8" x14ac:dyDescent="0.35">
      <c r="B62" s="4"/>
      <c r="H62" s="10"/>
    </row>
    <row r="63" spans="2:8" x14ac:dyDescent="0.35">
      <c r="B63" s="4"/>
      <c r="H63" s="10"/>
    </row>
    <row r="64" spans="2:8" x14ac:dyDescent="0.35">
      <c r="B64" s="4"/>
      <c r="H64" s="10"/>
    </row>
    <row r="65" spans="2:8" x14ac:dyDescent="0.35">
      <c r="B65" s="4"/>
      <c r="H65" s="10"/>
    </row>
    <row r="66" spans="2:8" x14ac:dyDescent="0.35">
      <c r="B66" s="4"/>
      <c r="H66" s="10"/>
    </row>
    <row r="67" spans="2:8" x14ac:dyDescent="0.35">
      <c r="B67" s="4"/>
      <c r="H67" s="10"/>
    </row>
    <row r="68" spans="2:8" x14ac:dyDescent="0.35">
      <c r="B68" s="4"/>
      <c r="H68" s="10"/>
    </row>
    <row r="69" spans="2:8" x14ac:dyDescent="0.35">
      <c r="B69" s="4"/>
      <c r="H69" s="10"/>
    </row>
    <row r="70" spans="2:8" x14ac:dyDescent="0.35">
      <c r="B70" s="4"/>
      <c r="H70" s="10"/>
    </row>
    <row r="71" spans="2:8" x14ac:dyDescent="0.35">
      <c r="B71" s="4"/>
      <c r="H71" s="10"/>
    </row>
    <row r="72" spans="2:8" x14ac:dyDescent="0.35">
      <c r="B72" s="4"/>
      <c r="H72" s="10"/>
    </row>
    <row r="73" spans="2:8" x14ac:dyDescent="0.35">
      <c r="B73" s="4"/>
      <c r="H73" s="10"/>
    </row>
    <row r="74" spans="2:8" x14ac:dyDescent="0.35">
      <c r="B74" s="4"/>
      <c r="H74" s="10"/>
    </row>
    <row r="75" spans="2:8" x14ac:dyDescent="0.35">
      <c r="B75" s="4"/>
      <c r="H75" s="10"/>
    </row>
    <row r="76" spans="2:8" x14ac:dyDescent="0.35">
      <c r="B76" s="4"/>
      <c r="H76" s="10"/>
    </row>
    <row r="77" spans="2:8" x14ac:dyDescent="0.35">
      <c r="B77" s="4"/>
      <c r="H77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3"/>
  </sheetPr>
  <dimension ref="A1:I37"/>
  <sheetViews>
    <sheetView workbookViewId="0">
      <selection activeCell="E3" sqref="E3"/>
    </sheetView>
  </sheetViews>
  <sheetFormatPr defaultColWidth="10.26953125" defaultRowHeight="14.5" x14ac:dyDescent="0.35"/>
  <cols>
    <col min="1" max="1" width="10.26953125" style="5"/>
    <col min="2" max="9" width="20.1796875" style="5" customWidth="1"/>
    <col min="10" max="16384" width="10.26953125" style="4"/>
  </cols>
  <sheetData>
    <row r="1" spans="1:9" ht="15" x14ac:dyDescent="0.25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ht="14.25" x14ac:dyDescent="0.45">
      <c r="A2" s="5">
        <v>2015</v>
      </c>
      <c r="B2" s="7">
        <v>0</v>
      </c>
      <c r="C2" s="7">
        <v>0</v>
      </c>
      <c r="D2" s="7">
        <v>0</v>
      </c>
      <c r="E2" s="3">
        <f>Fgas!J4-I2</f>
        <v>17780159954999.996</v>
      </c>
      <c r="F2" s="7">
        <v>0</v>
      </c>
      <c r="G2" s="7">
        <v>0</v>
      </c>
      <c r="H2" s="7">
        <v>0</v>
      </c>
      <c r="I2" s="7">
        <f>INDEX(Fgas!$H$4:$H$39,MATCH(A2,Fgas!$A$4:$A$39,0),1)*10^6</f>
        <v>133171369000</v>
      </c>
    </row>
    <row r="3" spans="1:9" ht="14.25" x14ac:dyDescent="0.45">
      <c r="A3" s="5">
        <v>2016</v>
      </c>
      <c r="B3" s="7">
        <v>0</v>
      </c>
      <c r="C3" s="7">
        <v>0</v>
      </c>
      <c r="D3" s="7">
        <v>0</v>
      </c>
      <c r="E3" s="3">
        <f>Fgas!J5-I3</f>
        <v>18207200075000</v>
      </c>
      <c r="F3" s="7">
        <v>0</v>
      </c>
      <c r="G3" s="7">
        <v>0</v>
      </c>
      <c r="H3" s="7">
        <v>0</v>
      </c>
      <c r="I3" s="7">
        <f>INDEX(Fgas!$H$4:$H$39,MATCH(A3,Fgas!$A$4:$A$39,0),1)*10^6</f>
        <v>132270696000</v>
      </c>
    </row>
    <row r="4" spans="1:9" ht="14.25" x14ac:dyDescent="0.45">
      <c r="A4" s="5">
        <v>2017</v>
      </c>
      <c r="B4" s="7">
        <v>0</v>
      </c>
      <c r="C4" s="7">
        <v>0</v>
      </c>
      <c r="D4" s="7">
        <v>0</v>
      </c>
      <c r="E4" s="3">
        <f>Fgas!J6-I4</f>
        <v>18264422196100</v>
      </c>
      <c r="F4" s="7">
        <v>0</v>
      </c>
      <c r="G4" s="7">
        <v>0</v>
      </c>
      <c r="H4" s="7">
        <v>0</v>
      </c>
      <c r="I4" s="7">
        <f>INDEX(Fgas!$H$4:$H$39,MATCH(A4,Fgas!$A$4:$A$39,0),1)*10^6</f>
        <v>125465905960</v>
      </c>
    </row>
    <row r="5" spans="1:9" ht="14.25" x14ac:dyDescent="0.45">
      <c r="A5" s="5">
        <v>2018</v>
      </c>
      <c r="B5" s="7">
        <v>0</v>
      </c>
      <c r="C5" s="7">
        <v>0</v>
      </c>
      <c r="D5" s="7">
        <v>0</v>
      </c>
      <c r="E5" s="3">
        <f>Fgas!J7-I5</f>
        <v>17988188662079.988</v>
      </c>
      <c r="F5" s="7">
        <v>0</v>
      </c>
      <c r="G5" s="7">
        <v>0</v>
      </c>
      <c r="H5" s="7">
        <v>0</v>
      </c>
      <c r="I5" s="7">
        <f>INDEX(Fgas!$H$4:$H$39,MATCH(A5,Fgas!$A$4:$A$39,0),1)*10^6</f>
        <v>118747392400</v>
      </c>
    </row>
    <row r="6" spans="1:9" ht="14.25" x14ac:dyDescent="0.45">
      <c r="A6" s="5">
        <v>2019</v>
      </c>
      <c r="B6" s="7">
        <v>0</v>
      </c>
      <c r="C6" s="7">
        <v>0</v>
      </c>
      <c r="D6" s="7">
        <v>0</v>
      </c>
      <c r="E6" s="3">
        <f>Fgas!J8-I6</f>
        <v>17878796210455</v>
      </c>
      <c r="F6" s="7">
        <v>0</v>
      </c>
      <c r="G6" s="7">
        <v>0</v>
      </c>
      <c r="H6" s="7">
        <v>0</v>
      </c>
      <c r="I6" s="7">
        <f>INDEX(Fgas!$H$4:$H$39,MATCH(A6,Fgas!$A$4:$A$39,0),1)*10^6</f>
        <v>112113067795</v>
      </c>
    </row>
    <row r="7" spans="1:9" ht="14.25" x14ac:dyDescent="0.45">
      <c r="A7" s="5">
        <v>2020</v>
      </c>
      <c r="B7" s="7">
        <v>0</v>
      </c>
      <c r="C7" s="7">
        <v>0</v>
      </c>
      <c r="D7" s="7">
        <v>0</v>
      </c>
      <c r="E7" s="3">
        <f>Fgas!J9-I7</f>
        <v>17584716935820</v>
      </c>
      <c r="F7" s="7">
        <v>0</v>
      </c>
      <c r="G7" s="7">
        <v>0</v>
      </c>
      <c r="H7" s="7">
        <v>0</v>
      </c>
      <c r="I7" s="7">
        <f>INDEX(Fgas!$H$4:$H$39,MATCH(A7,Fgas!$A$4:$A$39,0),1)*10^6</f>
        <v>105563529020</v>
      </c>
    </row>
    <row r="8" spans="1:9" ht="14.25" x14ac:dyDescent="0.45">
      <c r="A8" s="5">
        <v>2021</v>
      </c>
      <c r="B8" s="7">
        <v>0</v>
      </c>
      <c r="C8" s="7">
        <v>0</v>
      </c>
      <c r="D8" s="7">
        <v>0</v>
      </c>
      <c r="E8" s="3">
        <f>Fgas!J10-I8</f>
        <v>17216910498375.002</v>
      </c>
      <c r="F8" s="7">
        <v>0</v>
      </c>
      <c r="G8" s="7">
        <v>0</v>
      </c>
      <c r="H8" s="7">
        <v>0</v>
      </c>
      <c r="I8" s="7">
        <f>INDEX(Fgas!$H$4:$H$39,MATCH(A8,Fgas!$A$4:$A$39,0),1)*10^6</f>
        <v>99059847449.999893</v>
      </c>
    </row>
    <row r="9" spans="1:9" ht="14.25" x14ac:dyDescent="0.45">
      <c r="A9" s="5">
        <v>2022</v>
      </c>
      <c r="B9" s="7">
        <v>0</v>
      </c>
      <c r="C9" s="7">
        <v>0</v>
      </c>
      <c r="D9" s="7">
        <v>0</v>
      </c>
      <c r="E9" s="3">
        <f>Fgas!J11-I9</f>
        <v>16786828544200.004</v>
      </c>
      <c r="F9" s="7">
        <v>0</v>
      </c>
      <c r="G9" s="7">
        <v>0</v>
      </c>
      <c r="H9" s="7">
        <v>0</v>
      </c>
      <c r="I9" s="7">
        <f>INDEX(Fgas!$H$4:$H$39,MATCH(A9,Fgas!$A$4:$A$39,0),1)*10^6</f>
        <v>92634700500</v>
      </c>
    </row>
    <row r="10" spans="1:9" ht="14.25" x14ac:dyDescent="0.45">
      <c r="A10" s="5">
        <v>2023</v>
      </c>
      <c r="B10" s="7">
        <v>0</v>
      </c>
      <c r="C10" s="7">
        <v>0</v>
      </c>
      <c r="D10" s="7">
        <v>0</v>
      </c>
      <c r="E10" s="3">
        <f>Fgas!J12-I10</f>
        <v>16291505445179.998</v>
      </c>
      <c r="F10" s="7">
        <v>0</v>
      </c>
      <c r="G10" s="7">
        <v>0</v>
      </c>
      <c r="H10" s="7">
        <v>0</v>
      </c>
      <c r="I10" s="7">
        <f>INDEX(Fgas!$H$4:$H$39,MATCH(A10,Fgas!$A$4:$A$39,0),1)*10^6</f>
        <v>86288809524.999908</v>
      </c>
    </row>
    <row r="11" spans="1:9" ht="14.25" x14ac:dyDescent="0.45">
      <c r="A11" s="5">
        <v>2024</v>
      </c>
      <c r="B11" s="7">
        <v>0</v>
      </c>
      <c r="C11" s="7">
        <v>0</v>
      </c>
      <c r="D11" s="7">
        <v>0</v>
      </c>
      <c r="E11" s="3">
        <f>Fgas!J13-I11</f>
        <v>15729581186559.996</v>
      </c>
      <c r="F11" s="7">
        <v>0</v>
      </c>
      <c r="G11" s="7">
        <v>0</v>
      </c>
      <c r="H11" s="7">
        <v>0</v>
      </c>
      <c r="I11" s="7">
        <f>INDEX(Fgas!$H$4:$H$39,MATCH(A11,Fgas!$A$4:$A$39,0),1)*10^6</f>
        <v>80022900480</v>
      </c>
    </row>
    <row r="12" spans="1:9" ht="14.25" x14ac:dyDescent="0.45">
      <c r="A12" s="5">
        <v>2025</v>
      </c>
      <c r="B12" s="7">
        <v>0</v>
      </c>
      <c r="C12" s="7">
        <v>0</v>
      </c>
      <c r="D12" s="7">
        <v>0</v>
      </c>
      <c r="E12" s="3">
        <f>Fgas!J14-I12</f>
        <v>15070334129724.998</v>
      </c>
      <c r="F12" s="7">
        <v>0</v>
      </c>
      <c r="G12" s="7">
        <v>0</v>
      </c>
      <c r="H12" s="7">
        <v>0</v>
      </c>
      <c r="I12" s="7">
        <f>INDEX(Fgas!$H$4:$H$39,MATCH(A12,Fgas!$A$4:$A$39,0),1)*10^6</f>
        <v>73837702504.999908</v>
      </c>
    </row>
    <row r="13" spans="1:9" ht="14.25" x14ac:dyDescent="0.45">
      <c r="A13" s="5">
        <v>2026</v>
      </c>
      <c r="B13" s="7">
        <v>0</v>
      </c>
      <c r="C13" s="7">
        <v>0</v>
      </c>
      <c r="D13" s="7">
        <v>0</v>
      </c>
      <c r="E13" s="3">
        <f>Fgas!J15-I13</f>
        <v>14206834251499.99</v>
      </c>
      <c r="F13" s="7">
        <v>0</v>
      </c>
      <c r="G13" s="7">
        <v>0</v>
      </c>
      <c r="H13" s="7">
        <v>0</v>
      </c>
      <c r="I13" s="7">
        <f>INDEX(Fgas!$H$4:$H$39,MATCH(A13,Fgas!$A$4:$A$39,0),1)*10^6</f>
        <v>67749405349.999901</v>
      </c>
    </row>
    <row r="14" spans="1:9" ht="14.25" x14ac:dyDescent="0.45">
      <c r="A14" s="5">
        <v>2027</v>
      </c>
      <c r="B14" s="7">
        <v>0</v>
      </c>
      <c r="C14" s="7">
        <v>0</v>
      </c>
      <c r="D14" s="7">
        <v>0</v>
      </c>
      <c r="E14" s="3">
        <f>Fgas!J16-I14</f>
        <v>13300075317535</v>
      </c>
      <c r="F14" s="7">
        <v>0</v>
      </c>
      <c r="G14" s="7">
        <v>0</v>
      </c>
      <c r="H14" s="7">
        <v>0</v>
      </c>
      <c r="I14" s="7">
        <f>INDEX(Fgas!$H$4:$H$39,MATCH(A14,Fgas!$A$4:$A$39,0),1)*10^6</f>
        <v>61741169710</v>
      </c>
    </row>
    <row r="15" spans="1:9" ht="14.25" x14ac:dyDescent="0.45">
      <c r="A15" s="5">
        <v>2028</v>
      </c>
      <c r="B15" s="7">
        <v>0</v>
      </c>
      <c r="C15" s="7">
        <v>0</v>
      </c>
      <c r="D15" s="7">
        <v>0</v>
      </c>
      <c r="E15" s="3">
        <f>Fgas!J17-I15</f>
        <v>12349927284140.002</v>
      </c>
      <c r="F15" s="7">
        <v>0</v>
      </c>
      <c r="G15" s="7">
        <v>0</v>
      </c>
      <c r="H15" s="7">
        <v>0</v>
      </c>
      <c r="I15" s="7">
        <f>INDEX(Fgas!$H$4:$H$39,MATCH(A15,Fgas!$A$4:$A$39,0),1)*10^6</f>
        <v>55813629420</v>
      </c>
    </row>
    <row r="16" spans="1:9" ht="14.25" x14ac:dyDescent="0.45">
      <c r="A16" s="5">
        <v>2029</v>
      </c>
      <c r="B16" s="7">
        <v>0</v>
      </c>
      <c r="C16" s="7">
        <v>0</v>
      </c>
      <c r="D16" s="7">
        <v>0</v>
      </c>
      <c r="E16" s="3">
        <f>Fgas!J18-I16</f>
        <v>11355215064564.988</v>
      </c>
      <c r="F16" s="7">
        <v>0</v>
      </c>
      <c r="G16" s="7">
        <v>0</v>
      </c>
      <c r="H16" s="7">
        <v>0</v>
      </c>
      <c r="I16" s="7">
        <f>INDEX(Fgas!$H$4:$H$39,MATCH(A16,Fgas!$A$4:$A$39,0),1)*10^6</f>
        <v>49967421374.999901</v>
      </c>
    </row>
    <row r="17" spans="1:9" ht="14.25" x14ac:dyDescent="0.45">
      <c r="A17" s="5">
        <v>2030</v>
      </c>
      <c r="B17" s="7">
        <v>0</v>
      </c>
      <c r="C17" s="7">
        <v>0</v>
      </c>
      <c r="D17" s="7">
        <v>0</v>
      </c>
      <c r="E17" s="3">
        <f>Fgas!J19-I17</f>
        <v>10090097270266.656</v>
      </c>
      <c r="F17" s="7">
        <v>0</v>
      </c>
      <c r="G17" s="7">
        <v>0</v>
      </c>
      <c r="H17" s="7">
        <v>0</v>
      </c>
      <c r="I17" s="7">
        <f>INDEX(Fgas!$H$4:$H$39,MATCH(A17,Fgas!$A$4:$A$39,0),1)*10^6</f>
        <v>43236063428.571396</v>
      </c>
    </row>
    <row r="18" spans="1:9" ht="14.25" x14ac:dyDescent="0.45">
      <c r="A18" s="5">
        <v>2031</v>
      </c>
      <c r="B18" s="7">
        <v>0</v>
      </c>
      <c r="C18" s="7">
        <v>0</v>
      </c>
      <c r="D18" s="7">
        <v>0</v>
      </c>
      <c r="E18" s="3">
        <f>Fgas!J20-I18</f>
        <v>9902899077834.2695</v>
      </c>
      <c r="F18" s="7">
        <v>0</v>
      </c>
      <c r="G18" s="7">
        <v>0</v>
      </c>
      <c r="H18" s="7">
        <v>0</v>
      </c>
      <c r="I18" s="7">
        <f>INDEX(Fgas!$H$4:$H$39,MATCH(A18,Fgas!$A$4:$A$39,0),1)*10^6</f>
        <v>41526605057.619003</v>
      </c>
    </row>
    <row r="19" spans="1:9" ht="14.25" x14ac:dyDescent="0.45">
      <c r="A19" s="5">
        <v>2032</v>
      </c>
      <c r="B19" s="7">
        <v>0</v>
      </c>
      <c r="C19" s="7">
        <v>0</v>
      </c>
      <c r="D19" s="7">
        <v>0</v>
      </c>
      <c r="E19" s="3">
        <f>Fgas!J21-I19</f>
        <v>9713853993297.1191</v>
      </c>
      <c r="F19" s="7">
        <v>0</v>
      </c>
      <c r="G19" s="7">
        <v>0</v>
      </c>
      <c r="H19" s="7">
        <v>0</v>
      </c>
      <c r="I19" s="7">
        <f>INDEX(Fgas!$H$4:$H$39,MATCH(A19,Fgas!$A$4:$A$39,0),1)*10^6</f>
        <v>39860105560</v>
      </c>
    </row>
    <row r="20" spans="1:9" x14ac:dyDescent="0.35">
      <c r="A20" s="5">
        <v>2033</v>
      </c>
      <c r="B20" s="7">
        <v>0</v>
      </c>
      <c r="C20" s="7">
        <v>0</v>
      </c>
      <c r="D20" s="7">
        <v>0</v>
      </c>
      <c r="E20" s="3">
        <f>Fgas!J22-I20</f>
        <v>9523462904222.8437</v>
      </c>
      <c r="F20" s="7">
        <v>0</v>
      </c>
      <c r="G20" s="7">
        <v>0</v>
      </c>
      <c r="H20" s="7">
        <v>0</v>
      </c>
      <c r="I20" s="7">
        <f>INDEX(Fgas!$H$4:$H$39,MATCH(A20,Fgas!$A$4:$A$39,0),1)*10^6</f>
        <v>38235838587.619003</v>
      </c>
    </row>
    <row r="21" spans="1:9" x14ac:dyDescent="0.35">
      <c r="A21" s="5">
        <v>2034</v>
      </c>
      <c r="B21" s="7">
        <v>0</v>
      </c>
      <c r="C21" s="7">
        <v>0</v>
      </c>
      <c r="D21" s="7">
        <v>0</v>
      </c>
      <c r="E21" s="3">
        <f>Fgas!J23-I21</f>
        <v>9332076910135.2168</v>
      </c>
      <c r="F21" s="7">
        <v>0</v>
      </c>
      <c r="G21" s="7">
        <v>0</v>
      </c>
      <c r="H21" s="7">
        <v>0</v>
      </c>
      <c r="I21" s="7">
        <f>INDEX(Fgas!$H$4:$H$39,MATCH(A21,Fgas!$A$4:$A$39,0),1)*10^6</f>
        <v>36653087220.952301</v>
      </c>
    </row>
    <row r="22" spans="1:9" x14ac:dyDescent="0.35">
      <c r="A22" s="5">
        <v>2035</v>
      </c>
      <c r="B22" s="7">
        <v>0</v>
      </c>
      <c r="C22" s="7">
        <v>0</v>
      </c>
      <c r="D22" s="7">
        <v>0</v>
      </c>
      <c r="E22" s="3">
        <f>Fgas!J24-I22</f>
        <v>9139335894964.2656</v>
      </c>
      <c r="F22" s="7">
        <v>0</v>
      </c>
      <c r="G22" s="7">
        <v>0</v>
      </c>
      <c r="H22" s="7">
        <v>0</v>
      </c>
      <c r="I22" s="7">
        <f>INDEX(Fgas!$H$4:$H$39,MATCH(A22,Fgas!$A$4:$A$39,0),1)*10^6</f>
        <v>35111144250</v>
      </c>
    </row>
    <row r="23" spans="1:9" x14ac:dyDescent="0.35">
      <c r="A23" s="5">
        <v>2036</v>
      </c>
      <c r="B23" s="7">
        <v>0</v>
      </c>
      <c r="C23" s="7">
        <v>0</v>
      </c>
      <c r="D23" s="7">
        <v>0</v>
      </c>
      <c r="E23" s="3">
        <f>Fgas!J25-I23</f>
        <v>8956692221199.9883</v>
      </c>
      <c r="F23" s="7">
        <v>0</v>
      </c>
      <c r="G23" s="7">
        <v>0</v>
      </c>
      <c r="H23" s="7">
        <v>0</v>
      </c>
      <c r="I23" s="7">
        <f>INDEX(Fgas!$H$4:$H$39,MATCH(A23,Fgas!$A$4:$A$39,0),1)*10^6</f>
        <v>33587995400</v>
      </c>
    </row>
    <row r="24" spans="1:9" x14ac:dyDescent="0.35">
      <c r="A24" s="5">
        <v>2037</v>
      </c>
      <c r="B24" s="7">
        <v>0</v>
      </c>
      <c r="C24" s="7">
        <v>0</v>
      </c>
      <c r="D24" s="7">
        <v>0</v>
      </c>
      <c r="E24" s="3">
        <f>Fgas!J26-I24</f>
        <v>8772013481493.3174</v>
      </c>
      <c r="F24" s="7">
        <v>0</v>
      </c>
      <c r="G24" s="7">
        <v>0</v>
      </c>
      <c r="H24" s="7">
        <v>0</v>
      </c>
      <c r="I24" s="7">
        <f>INDEX(Fgas!$H$4:$H$39,MATCH(A24,Fgas!$A$4:$A$39,0),1)*10^6</f>
        <v>32106460500.952301</v>
      </c>
    </row>
    <row r="25" spans="1:9" x14ac:dyDescent="0.35">
      <c r="A25" s="5">
        <v>2038</v>
      </c>
      <c r="B25" s="7">
        <v>0</v>
      </c>
      <c r="C25" s="7">
        <v>0</v>
      </c>
      <c r="D25" s="7">
        <v>0</v>
      </c>
      <c r="E25" s="3">
        <f>Fgas!J27-I25</f>
        <v>8585354600754.2686</v>
      </c>
      <c r="F25" s="7">
        <v>0</v>
      </c>
      <c r="G25" s="7">
        <v>0</v>
      </c>
      <c r="H25" s="7">
        <v>0</v>
      </c>
      <c r="I25" s="7">
        <f>INDEX(Fgas!$H$4:$H$39,MATCH(A25,Fgas!$A$4:$A$39,0),1)*10^6</f>
        <v>30665752594.285698</v>
      </c>
    </row>
    <row r="26" spans="1:9" x14ac:dyDescent="0.35">
      <c r="A26" s="5">
        <v>2039</v>
      </c>
      <c r="B26" s="7">
        <v>0</v>
      </c>
      <c r="C26" s="7">
        <v>0</v>
      </c>
      <c r="D26" s="7">
        <v>0</v>
      </c>
      <c r="E26" s="3">
        <f>Fgas!J28-I26</f>
        <v>8396712724167.6006</v>
      </c>
      <c r="F26" s="7">
        <v>0</v>
      </c>
      <c r="G26" s="7">
        <v>0</v>
      </c>
      <c r="H26" s="7">
        <v>0</v>
      </c>
      <c r="I26" s="7">
        <f>INDEX(Fgas!$H$4:$H$39,MATCH(A26,Fgas!$A$4:$A$39,0),1)*10^6</f>
        <v>29265097338.0952</v>
      </c>
    </row>
    <row r="27" spans="1:9" x14ac:dyDescent="0.35">
      <c r="A27" s="5">
        <v>2040</v>
      </c>
      <c r="B27" s="7">
        <v>0</v>
      </c>
      <c r="C27" s="7">
        <v>0</v>
      </c>
      <c r="D27" s="7">
        <v>0</v>
      </c>
      <c r="E27" s="3">
        <f>Fgas!J29-I27</f>
        <v>8206087692214.2754</v>
      </c>
      <c r="F27" s="7">
        <v>0</v>
      </c>
      <c r="G27" s="7">
        <v>0</v>
      </c>
      <c r="H27" s="7">
        <v>0</v>
      </c>
      <c r="I27" s="7">
        <f>INDEX(Fgas!$H$4:$H$39,MATCH(A27,Fgas!$A$4:$A$39,0),1)*10^6</f>
        <v>27903731400</v>
      </c>
    </row>
    <row r="28" spans="1:9" x14ac:dyDescent="0.35">
      <c r="A28" s="5">
        <v>2041</v>
      </c>
      <c r="B28" s="7">
        <v>0</v>
      </c>
      <c r="C28" s="7">
        <v>0</v>
      </c>
      <c r="D28" s="7">
        <v>0</v>
      </c>
      <c r="E28" s="3">
        <f>Fgas!J30-I28</f>
        <v>8006473510134.2734</v>
      </c>
      <c r="F28" s="7">
        <v>0</v>
      </c>
      <c r="G28" s="7">
        <v>0</v>
      </c>
      <c r="H28" s="7">
        <v>0</v>
      </c>
      <c r="I28" s="7">
        <f>INDEX(Fgas!$H$4:$H$39,MATCH(A28,Fgas!$A$4:$A$39,0),1)*10^6</f>
        <v>26567849517.142799</v>
      </c>
    </row>
    <row r="29" spans="1:9" x14ac:dyDescent="0.35">
      <c r="A29" s="5">
        <v>2042</v>
      </c>
      <c r="B29" s="7">
        <v>0</v>
      </c>
      <c r="C29" s="7">
        <v>0</v>
      </c>
      <c r="D29" s="7">
        <v>0</v>
      </c>
      <c r="E29" s="3">
        <f>Fgas!J31-I29</f>
        <v>7805436560142.8437</v>
      </c>
      <c r="F29" s="7">
        <v>0</v>
      </c>
      <c r="G29" s="7">
        <v>0</v>
      </c>
      <c r="H29" s="7">
        <v>0</v>
      </c>
      <c r="I29" s="7">
        <f>INDEX(Fgas!$H$4:$H$39,MATCH(A29,Fgas!$A$4:$A$39,0),1)*10^6</f>
        <v>25271290289.5238</v>
      </c>
    </row>
    <row r="30" spans="1:9" x14ac:dyDescent="0.35">
      <c r="A30" s="5">
        <v>2043</v>
      </c>
      <c r="B30" s="7">
        <v>0</v>
      </c>
      <c r="C30" s="7">
        <v>0</v>
      </c>
      <c r="D30" s="7">
        <v>0</v>
      </c>
      <c r="E30" s="3">
        <f>Fgas!J32-I30</f>
        <v>7602926451376.6553</v>
      </c>
      <c r="F30" s="7">
        <v>0</v>
      </c>
      <c r="G30" s="7">
        <v>0</v>
      </c>
      <c r="H30" s="7">
        <v>0</v>
      </c>
      <c r="I30" s="7">
        <f>INDEX(Fgas!$H$4:$H$39,MATCH(A30,Fgas!$A$4:$A$39,0),1)*10^6</f>
        <v>24013240533.333302</v>
      </c>
    </row>
    <row r="31" spans="1:9" x14ac:dyDescent="0.35">
      <c r="A31" s="5">
        <v>2044</v>
      </c>
      <c r="B31" s="7">
        <v>0</v>
      </c>
      <c r="C31" s="7">
        <v>0</v>
      </c>
      <c r="D31" s="7">
        <v>0</v>
      </c>
      <c r="E31" s="3">
        <f>Fgas!J33-I31</f>
        <v>7398919259768.5664</v>
      </c>
      <c r="F31" s="7">
        <v>0</v>
      </c>
      <c r="G31" s="7">
        <v>0</v>
      </c>
      <c r="H31" s="7">
        <v>0</v>
      </c>
      <c r="I31" s="7">
        <f>INDEX(Fgas!$H$4:$H$39,MATCH(A31,Fgas!$A$4:$A$39,0),1)*10^6</f>
        <v>22792901065.714199</v>
      </c>
    </row>
    <row r="32" spans="1:9" x14ac:dyDescent="0.35">
      <c r="A32" s="5">
        <v>2045</v>
      </c>
      <c r="B32" s="7">
        <v>0</v>
      </c>
      <c r="C32" s="7">
        <v>0</v>
      </c>
      <c r="D32" s="7">
        <v>0</v>
      </c>
      <c r="E32" s="3">
        <f>Fgas!J34-I32</f>
        <v>7193375440683.3193</v>
      </c>
      <c r="F32" s="7">
        <v>0</v>
      </c>
      <c r="G32" s="7">
        <v>0</v>
      </c>
      <c r="H32" s="7">
        <v>0</v>
      </c>
      <c r="I32" s="7">
        <f>INDEX(Fgas!$H$4:$H$39,MATCH(A32,Fgas!$A$4:$A$39,0),1)*10^6</f>
        <v>21609486261.904701</v>
      </c>
    </row>
    <row r="33" spans="1:9" x14ac:dyDescent="0.35">
      <c r="A33" s="5">
        <v>2046</v>
      </c>
      <c r="B33" s="7">
        <v>0</v>
      </c>
      <c r="C33" s="7">
        <v>0</v>
      </c>
      <c r="D33" s="7">
        <v>0</v>
      </c>
      <c r="E33" s="3">
        <f>Fgas!J35-I33</f>
        <v>6984361743558.0859</v>
      </c>
      <c r="F33" s="7">
        <v>0</v>
      </c>
      <c r="G33" s="7">
        <v>0</v>
      </c>
      <c r="H33" s="7">
        <v>0</v>
      </c>
      <c r="I33" s="7">
        <f>INDEX(Fgas!$H$4:$H$39,MATCH(A33,Fgas!$A$4:$A$39,0),1)*10^6</f>
        <v>20455810643.809498</v>
      </c>
    </row>
    <row r="34" spans="1:9" x14ac:dyDescent="0.35">
      <c r="A34" s="5">
        <v>2047</v>
      </c>
      <c r="B34" s="7">
        <v>0</v>
      </c>
      <c r="C34" s="7">
        <v>0</v>
      </c>
      <c r="D34" s="7">
        <v>0</v>
      </c>
      <c r="E34" s="3">
        <f>Fgas!J36-I34</f>
        <v>6773898035071.416</v>
      </c>
      <c r="F34" s="7">
        <v>0</v>
      </c>
      <c r="G34" s="7">
        <v>0</v>
      </c>
      <c r="H34" s="7">
        <v>0</v>
      </c>
      <c r="I34" s="7">
        <f>INDEX(Fgas!$H$4:$H$39,MATCH(A34,Fgas!$A$4:$A$39,0),1)*10^6</f>
        <v>19338420274.285702</v>
      </c>
    </row>
    <row r="35" spans="1:9" x14ac:dyDescent="0.35">
      <c r="A35" s="5">
        <v>2048</v>
      </c>
      <c r="B35" s="7">
        <v>0</v>
      </c>
      <c r="C35" s="7">
        <v>0</v>
      </c>
      <c r="D35" s="7">
        <v>0</v>
      </c>
      <c r="E35" s="3">
        <f>Fgas!J37-I35</f>
        <v>6561909392599.0283</v>
      </c>
      <c r="F35" s="7">
        <v>0</v>
      </c>
      <c r="G35" s="7">
        <v>0</v>
      </c>
      <c r="H35" s="7">
        <v>0</v>
      </c>
      <c r="I35" s="7">
        <f>INDEX(Fgas!$H$4:$H$39,MATCH(A35,Fgas!$A$4:$A$39,0),1)*10^6</f>
        <v>18256510671.428501</v>
      </c>
    </row>
    <row r="36" spans="1:9" x14ac:dyDescent="0.35">
      <c r="A36" s="5">
        <v>2049</v>
      </c>
      <c r="B36" s="7">
        <v>0</v>
      </c>
      <c r="C36" s="7">
        <v>0</v>
      </c>
      <c r="D36" s="7">
        <v>0</v>
      </c>
      <c r="E36" s="3">
        <f>Fgas!J38-I36</f>
        <v>6348342750567.1396</v>
      </c>
      <c r="F36" s="7">
        <v>0</v>
      </c>
      <c r="G36" s="7">
        <v>0</v>
      </c>
      <c r="H36" s="7">
        <v>0</v>
      </c>
      <c r="I36" s="7">
        <f>INDEX(Fgas!$H$4:$H$39,MATCH(A36,Fgas!$A$4:$A$39,0),1)*10^6</f>
        <v>17209291401.904697</v>
      </c>
    </row>
    <row r="37" spans="1:9" x14ac:dyDescent="0.35">
      <c r="A37" s="5">
        <v>2050</v>
      </c>
      <c r="B37" s="7">
        <v>0</v>
      </c>
      <c r="C37" s="7">
        <v>0</v>
      </c>
      <c r="D37" s="7">
        <v>0</v>
      </c>
      <c r="E37" s="3">
        <f>Fgas!J39-I37</f>
        <v>6133123495999.999</v>
      </c>
      <c r="F37" s="7">
        <v>0</v>
      </c>
      <c r="G37" s="7">
        <v>0</v>
      </c>
      <c r="H37" s="7">
        <v>0</v>
      </c>
      <c r="I37" s="7">
        <f>INDEX(Fgas!$H$4:$H$39,MATCH(A37,Fgas!$A$4:$A$39,0),1)*10^6</f>
        <v>16195987200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K54"/>
  <sheetViews>
    <sheetView topLeftCell="A7" workbookViewId="0">
      <selection activeCell="G15" sqref="G15"/>
    </sheetView>
  </sheetViews>
  <sheetFormatPr defaultRowHeight="14.5" x14ac:dyDescent="0.35"/>
  <cols>
    <col min="1" max="1" width="17.26953125" customWidth="1"/>
    <col min="2" max="2" width="16.453125" customWidth="1"/>
    <col min="3" max="3" width="32.54296875" customWidth="1"/>
    <col min="4" max="4" width="11.54296875" customWidth="1"/>
  </cols>
  <sheetData>
    <row r="1" spans="1:37" ht="14.25" x14ac:dyDescent="0.45">
      <c r="A1" t="s">
        <v>32</v>
      </c>
    </row>
    <row r="3" spans="1:37" ht="14.25" x14ac:dyDescent="0.45">
      <c r="A3" t="s">
        <v>33</v>
      </c>
    </row>
    <row r="5" spans="1:37" ht="14.25" x14ac:dyDescent="0.45">
      <c r="A5" t="s">
        <v>39</v>
      </c>
    </row>
    <row r="7" spans="1:37" ht="14.25" x14ac:dyDescent="0.45">
      <c r="A7" t="s">
        <v>17</v>
      </c>
      <c r="B7" t="s">
        <v>14</v>
      </c>
    </row>
    <row r="8" spans="1:37" ht="14.25" x14ac:dyDescent="0.45">
      <c r="A8" t="s">
        <v>16</v>
      </c>
      <c r="B8" t="s">
        <v>15</v>
      </c>
    </row>
    <row r="10" spans="1:37" ht="14.25" x14ac:dyDescent="0.45">
      <c r="C10" s="3"/>
    </row>
    <row r="12" spans="1:37" ht="14.25" x14ac:dyDescent="0.45">
      <c r="A12" t="s">
        <v>40</v>
      </c>
      <c r="B12">
        <v>2011</v>
      </c>
      <c r="C12">
        <f>B12+1</f>
        <v>2012</v>
      </c>
      <c r="D12">
        <f t="shared" ref="D12:F12" si="0">C12+1</f>
        <v>2013</v>
      </c>
      <c r="E12">
        <f t="shared" si="0"/>
        <v>2014</v>
      </c>
      <c r="F12">
        <f t="shared" si="0"/>
        <v>2015</v>
      </c>
      <c r="G12" t="s">
        <v>43</v>
      </c>
    </row>
    <row r="13" spans="1:37" ht="14.25" x14ac:dyDescent="0.45">
      <c r="A13" t="s">
        <v>48</v>
      </c>
      <c r="B13">
        <v>0.01</v>
      </c>
      <c r="C13">
        <v>0.02</v>
      </c>
      <c r="D13">
        <v>0.03</v>
      </c>
      <c r="E13">
        <v>0.02</v>
      </c>
      <c r="F13">
        <v>0.03</v>
      </c>
      <c r="G13">
        <f>SUM(B13:F13)/5</f>
        <v>2.1999999999999999E-2</v>
      </c>
    </row>
    <row r="14" spans="1:37" ht="14.25" x14ac:dyDescent="0.45">
      <c r="A14" t="s">
        <v>49</v>
      </c>
      <c r="B14">
        <v>0.17</v>
      </c>
      <c r="C14">
        <v>0.08</v>
      </c>
      <c r="D14">
        <v>0.22</v>
      </c>
      <c r="E14">
        <v>0.22</v>
      </c>
      <c r="F14">
        <v>0.21</v>
      </c>
      <c r="G14">
        <f t="shared" ref="G14:G15" si="1">SUM(B14:F14)/5</f>
        <v>0.18</v>
      </c>
    </row>
    <row r="15" spans="1:37" ht="14.25" x14ac:dyDescent="0.45">
      <c r="A15" t="s">
        <v>50</v>
      </c>
      <c r="B15">
        <f>SUM(B13:B14)</f>
        <v>0.18000000000000002</v>
      </c>
      <c r="C15">
        <f t="shared" ref="C15:F15" si="2">SUM(C13:C14)</f>
        <v>0.1</v>
      </c>
      <c r="D15">
        <f t="shared" si="2"/>
        <v>0.25</v>
      </c>
      <c r="E15">
        <f t="shared" si="2"/>
        <v>0.24</v>
      </c>
      <c r="F15">
        <f t="shared" si="2"/>
        <v>0.24</v>
      </c>
      <c r="G15">
        <f t="shared" si="1"/>
        <v>0.20200000000000001</v>
      </c>
      <c r="H15" s="11" t="s">
        <v>45</v>
      </c>
    </row>
    <row r="16" spans="1:37" ht="14.25" x14ac:dyDescent="0.45">
      <c r="B16" s="3"/>
      <c r="C16" s="3"/>
      <c r="D16" s="3"/>
      <c r="E16" s="3"/>
      <c r="F16" s="3"/>
      <c r="G16" s="3">
        <f>G15*1000000</f>
        <v>202000</v>
      </c>
      <c r="H16" t="s">
        <v>10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2:37" ht="14.25" x14ac:dyDescent="0.4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2:37" ht="28.5" x14ac:dyDescent="0.45">
      <c r="B18" t="s">
        <v>46</v>
      </c>
      <c r="C18" s="6" t="s">
        <v>47</v>
      </c>
      <c r="D18" t="s">
        <v>41</v>
      </c>
    </row>
    <row r="19" spans="2:37" ht="14.25" x14ac:dyDescent="0.45">
      <c r="B19" s="3">
        <f>'E3 data 60% RPS Scoping Plan'!F2</f>
        <v>898514.93999999901</v>
      </c>
      <c r="C19" s="3">
        <f>$G$16</f>
        <v>202000</v>
      </c>
      <c r="D19" s="3">
        <f>B19-C19</f>
        <v>696514.93999999901</v>
      </c>
    </row>
    <row r="20" spans="2:37" ht="14.25" x14ac:dyDescent="0.45">
      <c r="B20" s="3">
        <f>'E3 data 60% RPS Scoping Plan'!F3</f>
        <v>898514.93999999901</v>
      </c>
      <c r="C20" s="3">
        <f t="shared" ref="C20:C54" si="3">$G$16</f>
        <v>202000</v>
      </c>
      <c r="D20" s="3">
        <f t="shared" ref="D20:D54" si="4">B20-C20</f>
        <v>696514.93999999901</v>
      </c>
    </row>
    <row r="21" spans="2:37" ht="14.25" x14ac:dyDescent="0.45">
      <c r="B21" s="3">
        <f>'E3 data 60% RPS Scoping Plan'!F4</f>
        <v>872843.08457142801</v>
      </c>
      <c r="C21" s="3">
        <f t="shared" si="3"/>
        <v>202000</v>
      </c>
      <c r="D21" s="3">
        <f t="shared" si="4"/>
        <v>670843.08457142801</v>
      </c>
    </row>
    <row r="22" spans="2:37" ht="14.25" x14ac:dyDescent="0.45">
      <c r="B22" s="3">
        <f>'E3 data 60% RPS Scoping Plan'!F5</f>
        <v>847171.22914285702</v>
      </c>
      <c r="C22" s="3">
        <f t="shared" si="3"/>
        <v>202000</v>
      </c>
      <c r="D22" s="3">
        <f t="shared" si="4"/>
        <v>645171.22914285702</v>
      </c>
    </row>
    <row r="23" spans="2:37" ht="14.25" x14ac:dyDescent="0.45">
      <c r="B23" s="3">
        <f>'E3 data 60% RPS Scoping Plan'!F6</f>
        <v>821499.37371428497</v>
      </c>
      <c r="C23" s="3">
        <f t="shared" si="3"/>
        <v>202000</v>
      </c>
      <c r="D23" s="3">
        <f t="shared" si="4"/>
        <v>619499.37371428497</v>
      </c>
    </row>
    <row r="24" spans="2:37" ht="14.25" x14ac:dyDescent="0.45">
      <c r="B24" s="3">
        <f>'E3 data 60% RPS Scoping Plan'!F7</f>
        <v>795827.51828571397</v>
      </c>
      <c r="C24" s="3">
        <f t="shared" si="3"/>
        <v>202000</v>
      </c>
      <c r="D24" s="3">
        <f t="shared" si="4"/>
        <v>593827.51828571397</v>
      </c>
    </row>
    <row r="25" spans="2:37" x14ac:dyDescent="0.35">
      <c r="B25" s="3">
        <f>'E3 data 60% RPS Scoping Plan'!F8</f>
        <v>770155.66285714204</v>
      </c>
      <c r="C25" s="3">
        <f t="shared" si="3"/>
        <v>202000</v>
      </c>
      <c r="D25" s="3">
        <f t="shared" si="4"/>
        <v>568155.66285714204</v>
      </c>
    </row>
    <row r="26" spans="2:37" x14ac:dyDescent="0.35">
      <c r="B26" s="3">
        <f>'E3 data 60% RPS Scoping Plan'!F9</f>
        <v>744483.80742857105</v>
      </c>
      <c r="C26" s="3">
        <f t="shared" si="3"/>
        <v>202000</v>
      </c>
      <c r="D26" s="3">
        <f t="shared" si="4"/>
        <v>542483.80742857105</v>
      </c>
    </row>
    <row r="27" spans="2:37" x14ac:dyDescent="0.35">
      <c r="B27" s="3">
        <f>'E3 data 60% RPS Scoping Plan'!F10</f>
        <v>718811.951999999</v>
      </c>
      <c r="C27" s="3">
        <f t="shared" si="3"/>
        <v>202000</v>
      </c>
      <c r="D27" s="3">
        <f t="shared" si="4"/>
        <v>516811.951999999</v>
      </c>
    </row>
    <row r="28" spans="2:37" x14ac:dyDescent="0.35">
      <c r="B28" s="3">
        <f>'E3 data 60% RPS Scoping Plan'!F11</f>
        <v>693140.096571428</v>
      </c>
      <c r="C28" s="3">
        <f t="shared" si="3"/>
        <v>202000</v>
      </c>
      <c r="D28" s="3">
        <f t="shared" si="4"/>
        <v>491140.096571428</v>
      </c>
    </row>
    <row r="29" spans="2:37" x14ac:dyDescent="0.35">
      <c r="B29" s="3">
        <f>'E3 data 60% RPS Scoping Plan'!F12</f>
        <v>667468.241142857</v>
      </c>
      <c r="C29" s="3">
        <f t="shared" si="3"/>
        <v>202000</v>
      </c>
      <c r="D29" s="3">
        <f t="shared" si="4"/>
        <v>465468.241142857</v>
      </c>
    </row>
    <row r="30" spans="2:37" x14ac:dyDescent="0.35">
      <c r="B30" s="3">
        <f>'E3 data 60% RPS Scoping Plan'!F13</f>
        <v>641796.38571428496</v>
      </c>
      <c r="C30" s="3">
        <f t="shared" si="3"/>
        <v>202000</v>
      </c>
      <c r="D30" s="3">
        <f t="shared" si="4"/>
        <v>439796.38571428496</v>
      </c>
    </row>
    <row r="31" spans="2:37" x14ac:dyDescent="0.35">
      <c r="B31" s="3">
        <f>'E3 data 60% RPS Scoping Plan'!F14</f>
        <v>616124.53028571396</v>
      </c>
      <c r="C31" s="3">
        <f t="shared" si="3"/>
        <v>202000</v>
      </c>
      <c r="D31" s="3">
        <f t="shared" si="4"/>
        <v>414124.53028571396</v>
      </c>
    </row>
    <row r="32" spans="2:37" x14ac:dyDescent="0.35">
      <c r="B32" s="3">
        <f>'E3 data 60% RPS Scoping Plan'!F15</f>
        <v>590452.67485714203</v>
      </c>
      <c r="C32" s="3">
        <f t="shared" si="3"/>
        <v>202000</v>
      </c>
      <c r="D32" s="3">
        <f t="shared" si="4"/>
        <v>388452.67485714203</v>
      </c>
    </row>
    <row r="33" spans="2:4" x14ac:dyDescent="0.35">
      <c r="B33" s="3">
        <f>'E3 data 60% RPS Scoping Plan'!F16</f>
        <v>564780.81942857103</v>
      </c>
      <c r="C33" s="3">
        <f t="shared" si="3"/>
        <v>202000</v>
      </c>
      <c r="D33" s="3">
        <f t="shared" si="4"/>
        <v>362780.81942857103</v>
      </c>
    </row>
    <row r="34" spans="2:4" x14ac:dyDescent="0.35">
      <c r="B34" s="3">
        <f>'E3 data 60% RPS Scoping Plan'!F17</f>
        <v>521994.39371428499</v>
      </c>
      <c r="C34" s="3">
        <f t="shared" si="3"/>
        <v>202000</v>
      </c>
      <c r="D34" s="3">
        <f t="shared" si="4"/>
        <v>319994.39371428499</v>
      </c>
    </row>
    <row r="35" spans="2:4" x14ac:dyDescent="0.35">
      <c r="B35" s="3">
        <f>'E3 data 60% RPS Scoping Plan'!F18</f>
        <v>504879.82342857099</v>
      </c>
      <c r="C35" s="3">
        <f t="shared" si="3"/>
        <v>202000</v>
      </c>
      <c r="D35" s="3">
        <f t="shared" si="4"/>
        <v>302879.82342857099</v>
      </c>
    </row>
    <row r="36" spans="2:4" x14ac:dyDescent="0.35">
      <c r="B36" s="3">
        <f>'E3 data 60% RPS Scoping Plan'!F19</f>
        <v>487765.25314285699</v>
      </c>
      <c r="C36" s="3">
        <f t="shared" si="3"/>
        <v>202000</v>
      </c>
      <c r="D36" s="3">
        <f t="shared" si="4"/>
        <v>285765.25314285699</v>
      </c>
    </row>
    <row r="37" spans="2:4" x14ac:dyDescent="0.35">
      <c r="B37" s="3">
        <f>'E3 data 60% RPS Scoping Plan'!F20</f>
        <v>470650.682857142</v>
      </c>
      <c r="C37" s="3">
        <f t="shared" si="3"/>
        <v>202000</v>
      </c>
      <c r="D37" s="3">
        <f t="shared" si="4"/>
        <v>268650.682857142</v>
      </c>
    </row>
    <row r="38" spans="2:4" x14ac:dyDescent="0.35">
      <c r="B38" s="3">
        <f>'E3 data 60% RPS Scoping Plan'!F21</f>
        <v>453536.11257142801</v>
      </c>
      <c r="C38" s="3">
        <f t="shared" si="3"/>
        <v>202000</v>
      </c>
      <c r="D38" s="3">
        <f t="shared" si="4"/>
        <v>251536.11257142801</v>
      </c>
    </row>
    <row r="39" spans="2:4" x14ac:dyDescent="0.35">
      <c r="B39" s="3">
        <f>'E3 data 60% RPS Scoping Plan'!F22</f>
        <v>436421.54228571401</v>
      </c>
      <c r="C39" s="3">
        <f t="shared" si="3"/>
        <v>202000</v>
      </c>
      <c r="D39" s="3">
        <f t="shared" si="4"/>
        <v>234421.54228571401</v>
      </c>
    </row>
    <row r="40" spans="2:4" x14ac:dyDescent="0.35">
      <c r="B40" s="3">
        <f>'E3 data 60% RPS Scoping Plan'!F23</f>
        <v>419306.97200000001</v>
      </c>
      <c r="C40" s="3">
        <f t="shared" si="3"/>
        <v>202000</v>
      </c>
      <c r="D40" s="3">
        <f t="shared" si="4"/>
        <v>217306.97200000001</v>
      </c>
    </row>
    <row r="41" spans="2:4" x14ac:dyDescent="0.35">
      <c r="B41" s="3">
        <f>'E3 data 60% RPS Scoping Plan'!F24</f>
        <v>402192.40171428502</v>
      </c>
      <c r="C41" s="3">
        <f t="shared" si="3"/>
        <v>202000</v>
      </c>
      <c r="D41" s="3">
        <f t="shared" si="4"/>
        <v>200192.40171428502</v>
      </c>
    </row>
    <row r="42" spans="2:4" x14ac:dyDescent="0.35">
      <c r="B42" s="3">
        <f>'E3 data 60% RPS Scoping Plan'!F25</f>
        <v>385077.83142857102</v>
      </c>
      <c r="C42" s="3">
        <f t="shared" si="3"/>
        <v>202000</v>
      </c>
      <c r="D42" s="3">
        <f t="shared" si="4"/>
        <v>183077.83142857102</v>
      </c>
    </row>
    <row r="43" spans="2:4" x14ac:dyDescent="0.35">
      <c r="B43" s="3">
        <f>'E3 data 60% RPS Scoping Plan'!F26</f>
        <v>367963.26114285702</v>
      </c>
      <c r="C43" s="3">
        <f t="shared" si="3"/>
        <v>202000</v>
      </c>
      <c r="D43" s="3">
        <f t="shared" si="4"/>
        <v>165963.26114285702</v>
      </c>
    </row>
    <row r="44" spans="2:4" x14ac:dyDescent="0.35">
      <c r="B44" s="3">
        <f>'E3 data 60% RPS Scoping Plan'!F27</f>
        <v>350848.69085714198</v>
      </c>
      <c r="C44" s="3">
        <f t="shared" si="3"/>
        <v>202000</v>
      </c>
      <c r="D44" s="3">
        <f t="shared" si="4"/>
        <v>148848.69085714198</v>
      </c>
    </row>
    <row r="45" spans="2:4" x14ac:dyDescent="0.35">
      <c r="B45" s="3">
        <f>'E3 data 60% RPS Scoping Plan'!F28</f>
        <v>333734.12057142798</v>
      </c>
      <c r="C45" s="3">
        <f t="shared" si="3"/>
        <v>202000</v>
      </c>
      <c r="D45" s="3">
        <f t="shared" si="4"/>
        <v>131734.12057142798</v>
      </c>
    </row>
    <row r="46" spans="2:4" x14ac:dyDescent="0.35">
      <c r="B46" s="3">
        <f>'E3 data 60% RPS Scoping Plan'!F29</f>
        <v>316619.55028571398</v>
      </c>
      <c r="C46" s="3">
        <f t="shared" si="3"/>
        <v>202000</v>
      </c>
      <c r="D46" s="3">
        <f t="shared" si="4"/>
        <v>114619.55028571398</v>
      </c>
    </row>
    <row r="47" spans="2:4" x14ac:dyDescent="0.35">
      <c r="B47" s="3">
        <f>'E3 data 60% RPS Scoping Plan'!F30</f>
        <v>299504.98</v>
      </c>
      <c r="C47" s="3">
        <f t="shared" si="3"/>
        <v>202000</v>
      </c>
      <c r="D47" s="3">
        <f t="shared" si="4"/>
        <v>97504.979999999981</v>
      </c>
    </row>
    <row r="48" spans="2:4" x14ac:dyDescent="0.35">
      <c r="B48" s="3">
        <f>'E3 data 60% RPS Scoping Plan'!F31</f>
        <v>282390.40971428499</v>
      </c>
      <c r="C48" s="3">
        <f t="shared" si="3"/>
        <v>202000</v>
      </c>
      <c r="D48" s="3">
        <f t="shared" si="4"/>
        <v>80390.409714284993</v>
      </c>
    </row>
    <row r="49" spans="2:4" x14ac:dyDescent="0.35">
      <c r="B49" s="3">
        <f>'E3 data 60% RPS Scoping Plan'!F32</f>
        <v>265275.83942857099</v>
      </c>
      <c r="C49" s="3">
        <f t="shared" si="3"/>
        <v>202000</v>
      </c>
      <c r="D49" s="3">
        <f t="shared" si="4"/>
        <v>63275.839428570995</v>
      </c>
    </row>
    <row r="50" spans="2:4" x14ac:dyDescent="0.35">
      <c r="B50" s="3">
        <f>'E3 data 60% RPS Scoping Plan'!F33</f>
        <v>248161.269142857</v>
      </c>
      <c r="C50" s="3">
        <f t="shared" si="3"/>
        <v>202000</v>
      </c>
      <c r="D50" s="3">
        <f t="shared" si="4"/>
        <v>46161.269142856996</v>
      </c>
    </row>
    <row r="51" spans="2:4" x14ac:dyDescent="0.35">
      <c r="B51" s="3">
        <f>'E3 data 60% RPS Scoping Plan'!F34</f>
        <v>231046.69885714201</v>
      </c>
      <c r="C51" s="3">
        <f t="shared" si="3"/>
        <v>202000</v>
      </c>
      <c r="D51" s="3">
        <f t="shared" si="4"/>
        <v>29046.698857142008</v>
      </c>
    </row>
    <row r="52" spans="2:4" x14ac:dyDescent="0.35">
      <c r="B52" s="3">
        <f>'E3 data 60% RPS Scoping Plan'!F35</f>
        <v>213932.12857142801</v>
      </c>
      <c r="C52" s="3">
        <f t="shared" si="3"/>
        <v>202000</v>
      </c>
      <c r="D52" s="3">
        <f t="shared" si="4"/>
        <v>11932.128571428009</v>
      </c>
    </row>
    <row r="53" spans="2:4" x14ac:dyDescent="0.35">
      <c r="B53" s="3">
        <f>'E3 data 60% RPS Scoping Plan'!F36</f>
        <v>196817.55828571401</v>
      </c>
      <c r="C53" s="3">
        <f t="shared" si="3"/>
        <v>202000</v>
      </c>
      <c r="D53" s="3">
        <f t="shared" si="4"/>
        <v>-5182.4417142859893</v>
      </c>
    </row>
    <row r="54" spans="2:4" x14ac:dyDescent="0.35">
      <c r="B54" s="3">
        <f>'E3 data 60% RPS Scoping Plan'!F37</f>
        <v>179702.98799999899</v>
      </c>
      <c r="C54" s="3">
        <f t="shared" si="3"/>
        <v>202000</v>
      </c>
      <c r="D54" s="3">
        <f t="shared" si="4"/>
        <v>-22297.012000001007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L55"/>
  <sheetViews>
    <sheetView workbookViewId="0">
      <selection activeCell="AC15" sqref="AC15"/>
    </sheetView>
  </sheetViews>
  <sheetFormatPr defaultRowHeight="14.5" x14ac:dyDescent="0.35"/>
  <cols>
    <col min="1" max="1" width="28" customWidth="1"/>
    <col min="2" max="2" width="16.1796875" customWidth="1"/>
    <col min="3" max="3" width="18.1796875" customWidth="1"/>
    <col min="4" max="4" width="16.81640625" customWidth="1"/>
    <col min="5" max="26" width="9.1796875" hidden="1" customWidth="1"/>
    <col min="28" max="28" width="25.54296875" bestFit="1" customWidth="1"/>
  </cols>
  <sheetData>
    <row r="1" spans="1:38" ht="14.25" x14ac:dyDescent="0.45">
      <c r="A1" t="s">
        <v>12</v>
      </c>
    </row>
    <row r="2" spans="1:38" ht="14.25" x14ac:dyDescent="0.45">
      <c r="A2" t="s">
        <v>17</v>
      </c>
      <c r="B2" t="s">
        <v>14</v>
      </c>
    </row>
    <row r="3" spans="1:38" ht="14.25" x14ac:dyDescent="0.45">
      <c r="A3" t="s">
        <v>16</v>
      </c>
      <c r="B3" t="s">
        <v>15</v>
      </c>
    </row>
    <row r="5" spans="1:38" ht="14.25" x14ac:dyDescent="0.45">
      <c r="A5" t="s">
        <v>13</v>
      </c>
      <c r="B5" t="s">
        <v>20</v>
      </c>
      <c r="C5" s="3">
        <v>1034712.414</v>
      </c>
      <c r="D5" s="11" t="s">
        <v>10</v>
      </c>
    </row>
    <row r="6" spans="1:38" ht="14.25" x14ac:dyDescent="0.45">
      <c r="A6" t="s">
        <v>25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ht="14.25" x14ac:dyDescent="0.45">
      <c r="A7" s="11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10" spans="1:38" ht="14.25" x14ac:dyDescent="0.45">
      <c r="B10">
        <v>2011</v>
      </c>
      <c r="C10">
        <f>B10+1</f>
        <v>2012</v>
      </c>
      <c r="D10">
        <f t="shared" ref="D10:AB10" si="0">C10+1</f>
        <v>2013</v>
      </c>
      <c r="E10">
        <f t="shared" si="0"/>
        <v>2014</v>
      </c>
      <c r="F10">
        <f t="shared" si="0"/>
        <v>2015</v>
      </c>
      <c r="G10">
        <f t="shared" si="0"/>
        <v>2016</v>
      </c>
      <c r="H10">
        <f t="shared" si="0"/>
        <v>2017</v>
      </c>
      <c r="I10">
        <f t="shared" si="0"/>
        <v>2018</v>
      </c>
      <c r="J10">
        <f t="shared" si="0"/>
        <v>2019</v>
      </c>
      <c r="K10">
        <f t="shared" si="0"/>
        <v>2020</v>
      </c>
      <c r="L10">
        <f t="shared" si="0"/>
        <v>2021</v>
      </c>
      <c r="M10">
        <f t="shared" si="0"/>
        <v>2022</v>
      </c>
      <c r="N10">
        <f t="shared" si="0"/>
        <v>2023</v>
      </c>
      <c r="O10">
        <f t="shared" si="0"/>
        <v>2024</v>
      </c>
      <c r="P10">
        <f t="shared" si="0"/>
        <v>2025</v>
      </c>
      <c r="Q10">
        <f t="shared" si="0"/>
        <v>2026</v>
      </c>
      <c r="R10">
        <f t="shared" si="0"/>
        <v>2027</v>
      </c>
      <c r="S10">
        <f t="shared" si="0"/>
        <v>2028</v>
      </c>
      <c r="T10">
        <f t="shared" si="0"/>
        <v>2029</v>
      </c>
      <c r="U10">
        <f t="shared" si="0"/>
        <v>2030</v>
      </c>
      <c r="V10">
        <f t="shared" si="0"/>
        <v>2031</v>
      </c>
      <c r="W10">
        <f t="shared" si="0"/>
        <v>2032</v>
      </c>
      <c r="X10">
        <f t="shared" si="0"/>
        <v>2033</v>
      </c>
      <c r="Y10">
        <f t="shared" si="0"/>
        <v>2034</v>
      </c>
      <c r="Z10">
        <f t="shared" si="0"/>
        <v>2035</v>
      </c>
      <c r="AA10">
        <v>2014</v>
      </c>
      <c r="AB10">
        <f t="shared" si="0"/>
        <v>2015</v>
      </c>
      <c r="AC10" t="s">
        <v>42</v>
      </c>
    </row>
    <row r="11" spans="1:38" ht="14.25" x14ac:dyDescent="0.45">
      <c r="A11" t="s">
        <v>21</v>
      </c>
      <c r="B11">
        <v>0.17</v>
      </c>
      <c r="C11">
        <v>0.23</v>
      </c>
      <c r="D11">
        <v>0.22</v>
      </c>
      <c r="AA11">
        <v>0.21</v>
      </c>
      <c r="AB11">
        <v>0.19</v>
      </c>
      <c r="AC11">
        <f>SUM(B11:AB11)</f>
        <v>1.02</v>
      </c>
    </row>
    <row r="12" spans="1:38" ht="14.25" x14ac:dyDescent="0.45">
      <c r="A12" t="s">
        <v>23</v>
      </c>
      <c r="B12">
        <v>1.26</v>
      </c>
      <c r="C12">
        <v>1.22</v>
      </c>
      <c r="D12">
        <v>1.22</v>
      </c>
      <c r="AA12">
        <v>0.96</v>
      </c>
      <c r="AB12">
        <v>0.91</v>
      </c>
      <c r="AC12">
        <f>SUM(B12:AB12)</f>
        <v>5.57</v>
      </c>
    </row>
    <row r="13" spans="1:38" ht="14.25" x14ac:dyDescent="0.45">
      <c r="A13" t="s">
        <v>24</v>
      </c>
      <c r="B13">
        <v>0.03</v>
      </c>
      <c r="C13">
        <v>0.03</v>
      </c>
      <c r="D13">
        <v>0.03</v>
      </c>
      <c r="AA13">
        <v>0.03</v>
      </c>
      <c r="AB13">
        <v>0.03</v>
      </c>
      <c r="AC13">
        <f>SUM(B13:AB13)</f>
        <v>0.15</v>
      </c>
    </row>
    <row r="15" spans="1:38" ht="14.25" x14ac:dyDescent="0.45">
      <c r="AB15" t="s">
        <v>26</v>
      </c>
      <c r="AC15">
        <f>AC11+AC12+AC13</f>
        <v>6.74</v>
      </c>
    </row>
    <row r="17" spans="1:29" ht="14.25" x14ac:dyDescent="0.45">
      <c r="AB17" t="s">
        <v>27</v>
      </c>
      <c r="AC17">
        <f>(AC12+AC13)/AC15</f>
        <v>0.84866468842729981</v>
      </c>
    </row>
    <row r="18" spans="1:29" ht="14.25" x14ac:dyDescent="0.45">
      <c r="AB18" t="s">
        <v>28</v>
      </c>
      <c r="AC18">
        <f>AC11/AC15</f>
        <v>0.1513353115727003</v>
      </c>
    </row>
    <row r="19" spans="1:29" ht="15" x14ac:dyDescent="0.25">
      <c r="B19" t="str">
        <f>'E3 data 60% RPS Scoping Plan'!K1</f>
        <v>Agriculture: Other</v>
      </c>
      <c r="C19" t="s">
        <v>30</v>
      </c>
      <c r="D19" t="s">
        <v>31</v>
      </c>
      <c r="AA19" s="2"/>
    </row>
    <row r="20" spans="1:29" x14ac:dyDescent="0.35">
      <c r="A20">
        <v>2015</v>
      </c>
      <c r="B20" s="3">
        <f>'E3 data 60% RPS Scoping Plan'!K2</f>
        <v>1034712.414</v>
      </c>
      <c r="C20" s="3">
        <f>AC17*B20</f>
        <v>878123.88843916927</v>
      </c>
      <c r="D20" s="3">
        <f>AC18*B20</f>
        <v>156588.52556083087</v>
      </c>
    </row>
    <row r="21" spans="1:29" x14ac:dyDescent="0.35">
      <c r="A21" s="5">
        <v>2016</v>
      </c>
      <c r="B21" s="3">
        <f>'E3 data 60% RPS Scoping Plan'!K3</f>
        <v>1034712.414</v>
      </c>
      <c r="C21" s="3">
        <f>$C$20</f>
        <v>878123.88843916927</v>
      </c>
      <c r="D21" s="3">
        <f>$D$20</f>
        <v>156588.52556083087</v>
      </c>
    </row>
    <row r="22" spans="1:29" x14ac:dyDescent="0.35">
      <c r="A22" s="5">
        <v>2017</v>
      </c>
      <c r="B22" s="3">
        <f>'E3 data 60% RPS Scoping Plan'!K4</f>
        <v>1034712.414</v>
      </c>
      <c r="C22" s="3">
        <f t="shared" ref="C22:C55" si="1">$C$20</f>
        <v>878123.88843916927</v>
      </c>
      <c r="D22" s="3">
        <f t="shared" ref="D22:D55" si="2">$D$20</f>
        <v>156588.52556083087</v>
      </c>
    </row>
    <row r="23" spans="1:29" x14ac:dyDescent="0.35">
      <c r="A23" s="5">
        <v>2018</v>
      </c>
      <c r="B23" s="3">
        <f>'E3 data 60% RPS Scoping Plan'!K5</f>
        <v>1034712.414</v>
      </c>
      <c r="C23" s="3">
        <f t="shared" si="1"/>
        <v>878123.88843916927</v>
      </c>
      <c r="D23" s="3">
        <f t="shared" si="2"/>
        <v>156588.52556083087</v>
      </c>
    </row>
    <row r="24" spans="1:29" x14ac:dyDescent="0.35">
      <c r="A24" s="5">
        <v>2019</v>
      </c>
      <c r="B24" s="3">
        <f>'E3 data 60% RPS Scoping Plan'!K6</f>
        <v>1034712.414</v>
      </c>
      <c r="C24" s="3">
        <f t="shared" si="1"/>
        <v>878123.88843916927</v>
      </c>
      <c r="D24" s="3">
        <f t="shared" si="2"/>
        <v>156588.52556083087</v>
      </c>
    </row>
    <row r="25" spans="1:29" x14ac:dyDescent="0.35">
      <c r="A25" s="5">
        <v>2020</v>
      </c>
      <c r="B25" s="3">
        <f>'E3 data 60% RPS Scoping Plan'!K7</f>
        <v>1034712.414</v>
      </c>
      <c r="C25" s="3">
        <f t="shared" si="1"/>
        <v>878123.88843916927</v>
      </c>
      <c r="D25" s="3">
        <f t="shared" si="2"/>
        <v>156588.52556083087</v>
      </c>
    </row>
    <row r="26" spans="1:29" x14ac:dyDescent="0.35">
      <c r="A26" s="5">
        <v>2021</v>
      </c>
      <c r="B26" s="3">
        <f>'E3 data 60% RPS Scoping Plan'!K8</f>
        <v>1034712.414</v>
      </c>
      <c r="C26" s="3">
        <f t="shared" si="1"/>
        <v>878123.88843916927</v>
      </c>
      <c r="D26" s="3">
        <f t="shared" si="2"/>
        <v>156588.52556083087</v>
      </c>
    </row>
    <row r="27" spans="1:29" x14ac:dyDescent="0.35">
      <c r="A27" s="5">
        <v>2022</v>
      </c>
      <c r="B27" s="3">
        <f>'E3 data 60% RPS Scoping Plan'!K9</f>
        <v>1034712.414</v>
      </c>
      <c r="C27" s="3">
        <f t="shared" si="1"/>
        <v>878123.88843916927</v>
      </c>
      <c r="D27" s="3">
        <f t="shared" si="2"/>
        <v>156588.52556083087</v>
      </c>
    </row>
    <row r="28" spans="1:29" x14ac:dyDescent="0.35">
      <c r="A28" s="5">
        <v>2023</v>
      </c>
      <c r="B28" s="3">
        <f>'E3 data 60% RPS Scoping Plan'!K10</f>
        <v>1034712.414</v>
      </c>
      <c r="C28" s="3">
        <f t="shared" si="1"/>
        <v>878123.88843916927</v>
      </c>
      <c r="D28" s="3">
        <f t="shared" si="2"/>
        <v>156588.52556083087</v>
      </c>
    </row>
    <row r="29" spans="1:29" x14ac:dyDescent="0.35">
      <c r="A29" s="5">
        <v>2024</v>
      </c>
      <c r="B29" s="3">
        <f>'E3 data 60% RPS Scoping Plan'!K11</f>
        <v>1034712.414</v>
      </c>
      <c r="C29" s="3">
        <f t="shared" si="1"/>
        <v>878123.88843916927</v>
      </c>
      <c r="D29" s="3">
        <f t="shared" si="2"/>
        <v>156588.52556083087</v>
      </c>
    </row>
    <row r="30" spans="1:29" x14ac:dyDescent="0.35">
      <c r="A30" s="5">
        <v>2025</v>
      </c>
      <c r="B30" s="3">
        <f>'E3 data 60% RPS Scoping Plan'!K12</f>
        <v>1034712.414</v>
      </c>
      <c r="C30" s="3">
        <f t="shared" si="1"/>
        <v>878123.88843916927</v>
      </c>
      <c r="D30" s="3">
        <f t="shared" si="2"/>
        <v>156588.52556083087</v>
      </c>
    </row>
    <row r="31" spans="1:29" x14ac:dyDescent="0.35">
      <c r="A31" s="5">
        <v>2026</v>
      </c>
      <c r="B31" s="3">
        <f>'E3 data 60% RPS Scoping Plan'!K13</f>
        <v>1034712.414</v>
      </c>
      <c r="C31" s="3">
        <f t="shared" si="1"/>
        <v>878123.88843916927</v>
      </c>
      <c r="D31" s="3">
        <f t="shared" si="2"/>
        <v>156588.52556083087</v>
      </c>
    </row>
    <row r="32" spans="1:29" x14ac:dyDescent="0.35">
      <c r="A32" s="5">
        <v>2027</v>
      </c>
      <c r="B32" s="3">
        <f>'E3 data 60% RPS Scoping Plan'!K14</f>
        <v>1034712.414</v>
      </c>
      <c r="C32" s="3">
        <f t="shared" si="1"/>
        <v>878123.88843916927</v>
      </c>
      <c r="D32" s="3">
        <f t="shared" si="2"/>
        <v>156588.52556083087</v>
      </c>
    </row>
    <row r="33" spans="1:4" x14ac:dyDescent="0.35">
      <c r="A33" s="5">
        <v>2028</v>
      </c>
      <c r="B33" s="3">
        <f>'E3 data 60% RPS Scoping Plan'!K15</f>
        <v>1034712.414</v>
      </c>
      <c r="C33" s="3">
        <f t="shared" si="1"/>
        <v>878123.88843916927</v>
      </c>
      <c r="D33" s="3">
        <f t="shared" si="2"/>
        <v>156588.52556083087</v>
      </c>
    </row>
    <row r="34" spans="1:4" x14ac:dyDescent="0.35">
      <c r="A34" s="5">
        <v>2029</v>
      </c>
      <c r="B34" s="3">
        <f>'E3 data 60% RPS Scoping Plan'!K16</f>
        <v>1034712.414</v>
      </c>
      <c r="C34" s="3">
        <f t="shared" si="1"/>
        <v>878123.88843916927</v>
      </c>
      <c r="D34" s="3">
        <f t="shared" si="2"/>
        <v>156588.52556083087</v>
      </c>
    </row>
    <row r="35" spans="1:4" x14ac:dyDescent="0.35">
      <c r="A35" s="5">
        <v>2030</v>
      </c>
      <c r="B35" s="3">
        <f>'E3 data 60% RPS Scoping Plan'!K17</f>
        <v>1034712.414</v>
      </c>
      <c r="C35" s="3">
        <f t="shared" si="1"/>
        <v>878123.88843916927</v>
      </c>
      <c r="D35" s="3">
        <f t="shared" si="2"/>
        <v>156588.52556083087</v>
      </c>
    </row>
    <row r="36" spans="1:4" x14ac:dyDescent="0.35">
      <c r="A36" s="5">
        <v>2031</v>
      </c>
      <c r="B36" s="3">
        <f>'E3 data 60% RPS Scoping Plan'!K18</f>
        <v>1034712.414</v>
      </c>
      <c r="C36" s="3">
        <f t="shared" si="1"/>
        <v>878123.88843916927</v>
      </c>
      <c r="D36" s="3">
        <f t="shared" si="2"/>
        <v>156588.52556083087</v>
      </c>
    </row>
    <row r="37" spans="1:4" x14ac:dyDescent="0.35">
      <c r="A37" s="5">
        <v>2032</v>
      </c>
      <c r="B37" s="3">
        <f>'E3 data 60% RPS Scoping Plan'!K19</f>
        <v>1034712.414</v>
      </c>
      <c r="C37" s="3">
        <f t="shared" si="1"/>
        <v>878123.88843916927</v>
      </c>
      <c r="D37" s="3">
        <f t="shared" si="2"/>
        <v>156588.52556083087</v>
      </c>
    </row>
    <row r="38" spans="1:4" x14ac:dyDescent="0.35">
      <c r="A38" s="5">
        <v>2033</v>
      </c>
      <c r="B38" s="3">
        <f>'E3 data 60% RPS Scoping Plan'!K20</f>
        <v>1034712.414</v>
      </c>
      <c r="C38" s="3">
        <f t="shared" si="1"/>
        <v>878123.88843916927</v>
      </c>
      <c r="D38" s="3">
        <f t="shared" si="2"/>
        <v>156588.52556083087</v>
      </c>
    </row>
    <row r="39" spans="1:4" x14ac:dyDescent="0.35">
      <c r="A39" s="5">
        <v>2034</v>
      </c>
      <c r="B39" s="3">
        <f>'E3 data 60% RPS Scoping Plan'!K21</f>
        <v>1034712.414</v>
      </c>
      <c r="C39" s="3">
        <f t="shared" si="1"/>
        <v>878123.88843916927</v>
      </c>
      <c r="D39" s="3">
        <f t="shared" si="2"/>
        <v>156588.52556083087</v>
      </c>
    </row>
    <row r="40" spans="1:4" x14ac:dyDescent="0.35">
      <c r="A40" s="5">
        <v>2035</v>
      </c>
      <c r="B40" s="3">
        <f>'E3 data 60% RPS Scoping Plan'!K22</f>
        <v>1034712.414</v>
      </c>
      <c r="C40" s="3">
        <f t="shared" si="1"/>
        <v>878123.88843916927</v>
      </c>
      <c r="D40" s="3">
        <f t="shared" si="2"/>
        <v>156588.52556083087</v>
      </c>
    </row>
    <row r="41" spans="1:4" x14ac:dyDescent="0.35">
      <c r="A41" s="5">
        <v>2036</v>
      </c>
      <c r="B41" s="3">
        <f>'E3 data 60% RPS Scoping Plan'!K23</f>
        <v>1034712.414</v>
      </c>
      <c r="C41" s="3">
        <f t="shared" si="1"/>
        <v>878123.88843916927</v>
      </c>
      <c r="D41" s="3">
        <f t="shared" si="2"/>
        <v>156588.52556083087</v>
      </c>
    </row>
    <row r="42" spans="1:4" x14ac:dyDescent="0.35">
      <c r="A42" s="5">
        <v>2037</v>
      </c>
      <c r="B42" s="3">
        <f>'E3 data 60% RPS Scoping Plan'!K24</f>
        <v>1034712.414</v>
      </c>
      <c r="C42" s="3">
        <f t="shared" si="1"/>
        <v>878123.88843916927</v>
      </c>
      <c r="D42" s="3">
        <f t="shared" si="2"/>
        <v>156588.52556083087</v>
      </c>
    </row>
    <row r="43" spans="1:4" x14ac:dyDescent="0.35">
      <c r="A43" s="5">
        <v>2038</v>
      </c>
      <c r="B43" s="3">
        <f>'E3 data 60% RPS Scoping Plan'!K25</f>
        <v>1034712.414</v>
      </c>
      <c r="C43" s="3">
        <f t="shared" si="1"/>
        <v>878123.88843916927</v>
      </c>
      <c r="D43" s="3">
        <f t="shared" si="2"/>
        <v>156588.52556083087</v>
      </c>
    </row>
    <row r="44" spans="1:4" x14ac:dyDescent="0.35">
      <c r="A44" s="5">
        <v>2039</v>
      </c>
      <c r="B44" s="3">
        <f>'E3 data 60% RPS Scoping Plan'!K26</f>
        <v>1034712.414</v>
      </c>
      <c r="C44" s="3">
        <f t="shared" si="1"/>
        <v>878123.88843916927</v>
      </c>
      <c r="D44" s="3">
        <f t="shared" si="2"/>
        <v>156588.52556083087</v>
      </c>
    </row>
    <row r="45" spans="1:4" x14ac:dyDescent="0.35">
      <c r="A45" s="5">
        <v>2040</v>
      </c>
      <c r="B45" s="3">
        <f>'E3 data 60% RPS Scoping Plan'!K27</f>
        <v>1034712.414</v>
      </c>
      <c r="C45" s="3">
        <f t="shared" si="1"/>
        <v>878123.88843916927</v>
      </c>
      <c r="D45" s="3">
        <f t="shared" si="2"/>
        <v>156588.52556083087</v>
      </c>
    </row>
    <row r="46" spans="1:4" x14ac:dyDescent="0.35">
      <c r="A46" s="5">
        <v>2041</v>
      </c>
      <c r="B46" s="3">
        <f>'E3 data 60% RPS Scoping Plan'!K28</f>
        <v>1034712.414</v>
      </c>
      <c r="C46" s="3">
        <f t="shared" si="1"/>
        <v>878123.88843916927</v>
      </c>
      <c r="D46" s="3">
        <f t="shared" si="2"/>
        <v>156588.52556083087</v>
      </c>
    </row>
    <row r="47" spans="1:4" x14ac:dyDescent="0.35">
      <c r="A47" s="5">
        <v>2042</v>
      </c>
      <c r="B47" s="3">
        <f>'E3 data 60% RPS Scoping Plan'!K29</f>
        <v>1034712.414</v>
      </c>
      <c r="C47" s="3">
        <f t="shared" si="1"/>
        <v>878123.88843916927</v>
      </c>
      <c r="D47" s="3">
        <f t="shared" si="2"/>
        <v>156588.52556083087</v>
      </c>
    </row>
    <row r="48" spans="1:4" x14ac:dyDescent="0.35">
      <c r="A48" s="5">
        <v>2043</v>
      </c>
      <c r="B48" s="3">
        <f>'E3 data 60% RPS Scoping Plan'!K30</f>
        <v>1034712.414</v>
      </c>
      <c r="C48" s="3">
        <f t="shared" si="1"/>
        <v>878123.88843916927</v>
      </c>
      <c r="D48" s="3">
        <f t="shared" si="2"/>
        <v>156588.52556083087</v>
      </c>
    </row>
    <row r="49" spans="1:4" x14ac:dyDescent="0.35">
      <c r="A49" s="5">
        <v>2044</v>
      </c>
      <c r="B49" s="3">
        <f>'E3 data 60% RPS Scoping Plan'!K31</f>
        <v>1034712.414</v>
      </c>
      <c r="C49" s="3">
        <f t="shared" si="1"/>
        <v>878123.88843916927</v>
      </c>
      <c r="D49" s="3">
        <f t="shared" si="2"/>
        <v>156588.52556083087</v>
      </c>
    </row>
    <row r="50" spans="1:4" x14ac:dyDescent="0.35">
      <c r="A50" s="5">
        <v>2045</v>
      </c>
      <c r="B50" s="3">
        <f>'E3 data 60% RPS Scoping Plan'!K32</f>
        <v>1034712.414</v>
      </c>
      <c r="C50" s="3">
        <f t="shared" si="1"/>
        <v>878123.88843916927</v>
      </c>
      <c r="D50" s="3">
        <f t="shared" si="2"/>
        <v>156588.52556083087</v>
      </c>
    </row>
    <row r="51" spans="1:4" x14ac:dyDescent="0.35">
      <c r="A51" s="5">
        <v>2046</v>
      </c>
      <c r="B51" s="3">
        <f>'E3 data 60% RPS Scoping Plan'!K33</f>
        <v>1034712.414</v>
      </c>
      <c r="C51" s="3">
        <f t="shared" si="1"/>
        <v>878123.88843916927</v>
      </c>
      <c r="D51" s="3">
        <f t="shared" si="2"/>
        <v>156588.52556083087</v>
      </c>
    </row>
    <row r="52" spans="1:4" x14ac:dyDescent="0.35">
      <c r="A52" s="5">
        <v>2047</v>
      </c>
      <c r="B52" s="3">
        <f>'E3 data 60% RPS Scoping Plan'!K34</f>
        <v>1034712.414</v>
      </c>
      <c r="C52" s="3">
        <f t="shared" si="1"/>
        <v>878123.88843916927</v>
      </c>
      <c r="D52" s="3">
        <f t="shared" si="2"/>
        <v>156588.52556083087</v>
      </c>
    </row>
    <row r="53" spans="1:4" x14ac:dyDescent="0.35">
      <c r="A53" s="5">
        <v>2048</v>
      </c>
      <c r="B53" s="3">
        <f>'E3 data 60% RPS Scoping Plan'!K35</f>
        <v>1034712.414</v>
      </c>
      <c r="C53" s="3">
        <f t="shared" si="1"/>
        <v>878123.88843916927</v>
      </c>
      <c r="D53" s="3">
        <f t="shared" si="2"/>
        <v>156588.52556083087</v>
      </c>
    </row>
    <row r="54" spans="1:4" x14ac:dyDescent="0.35">
      <c r="A54" s="5">
        <v>2049</v>
      </c>
      <c r="B54" s="3">
        <f>'E3 data 60% RPS Scoping Plan'!K36</f>
        <v>1034712.414</v>
      </c>
      <c r="C54" s="3">
        <f t="shared" si="1"/>
        <v>878123.88843916927</v>
      </c>
      <c r="D54" s="3">
        <f t="shared" si="2"/>
        <v>156588.52556083087</v>
      </c>
    </row>
    <row r="55" spans="1:4" x14ac:dyDescent="0.35">
      <c r="A55" s="5">
        <v>2050</v>
      </c>
      <c r="B55" s="3">
        <f>'E3 data 60% RPS Scoping Plan'!K37</f>
        <v>1034712.414</v>
      </c>
      <c r="C55" s="3">
        <f t="shared" si="1"/>
        <v>878123.88843916927</v>
      </c>
      <c r="D55" s="3">
        <f t="shared" si="2"/>
        <v>156588.52556083087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J39"/>
  <sheetViews>
    <sheetView workbookViewId="0">
      <selection activeCell="I3" sqref="I3"/>
    </sheetView>
  </sheetViews>
  <sheetFormatPr defaultRowHeight="14.5" x14ac:dyDescent="0.35"/>
  <cols>
    <col min="7" max="7" width="12.7265625" customWidth="1"/>
    <col min="8" max="8" width="13" bestFit="1" customWidth="1"/>
  </cols>
  <sheetData>
    <row r="1" spans="1:10" ht="14.25" x14ac:dyDescent="0.45">
      <c r="A1" t="s">
        <v>61</v>
      </c>
    </row>
    <row r="3" spans="1:10" ht="14.25" x14ac:dyDescent="0.45">
      <c r="B3" t="str">
        <f>'E3 data 60% RPS Scoping Plan'!L1</f>
        <v>Fgas: RES</v>
      </c>
      <c r="C3" t="str">
        <f>'E3 data 60% RPS Scoping Plan'!M1</f>
        <v>Fgas: COM</v>
      </c>
      <c r="D3" t="str">
        <f>'E3 data 60% RPS Scoping Plan'!N1</f>
        <v>Fgas: IND</v>
      </c>
      <c r="E3" t="str">
        <f>'E3 data 60% RPS Scoping Plan'!O1</f>
        <v>Fgas: LDV</v>
      </c>
      <c r="F3" t="str">
        <f>'E3 data 60% RPS Scoping Plan'!P1</f>
        <v>Fgas: HDV</v>
      </c>
      <c r="G3" t="str">
        <f>'E3 data 60% RPS Scoping Plan'!Q1</f>
        <v>Fgas: Other trans</v>
      </c>
      <c r="H3" t="str">
        <f>'E3 data 60% RPS Scoping Plan'!R1</f>
        <v>Fgas: Electricity</v>
      </c>
      <c r="I3" t="s">
        <v>59</v>
      </c>
      <c r="J3" t="s">
        <v>60</v>
      </c>
    </row>
    <row r="4" spans="1:10" ht="15" x14ac:dyDescent="0.25">
      <c r="A4" s="5">
        <v>2015</v>
      </c>
      <c r="B4" s="3">
        <f>'E3 data 60% RPS Scoping Plan'!L2</f>
        <v>3109106.639</v>
      </c>
      <c r="C4" s="3">
        <f>'E3 data 60% RPS Scoping Plan'!M2</f>
        <v>8194903.0650000004</v>
      </c>
      <c r="D4" s="3">
        <f>'E3 data 60% RPS Scoping Plan'!N2</f>
        <v>2902738.4369999999</v>
      </c>
      <c r="E4" s="3">
        <f>'E3 data 60% RPS Scoping Plan'!O2</f>
        <v>2206838.906</v>
      </c>
      <c r="F4" s="3">
        <f>'E3 data 60% RPS Scoping Plan'!P2</f>
        <v>1085965.7590000001</v>
      </c>
      <c r="G4" s="3">
        <f>'E3 data 60% RPS Scoping Plan'!Q2</f>
        <v>280607.14899999998</v>
      </c>
      <c r="H4" s="3">
        <f>'E3 data 60% RPS Scoping Plan'!R2</f>
        <v>133171.36900000001</v>
      </c>
      <c r="I4" s="3">
        <f>SUM(B4:H4)</f>
        <v>17913331.323999997</v>
      </c>
      <c r="J4" s="3">
        <f>I4*1000000</f>
        <v>17913331323999.996</v>
      </c>
    </row>
    <row r="5" spans="1:10" ht="15" x14ac:dyDescent="0.25">
      <c r="A5" s="5">
        <v>2016</v>
      </c>
      <c r="B5" s="3">
        <f>'E3 data 60% RPS Scoping Plan'!L3</f>
        <v>3416581.6639999999</v>
      </c>
      <c r="C5" s="3">
        <f>'E3 data 60% RPS Scoping Plan'!M3</f>
        <v>8305102.733</v>
      </c>
      <c r="D5" s="3">
        <f>'E3 data 60% RPS Scoping Plan'!N3</f>
        <v>2916241.0630000001</v>
      </c>
      <c r="E5" s="3">
        <f>'E3 data 60% RPS Scoping Plan'!O3</f>
        <v>2154411.1260000002</v>
      </c>
      <c r="F5" s="3">
        <f>'E3 data 60% RPS Scoping Plan'!P3</f>
        <v>1126111.9639999999</v>
      </c>
      <c r="G5" s="3">
        <f>'E3 data 60% RPS Scoping Plan'!Q3</f>
        <v>288751.52500000002</v>
      </c>
      <c r="H5" s="3">
        <f>'E3 data 60% RPS Scoping Plan'!R3</f>
        <v>132270.696</v>
      </c>
      <c r="I5" s="3">
        <f t="shared" ref="I5:I39" si="0">SUM(B5:H5)</f>
        <v>18339470.771000002</v>
      </c>
      <c r="J5" s="3">
        <f t="shared" ref="J5:J39" si="1">I5*1000000</f>
        <v>18339470771000</v>
      </c>
    </row>
    <row r="6" spans="1:10" ht="15" x14ac:dyDescent="0.25">
      <c r="A6" s="5">
        <v>2017</v>
      </c>
      <c r="B6" s="3">
        <f>'E3 data 60% RPS Scoping Plan'!L4</f>
        <v>3591306.6656999998</v>
      </c>
      <c r="C6" s="3">
        <f>'E3 data 60% RPS Scoping Plan'!M4</f>
        <v>8474161.1091499999</v>
      </c>
      <c r="D6" s="3">
        <f>'E3 data 60% RPS Scoping Plan'!N4</f>
        <v>2823207.9088400002</v>
      </c>
      <c r="E6" s="3">
        <f>'E3 data 60% RPS Scoping Plan'!O4</f>
        <v>1978449.4492800001</v>
      </c>
      <c r="F6" s="3">
        <f>'E3 data 60% RPS Scoping Plan'!P4</f>
        <v>1113866.4675100001</v>
      </c>
      <c r="G6" s="3">
        <f>'E3 data 60% RPS Scoping Plan'!Q4</f>
        <v>283430.59561999998</v>
      </c>
      <c r="H6" s="3">
        <f>'E3 data 60% RPS Scoping Plan'!R4</f>
        <v>125465.90596</v>
      </c>
      <c r="I6" s="3">
        <f t="shared" si="0"/>
        <v>18389888.102060001</v>
      </c>
      <c r="J6" s="3">
        <f t="shared" si="1"/>
        <v>18389888102060</v>
      </c>
    </row>
    <row r="7" spans="1:10" ht="15" x14ac:dyDescent="0.25">
      <c r="A7" s="5">
        <v>2018</v>
      </c>
      <c r="B7" s="3">
        <f>'E3 data 60% RPS Scoping Plan'!L5</f>
        <v>3725060.91139</v>
      </c>
      <c r="C7" s="3">
        <f>'E3 data 60% RPS Scoping Plan'!M5</f>
        <v>8368392.72177999</v>
      </c>
      <c r="D7" s="3">
        <f>'E3 data 60% RPS Scoping Plan'!N5</f>
        <v>2696520.47028</v>
      </c>
      <c r="E7" s="3">
        <f>'E3 data 60% RPS Scoping Plan'!O5</f>
        <v>1819295.8656599999</v>
      </c>
      <c r="F7" s="3">
        <f>'E3 data 60% RPS Scoping Plan'!P5</f>
        <v>1103781.0838599999</v>
      </c>
      <c r="G7" s="3">
        <f>'E3 data 60% RPS Scoping Plan'!Q5</f>
        <v>275137.60911000002</v>
      </c>
      <c r="H7" s="3">
        <f>'E3 data 60% RPS Scoping Plan'!R5</f>
        <v>118747.3924</v>
      </c>
      <c r="I7" s="3">
        <f t="shared" si="0"/>
        <v>18106936.05447999</v>
      </c>
      <c r="J7" s="3">
        <f t="shared" si="1"/>
        <v>18106936054479.988</v>
      </c>
    </row>
    <row r="8" spans="1:10" ht="15" x14ac:dyDescent="0.25">
      <c r="A8" s="5">
        <v>2019</v>
      </c>
      <c r="B8" s="3">
        <f>'E3 data 60% RPS Scoping Plan'!L6</f>
        <v>3831197.9075850002</v>
      </c>
      <c r="C8" s="3">
        <f>'E3 data 60% RPS Scoping Plan'!M6</f>
        <v>8392535.9107099995</v>
      </c>
      <c r="D8" s="3">
        <f>'E3 data 60% RPS Scoping Plan'!N6</f>
        <v>2642330.1729950001</v>
      </c>
      <c r="E8" s="3">
        <f>'E3 data 60% RPS Scoping Plan'!O6</f>
        <v>1657169.822495</v>
      </c>
      <c r="F8" s="3">
        <f>'E3 data 60% RPS Scoping Plan'!P6</f>
        <v>1088555.45784</v>
      </c>
      <c r="G8" s="3">
        <f>'E3 data 60% RPS Scoping Plan'!Q6</f>
        <v>267006.93883</v>
      </c>
      <c r="H8" s="3">
        <f>'E3 data 60% RPS Scoping Plan'!R6</f>
        <v>112113.067795</v>
      </c>
      <c r="I8" s="3">
        <f t="shared" si="0"/>
        <v>17990909.278250001</v>
      </c>
      <c r="J8" s="3">
        <f t="shared" si="1"/>
        <v>17990909278250</v>
      </c>
    </row>
    <row r="9" spans="1:10" ht="15" x14ac:dyDescent="0.25">
      <c r="A9" s="5">
        <v>2020</v>
      </c>
      <c r="B9" s="3">
        <f>'E3 data 60% RPS Scoping Plan'!L7</f>
        <v>3872311.5839999998</v>
      </c>
      <c r="C9">
        <f>'E3 data 60% RPS Scoping Plan'!M7</f>
        <v>8315699.54</v>
      </c>
      <c r="D9" s="3">
        <f>'E3 data 60% RPS Scoping Plan'!N7</f>
        <v>2573821.4595599999</v>
      </c>
      <c r="E9" s="3">
        <f>'E3 data 60% RPS Scoping Plan'!O7</f>
        <v>1496032.32858</v>
      </c>
      <c r="F9" s="3">
        <f>'E3 data 60% RPS Scoping Plan'!P7</f>
        <v>1068691.9296200001</v>
      </c>
      <c r="G9" s="3">
        <f>'E3 data 60% RPS Scoping Plan'!Q7</f>
        <v>258160.09406</v>
      </c>
      <c r="H9" s="3">
        <f>'E3 data 60% RPS Scoping Plan'!R7</f>
        <v>105563.52902</v>
      </c>
      <c r="I9" s="3">
        <f t="shared" si="0"/>
        <v>17690280.464839999</v>
      </c>
      <c r="J9" s="3">
        <f t="shared" si="1"/>
        <v>17690280464840</v>
      </c>
    </row>
    <row r="10" spans="1:10" ht="15" x14ac:dyDescent="0.25">
      <c r="A10" s="5">
        <v>2021</v>
      </c>
      <c r="B10" s="3">
        <f>'E3 data 60% RPS Scoping Plan'!L8</f>
        <v>3881306.4966250001</v>
      </c>
      <c r="C10" s="3">
        <f>'E3 data 60% RPS Scoping Plan'!M8</f>
        <v>8196166.5080000004</v>
      </c>
      <c r="D10" s="3">
        <f>'E3 data 60% RPS Scoping Plan'!N8</f>
        <v>2490073.0880749999</v>
      </c>
      <c r="E10" s="3">
        <f>'E3 data 60% RPS Scoping Plan'!O8</f>
        <v>1355792.6810250001</v>
      </c>
      <c r="F10" s="3">
        <f>'E3 data 60% RPS Scoping Plan'!P8</f>
        <v>1045763.161275</v>
      </c>
      <c r="G10" s="3">
        <f>'E3 data 60% RPS Scoping Plan'!Q8</f>
        <v>247808.563375</v>
      </c>
      <c r="H10" s="3">
        <f>'E3 data 60% RPS Scoping Plan'!R8</f>
        <v>99059.847449999899</v>
      </c>
      <c r="I10" s="3">
        <f t="shared" si="0"/>
        <v>17315970.345825002</v>
      </c>
      <c r="J10" s="3">
        <f t="shared" si="1"/>
        <v>17315970345825.002</v>
      </c>
    </row>
    <row r="11" spans="1:10" ht="15" x14ac:dyDescent="0.25">
      <c r="A11" s="5">
        <v>2022</v>
      </c>
      <c r="B11" s="3">
        <f>'E3 data 60% RPS Scoping Plan'!L9</f>
        <v>3865611.1611500001</v>
      </c>
      <c r="C11" s="3">
        <f>'E3 data 60% RPS Scoping Plan'!M9</f>
        <v>8038928.6884000003</v>
      </c>
      <c r="D11" s="3">
        <f>'E3 data 60% RPS Scoping Plan'!N9</f>
        <v>2400361.2435099999</v>
      </c>
      <c r="E11" s="3">
        <f>'E3 data 60% RPS Scoping Plan'!O9</f>
        <v>1222074.2776899999</v>
      </c>
      <c r="F11" s="3">
        <f>'E3 data 60% RPS Scoping Plan'!P9</f>
        <v>1022756.09531</v>
      </c>
      <c r="G11" s="3">
        <f>'E3 data 60% RPS Scoping Plan'!Q9</f>
        <v>237097.07814</v>
      </c>
      <c r="H11" s="3">
        <f>'E3 data 60% RPS Scoping Plan'!R9</f>
        <v>92634.700500000006</v>
      </c>
      <c r="I11" s="3">
        <f t="shared" si="0"/>
        <v>16879463.244700003</v>
      </c>
      <c r="J11" s="3">
        <f t="shared" si="1"/>
        <v>16879463244700.004</v>
      </c>
    </row>
    <row r="12" spans="1:10" ht="15" x14ac:dyDescent="0.25">
      <c r="A12" s="5">
        <v>2023</v>
      </c>
      <c r="B12" s="3">
        <f>'E3 data 60% RPS Scoping Plan'!L10</f>
        <v>3825038.3149000001</v>
      </c>
      <c r="C12" s="3">
        <f>'E3 data 60% RPS Scoping Plan'!M10</f>
        <v>7845452.4941999996</v>
      </c>
      <c r="D12" s="3">
        <f>'E3 data 60% RPS Scoping Plan'!N10</f>
        <v>2305008.61069</v>
      </c>
      <c r="E12" s="3">
        <f>'E3 data 60% RPS Scoping Plan'!O10</f>
        <v>1094719.4596299999</v>
      </c>
      <c r="F12" s="3">
        <f>'E3 data 60% RPS Scoping Plan'!P10</f>
        <v>995234.04016500001</v>
      </c>
      <c r="G12" s="3">
        <f>'E3 data 60% RPS Scoping Plan'!Q10</f>
        <v>226052.52559500001</v>
      </c>
      <c r="H12" s="3">
        <f>'E3 data 60% RPS Scoping Plan'!R10</f>
        <v>86288.809524999902</v>
      </c>
      <c r="I12" s="3">
        <f t="shared" si="0"/>
        <v>16377794.254704999</v>
      </c>
      <c r="J12" s="3">
        <f t="shared" si="1"/>
        <v>16377794254704.998</v>
      </c>
    </row>
    <row r="13" spans="1:10" ht="15" x14ac:dyDescent="0.25">
      <c r="A13" s="5">
        <v>2024</v>
      </c>
      <c r="B13" s="3">
        <f>'E3 data 60% RPS Scoping Plan'!L11</f>
        <v>3759399.7516800002</v>
      </c>
      <c r="C13" s="3">
        <f>'E3 data 60% RPS Scoping Plan'!M11</f>
        <v>7612750.5791999996</v>
      </c>
      <c r="D13" s="3">
        <f>'E3 data 60% RPS Scoping Plan'!N11</f>
        <v>2203040.1171200001</v>
      </c>
      <c r="E13" s="3">
        <f>'E3 data 60% RPS Scoping Plan'!O11</f>
        <v>973704.440319999</v>
      </c>
      <c r="F13" s="3">
        <f>'E3 data 60% RPS Scoping Plan'!P11</f>
        <v>966111.29663999996</v>
      </c>
      <c r="G13" s="3">
        <f>'E3 data 60% RPS Scoping Plan'!Q11</f>
        <v>214575.00159999999</v>
      </c>
      <c r="H13" s="3">
        <f>'E3 data 60% RPS Scoping Plan'!R11</f>
        <v>80022.900479999997</v>
      </c>
      <c r="I13" s="3">
        <f t="shared" si="0"/>
        <v>15809604.087039996</v>
      </c>
      <c r="J13" s="3">
        <f t="shared" si="1"/>
        <v>15809604087039.996</v>
      </c>
    </row>
    <row r="14" spans="1:10" ht="15" x14ac:dyDescent="0.25">
      <c r="A14" s="5">
        <v>2025</v>
      </c>
      <c r="B14" s="3">
        <f>'E3 data 60% RPS Scoping Plan'!L12</f>
        <v>3668506.310875</v>
      </c>
      <c r="C14" s="3">
        <f>'E3 data 60% RPS Scoping Plan'!M12</f>
        <v>7320048.9397</v>
      </c>
      <c r="D14" s="3">
        <f>'E3 data 60% RPS Scoping Plan'!N12</f>
        <v>2088471.495565</v>
      </c>
      <c r="E14" s="3">
        <f>'E3 data 60% RPS Scoping Plan'!O12</f>
        <v>858781.35475999897</v>
      </c>
      <c r="F14" s="3">
        <f>'E3 data 60% RPS Scoping Plan'!P12</f>
        <v>932443.16276999901</v>
      </c>
      <c r="G14" s="3">
        <f>'E3 data 60% RPS Scoping Plan'!Q12</f>
        <v>202082.86605499999</v>
      </c>
      <c r="H14" s="3">
        <f>'E3 data 60% RPS Scoping Plan'!R12</f>
        <v>73837.702504999907</v>
      </c>
      <c r="I14" s="3">
        <f t="shared" si="0"/>
        <v>15144171.832229998</v>
      </c>
      <c r="J14" s="3">
        <f t="shared" si="1"/>
        <v>15144171832229.998</v>
      </c>
    </row>
    <row r="15" spans="1:10" ht="15" x14ac:dyDescent="0.25">
      <c r="A15" s="5">
        <v>2026</v>
      </c>
      <c r="B15" s="3">
        <f>'E3 data 60% RPS Scoping Plan'!L13</f>
        <v>3502345.2865499998</v>
      </c>
      <c r="C15" s="3">
        <f>'E3 data 60% RPS Scoping Plan'!M13</f>
        <v>6909527.22899999</v>
      </c>
      <c r="D15" s="3">
        <f>'E3 data 60% RPS Scoping Plan'!N13</f>
        <v>1946816.51725</v>
      </c>
      <c r="E15" s="3">
        <f>'E3 data 60% RPS Scoping Plan'!O13</f>
        <v>764221.43874999997</v>
      </c>
      <c r="F15" s="3">
        <f>'E3 data 60% RPS Scoping Plan'!P13</f>
        <v>895433.29535000003</v>
      </c>
      <c r="G15" s="3">
        <f>'E3 data 60% RPS Scoping Plan'!Q13</f>
        <v>188490.4846</v>
      </c>
      <c r="H15" s="3">
        <f>'E3 data 60% RPS Scoping Plan'!R13</f>
        <v>67749.405349999899</v>
      </c>
      <c r="I15" s="3">
        <f t="shared" si="0"/>
        <v>14274583.65684999</v>
      </c>
      <c r="J15" s="3">
        <f t="shared" si="1"/>
        <v>14274583656849.99</v>
      </c>
    </row>
    <row r="16" spans="1:10" ht="15" x14ac:dyDescent="0.25">
      <c r="A16" s="5">
        <v>2027</v>
      </c>
      <c r="B16" s="3">
        <f>'E3 data 60% RPS Scoping Plan'!L14</f>
        <v>3318417.5553600001</v>
      </c>
      <c r="C16" s="3">
        <f>'E3 data 60% RPS Scoping Plan'!M14</f>
        <v>6476659.6682500001</v>
      </c>
      <c r="D16" s="3">
        <f>'E3 data 60% RPS Scoping Plan'!N14</f>
        <v>1802985.5430099999</v>
      </c>
      <c r="E16" s="3">
        <f>'E3 data 60% RPS Scoping Plan'!O14</f>
        <v>674168.16431999998</v>
      </c>
      <c r="F16" s="3">
        <f>'E3 data 60% RPS Scoping Plan'!P14</f>
        <v>853176.40564500005</v>
      </c>
      <c r="G16" s="3">
        <f>'E3 data 60% RPS Scoping Plan'!Q14</f>
        <v>174667.98095</v>
      </c>
      <c r="H16" s="3">
        <f>'E3 data 60% RPS Scoping Plan'!R14</f>
        <v>61741.169710000002</v>
      </c>
      <c r="I16" s="3">
        <f t="shared" si="0"/>
        <v>13361816.487244999</v>
      </c>
      <c r="J16" s="3">
        <f t="shared" si="1"/>
        <v>13361816487245</v>
      </c>
    </row>
    <row r="17" spans="1:10" ht="15" x14ac:dyDescent="0.25">
      <c r="A17" s="5">
        <v>2028</v>
      </c>
      <c r="B17" s="3">
        <f>'E3 data 60% RPS Scoping Plan'!L15</f>
        <v>3116605.71398</v>
      </c>
      <c r="C17" s="3">
        <f>'E3 data 60% RPS Scoping Plan'!M15</f>
        <v>6021300.7366000004</v>
      </c>
      <c r="D17" s="3">
        <f>'E3 data 60% RPS Scoping Plan'!N15</f>
        <v>1656864.0359400001</v>
      </c>
      <c r="E17" s="3">
        <f>'E3 data 60% RPS Scoping Plan'!O15</f>
        <v>588710.97712000005</v>
      </c>
      <c r="F17" s="3">
        <f>'E3 data 60% RPS Scoping Plan'!P15</f>
        <v>805841.20843999996</v>
      </c>
      <c r="G17" s="3">
        <f>'E3 data 60% RPS Scoping Plan'!Q15</f>
        <v>160604.61206000001</v>
      </c>
      <c r="H17" s="3">
        <f>'E3 data 60% RPS Scoping Plan'!R15</f>
        <v>55813.629419999997</v>
      </c>
      <c r="I17" s="3">
        <f t="shared" si="0"/>
        <v>12405740.913560001</v>
      </c>
      <c r="J17" s="3">
        <f t="shared" si="1"/>
        <v>12405740913560.002</v>
      </c>
    </row>
    <row r="18" spans="1:10" ht="15" x14ac:dyDescent="0.25">
      <c r="A18" s="5">
        <v>2029</v>
      </c>
      <c r="B18" s="3">
        <f>'E3 data 60% RPS Scoping Plan'!L16</f>
        <v>2896791.8336900002</v>
      </c>
      <c r="C18" s="3">
        <f>'E3 data 60% RPS Scoping Plan'!M16</f>
        <v>5543250.0391499903</v>
      </c>
      <c r="D18" s="3">
        <f>'E3 data 60% RPS Scoping Plan'!N16</f>
        <v>1508331.27385</v>
      </c>
      <c r="E18" s="3">
        <f>'E3 data 60% RPS Scoping Plan'!O16</f>
        <v>507964.23797999998</v>
      </c>
      <c r="F18" s="3">
        <f>'E3 data 60% RPS Scoping Plan'!P16</f>
        <v>752588.68630999897</v>
      </c>
      <c r="G18" s="3">
        <f>'E3 data 60% RPS Scoping Plan'!Q16</f>
        <v>146288.99358499999</v>
      </c>
      <c r="H18" s="3">
        <f>'E3 data 60% RPS Scoping Plan'!R16</f>
        <v>49967.421374999903</v>
      </c>
      <c r="I18" s="3">
        <f t="shared" si="0"/>
        <v>11405182.485939989</v>
      </c>
      <c r="J18" s="3">
        <f t="shared" si="1"/>
        <v>11405182485939.988</v>
      </c>
    </row>
    <row r="19" spans="1:10" x14ac:dyDescent="0.35">
      <c r="A19" s="5">
        <v>2030</v>
      </c>
      <c r="B19" s="3">
        <f>'E3 data 60% RPS Scoping Plan'!L17</f>
        <v>2600684.2604571399</v>
      </c>
      <c r="C19" s="3">
        <f>'E3 data 60% RPS Scoping Plan'!M17</f>
        <v>4931932.9293333301</v>
      </c>
      <c r="D19" s="3">
        <f>'E3 data 60% RPS Scoping Plan'!N17</f>
        <v>1327564.66540952</v>
      </c>
      <c r="E19" s="3">
        <f>'E3 data 60% RPS Scoping Plan'!O17</f>
        <v>422469.60958095198</v>
      </c>
      <c r="F19" s="3">
        <f>'E3 data 60% RPS Scoping Plan'!P17</f>
        <v>678618.38824761903</v>
      </c>
      <c r="G19" s="3">
        <f>'E3 data 60% RPS Scoping Plan'!Q17</f>
        <v>128827.417238095</v>
      </c>
      <c r="H19" s="3">
        <f>'E3 data 60% RPS Scoping Plan'!R17</f>
        <v>43236.063428571397</v>
      </c>
      <c r="I19" s="3">
        <f t="shared" si="0"/>
        <v>10133333.333695229</v>
      </c>
      <c r="J19" s="3">
        <f t="shared" si="1"/>
        <v>10133333333695.229</v>
      </c>
    </row>
    <row r="20" spans="1:10" x14ac:dyDescent="0.35">
      <c r="A20" s="5">
        <v>2031</v>
      </c>
      <c r="B20" s="3">
        <f>'E3 data 60% RPS Scoping Plan'!L18</f>
        <v>2562901.86308809</v>
      </c>
      <c r="C20" s="3">
        <f>'E3 data 60% RPS Scoping Plan'!M18</f>
        <v>4834658.4260999998</v>
      </c>
      <c r="D20" s="3">
        <f>'E3 data 60% RPS Scoping Plan'!N18</f>
        <v>1303195.0906628501</v>
      </c>
      <c r="E20" s="3">
        <f>'E3 data 60% RPS Scoping Plan'!O18</f>
        <v>395621.48686238099</v>
      </c>
      <c r="F20" s="3">
        <f>'E3 data 60% RPS Scoping Plan'!P18</f>
        <v>680451.93971714203</v>
      </c>
      <c r="G20" s="3">
        <f>'E3 data 60% RPS Scoping Plan'!Q18</f>
        <v>126070.27140380901</v>
      </c>
      <c r="H20" s="3">
        <f>'E3 data 60% RPS Scoping Plan'!R18</f>
        <v>41526.605057619003</v>
      </c>
      <c r="I20" s="3">
        <f t="shared" si="0"/>
        <v>9944425.6828918885</v>
      </c>
      <c r="J20" s="3">
        <f t="shared" si="1"/>
        <v>9944425682891.8887</v>
      </c>
    </row>
    <row r="21" spans="1:10" x14ac:dyDescent="0.35">
      <c r="A21" s="5">
        <v>2032</v>
      </c>
      <c r="B21" s="3">
        <f>'E3 data 60% RPS Scoping Plan'!L19</f>
        <v>2523705.84302571</v>
      </c>
      <c r="C21" s="3">
        <f>'E3 data 60% RPS Scoping Plan'!M19</f>
        <v>4737477.4985999903</v>
      </c>
      <c r="D21" s="3">
        <f>'E3 data 60% RPS Scoping Plan'!N19</f>
        <v>1278724.79488285</v>
      </c>
      <c r="E21" s="3">
        <f>'E3 data 60% RPS Scoping Plan'!O19</f>
        <v>369700.19695714198</v>
      </c>
      <c r="F21" s="3">
        <f>'E3 data 60% RPS Scoping Plan'!P19</f>
        <v>680915.08539999998</v>
      </c>
      <c r="G21" s="3">
        <f>'E3 data 60% RPS Scoping Plan'!Q19</f>
        <v>123330.574431428</v>
      </c>
      <c r="H21" s="3">
        <f>'E3 data 60% RPS Scoping Plan'!R19</f>
        <v>39860.105560000004</v>
      </c>
      <c r="I21" s="3">
        <f t="shared" si="0"/>
        <v>9753714.0988571197</v>
      </c>
      <c r="J21" s="3">
        <f t="shared" si="1"/>
        <v>9753714098857.1191</v>
      </c>
    </row>
    <row r="22" spans="1:10" x14ac:dyDescent="0.35">
      <c r="A22" s="5">
        <v>2033</v>
      </c>
      <c r="B22" s="3">
        <f>'E3 data 60% RPS Scoping Plan'!L20</f>
        <v>2483136.2406661902</v>
      </c>
      <c r="C22" s="3">
        <f>'E3 data 60% RPS Scoping Plan'!M20</f>
        <v>4640379.1957761804</v>
      </c>
      <c r="D22" s="3">
        <f>'E3 data 60% RPS Scoping Plan'!N20</f>
        <v>1254156.4631061901</v>
      </c>
      <c r="E22" s="3">
        <f>'E3 data 60% RPS Scoping Plan'!O20</f>
        <v>344710.08681047597</v>
      </c>
      <c r="F22" s="3">
        <f>'E3 data 60% RPS Scoping Plan'!P20</f>
        <v>680473.54942047596</v>
      </c>
      <c r="G22" s="3">
        <f>'E3 data 60% RPS Scoping Plan'!Q20</f>
        <v>120607.36844333301</v>
      </c>
      <c r="H22" s="3">
        <f>'E3 data 60% RPS Scoping Plan'!R20</f>
        <v>38235.838587619</v>
      </c>
      <c r="I22" s="3">
        <f t="shared" si="0"/>
        <v>9561698.7428104635</v>
      </c>
      <c r="J22" s="3">
        <f t="shared" si="1"/>
        <v>9561698742810.4629</v>
      </c>
    </row>
    <row r="23" spans="1:10" x14ac:dyDescent="0.35">
      <c r="A23" s="5">
        <v>2034</v>
      </c>
      <c r="B23" s="3">
        <f>'E3 data 60% RPS Scoping Plan'!L21</f>
        <v>2441232.42614666</v>
      </c>
      <c r="C23" s="3">
        <f>'E3 data 60% RPS Scoping Plan'!M21</f>
        <v>4543348.2856952297</v>
      </c>
      <c r="D23" s="3">
        <f>'E3 data 60% RPS Scoping Plan'!N21</f>
        <v>1229491.2826133301</v>
      </c>
      <c r="E23" s="3">
        <f>'E3 data 60% RPS Scoping Plan'!O21</f>
        <v>320674.54680571402</v>
      </c>
      <c r="F23" s="3">
        <f>'E3 data 60% RPS Scoping Plan'!P21</f>
        <v>679430.74332571402</v>
      </c>
      <c r="G23" s="3">
        <f>'E3 data 60% RPS Scoping Plan'!Q21</f>
        <v>117899.625548571</v>
      </c>
      <c r="H23" s="3">
        <f>'E3 data 60% RPS Scoping Plan'!R21</f>
        <v>36653.0872209523</v>
      </c>
      <c r="I23" s="3">
        <f t="shared" si="0"/>
        <v>9368729.9973561708</v>
      </c>
      <c r="J23" s="3">
        <f t="shared" si="1"/>
        <v>9368729997356.1699</v>
      </c>
    </row>
    <row r="24" spans="1:10" x14ac:dyDescent="0.35">
      <c r="A24" s="5">
        <v>2035</v>
      </c>
      <c r="B24" s="3">
        <f>'E3 data 60% RPS Scoping Plan'!L22</f>
        <v>2398033.1050714198</v>
      </c>
      <c r="C24" s="3">
        <f>'E3 data 60% RPS Scoping Plan'!M22</f>
        <v>4446365.4964285698</v>
      </c>
      <c r="D24" s="3">
        <f>'E3 data 60% RPS Scoping Plan'!N22</f>
        <v>1204729.0187142801</v>
      </c>
      <c r="E24" s="3">
        <f>'E3 data 60% RPS Scoping Plan'!O22</f>
        <v>297520.51082142798</v>
      </c>
      <c r="F24" s="3">
        <f>'E3 data 60% RPS Scoping Plan'!P22</f>
        <v>677481.51149999897</v>
      </c>
      <c r="G24" s="3">
        <f>'E3 data 60% RPS Scoping Plan'!Q22</f>
        <v>115206.252428571</v>
      </c>
      <c r="H24" s="3">
        <f>'E3 data 60% RPS Scoping Plan'!R22</f>
        <v>35111.144249999998</v>
      </c>
      <c r="I24" s="3">
        <f t="shared" si="0"/>
        <v>9174447.0392142665</v>
      </c>
      <c r="J24" s="3">
        <f t="shared" si="1"/>
        <v>9174447039214.2656</v>
      </c>
    </row>
    <row r="25" spans="1:10" x14ac:dyDescent="0.35">
      <c r="A25" s="5">
        <v>2036</v>
      </c>
      <c r="B25" s="3">
        <f>'E3 data 60% RPS Scoping Plan'!L23</f>
        <v>2354598.0601333301</v>
      </c>
      <c r="C25" s="3">
        <f>'E3 data 60% RPS Scoping Plan'!M23</f>
        <v>4355629.0917999996</v>
      </c>
      <c r="D25" s="3">
        <f>'E3 data 60% RPS Scoping Plan'!N23</f>
        <v>1177763.3957066601</v>
      </c>
      <c r="E25" s="3">
        <f>'E3 data 60% RPS Scoping Plan'!O23</f>
        <v>279061.45597333298</v>
      </c>
      <c r="F25" s="3">
        <f>'E3 data 60% RPS Scoping Plan'!P23</f>
        <v>677016.17806666601</v>
      </c>
      <c r="G25" s="3">
        <f>'E3 data 60% RPS Scoping Plan'!Q23</f>
        <v>112624.03952000001</v>
      </c>
      <c r="H25" s="3">
        <f>'E3 data 60% RPS Scoping Plan'!R23</f>
        <v>33587.9954</v>
      </c>
      <c r="I25" s="3">
        <f t="shared" si="0"/>
        <v>8990280.2165999878</v>
      </c>
      <c r="J25" s="3">
        <f t="shared" si="1"/>
        <v>8990280216599.9883</v>
      </c>
    </row>
    <row r="26" spans="1:10" x14ac:dyDescent="0.35">
      <c r="A26" s="5">
        <v>2037</v>
      </c>
      <c r="B26" s="3">
        <f>'E3 data 60% RPS Scoping Plan'!L24</f>
        <v>2309793.0896233302</v>
      </c>
      <c r="C26" s="3">
        <f>'E3 data 60% RPS Scoping Plan'!M24</f>
        <v>4264444.6351714199</v>
      </c>
      <c r="D26" s="3">
        <f>'E3 data 60% RPS Scoping Plan'!N24</f>
        <v>1150847.05829333</v>
      </c>
      <c r="E26" s="3">
        <f>'E3 data 60% RPS Scoping Plan'!O24</f>
        <v>261233.66928285701</v>
      </c>
      <c r="F26" s="3">
        <f>'E3 data 60% RPS Scoping Plan'!P24</f>
        <v>675648.23642047599</v>
      </c>
      <c r="G26" s="3">
        <f>'E3 data 60% RPS Scoping Plan'!Q24</f>
        <v>110046.79270190401</v>
      </c>
      <c r="H26" s="3">
        <f>'E3 data 60% RPS Scoping Plan'!R24</f>
        <v>32106.4605009523</v>
      </c>
      <c r="I26" s="3">
        <f t="shared" si="0"/>
        <v>8804119.9419942703</v>
      </c>
      <c r="J26" s="3">
        <f t="shared" si="1"/>
        <v>8804119941994.2695</v>
      </c>
    </row>
    <row r="27" spans="1:10" x14ac:dyDescent="0.35">
      <c r="A27" s="5">
        <v>2038</v>
      </c>
      <c r="B27" s="3">
        <f>'E3 data 60% RPS Scoping Plan'!L25</f>
        <v>2263664.9163885699</v>
      </c>
      <c r="C27" s="3">
        <f>'E3 data 60% RPS Scoping Plan'!M25</f>
        <v>4172799.6989714201</v>
      </c>
      <c r="D27" s="3">
        <f>'E3 data 60% RPS Scoping Plan'!N25</f>
        <v>1123969.69122285</v>
      </c>
      <c r="E27" s="3">
        <f>'E3 data 60% RPS Scoping Plan'!O25</f>
        <v>244065.49231999999</v>
      </c>
      <c r="F27" s="3">
        <f>'E3 data 60% RPS Scoping Plan'!P25</f>
        <v>673381.28594285704</v>
      </c>
      <c r="G27" s="3">
        <f>'E3 data 60% RPS Scoping Plan'!Q25</f>
        <v>107473.515908571</v>
      </c>
      <c r="H27" s="3">
        <f>'E3 data 60% RPS Scoping Plan'!R25</f>
        <v>30665.752594285699</v>
      </c>
      <c r="I27" s="3">
        <f t="shared" si="0"/>
        <v>8616020.353348555</v>
      </c>
      <c r="J27" s="3">
        <f t="shared" si="1"/>
        <v>8616020353348.5547</v>
      </c>
    </row>
    <row r="28" spans="1:10" x14ac:dyDescent="0.35">
      <c r="A28" s="5">
        <v>2039</v>
      </c>
      <c r="B28" s="3">
        <f>'E3 data 60% RPS Scoping Plan'!L26</f>
        <v>2216259.35696476</v>
      </c>
      <c r="C28" s="3">
        <f>'E3 data 60% RPS Scoping Plan'!M26</f>
        <v>4080677.1801666599</v>
      </c>
      <c r="D28" s="3">
        <f>'E3 data 60% RPS Scoping Plan'!N26</f>
        <v>1097120.15932904</v>
      </c>
      <c r="E28" s="3">
        <f>'E3 data 60% RPS Scoping Plan'!O26</f>
        <v>227533.96907714201</v>
      </c>
      <c r="F28" s="3">
        <f>'E3 data 60% RPS Scoping Plan'!P26</f>
        <v>670218.92426428501</v>
      </c>
      <c r="G28" s="3">
        <f>'E3 data 60% RPS Scoping Plan'!Q26</f>
        <v>104903.134365714</v>
      </c>
      <c r="H28" s="3">
        <f>'E3 data 60% RPS Scoping Plan'!R26</f>
        <v>29265.097338095198</v>
      </c>
      <c r="I28" s="3">
        <f t="shared" si="0"/>
        <v>8425977.8215056956</v>
      </c>
      <c r="J28" s="3">
        <f t="shared" si="1"/>
        <v>8425977821505.6953</v>
      </c>
    </row>
    <row r="29" spans="1:10" x14ac:dyDescent="0.35">
      <c r="A29" s="5">
        <v>2040</v>
      </c>
      <c r="B29" s="3">
        <f>'E3 data 60% RPS Scoping Plan'!L27</f>
        <v>2167621.3364571398</v>
      </c>
      <c r="C29" s="3">
        <f>'E3 data 60% RPS Scoping Plan'!M27</f>
        <v>3988055.4512380902</v>
      </c>
      <c r="D29" s="3">
        <f>'E3 data 60% RPS Scoping Plan'!N27</f>
        <v>1070286.5252761899</v>
      </c>
      <c r="E29" s="3">
        <f>'E3 data 60% RPS Scoping Plan'!O27</f>
        <v>211625.13473809499</v>
      </c>
      <c r="F29" s="3">
        <f>'E3 data 60% RPS Scoping Plan'!P27</f>
        <v>666164.74722380901</v>
      </c>
      <c r="G29" s="3">
        <f>'E3 data 60% RPS Scoping Plan'!Q27</f>
        <v>102334.497280952</v>
      </c>
      <c r="H29" s="3">
        <f>'E3 data 60% RPS Scoping Plan'!R27</f>
        <v>27903.731400000001</v>
      </c>
      <c r="I29" s="3">
        <f t="shared" si="0"/>
        <v>8233991.4236142756</v>
      </c>
      <c r="J29" s="3">
        <f t="shared" si="1"/>
        <v>8233991423614.2754</v>
      </c>
    </row>
    <row r="30" spans="1:10" x14ac:dyDescent="0.35">
      <c r="A30" s="5">
        <v>2041</v>
      </c>
      <c r="B30" s="3">
        <f>'E3 data 60% RPS Scoping Plan'!L28</f>
        <v>2112666.2019628501</v>
      </c>
      <c r="C30" s="3">
        <f>'E3 data 60% RPS Scoping Plan'!M28</f>
        <v>3889346.6592285698</v>
      </c>
      <c r="D30" s="3">
        <f>'E3 data 60% RPS Scoping Plan'!N28</f>
        <v>1042701.00750714</v>
      </c>
      <c r="E30" s="3">
        <f>'E3 data 60% RPS Scoping Plan'!O28</f>
        <v>198508.086395714</v>
      </c>
      <c r="F30" s="3">
        <f>'E3 data 60% RPS Scoping Plan'!P28</f>
        <v>663398.14633857098</v>
      </c>
      <c r="G30" s="3">
        <f>'E3 data 60% RPS Scoping Plan'!Q28</f>
        <v>99853.408701428503</v>
      </c>
      <c r="H30" s="3">
        <f>'E3 data 60% RPS Scoping Plan'!R28</f>
        <v>26567.8495171428</v>
      </c>
      <c r="I30" s="3">
        <f t="shared" si="0"/>
        <v>8033041.3596514156</v>
      </c>
      <c r="J30" s="3">
        <f t="shared" si="1"/>
        <v>8033041359651.416</v>
      </c>
    </row>
    <row r="31" spans="1:10" x14ac:dyDescent="0.35">
      <c r="A31" s="5">
        <v>2042</v>
      </c>
      <c r="B31" s="3">
        <f>'E3 data 60% RPS Scoping Plan'!L29</f>
        <v>2056908.2691828499</v>
      </c>
      <c r="C31" s="3">
        <f>'E3 data 60% RPS Scoping Plan'!M29</f>
        <v>3790503.55822857</v>
      </c>
      <c r="D31" s="3">
        <f>'E3 data 60% RPS Scoping Plan'!N29</f>
        <v>1015162.3563619</v>
      </c>
      <c r="E31" s="3">
        <f>'E3 data 60% RPS Scoping Plan'!O29</f>
        <v>185885.25070476101</v>
      </c>
      <c r="F31" s="3">
        <f>'E3 data 60% RPS Scoping Plan'!P29</f>
        <v>659612.17586285702</v>
      </c>
      <c r="G31" s="3">
        <f>'E3 data 60% RPS Scoping Plan'!Q29</f>
        <v>97364.949801904702</v>
      </c>
      <c r="H31" s="3">
        <f>'E3 data 60% RPS Scoping Plan'!R29</f>
        <v>25271.2902895238</v>
      </c>
      <c r="I31" s="3">
        <f t="shared" si="0"/>
        <v>7830707.8504323671</v>
      </c>
      <c r="J31" s="3">
        <f t="shared" si="1"/>
        <v>7830707850432.3672</v>
      </c>
    </row>
    <row r="32" spans="1:10" x14ac:dyDescent="0.35">
      <c r="A32" s="5">
        <v>2043</v>
      </c>
      <c r="B32" s="3">
        <f>'E3 data 60% RPS Scoping Plan'!L30</f>
        <v>2000386.6523666601</v>
      </c>
      <c r="C32" s="3">
        <f>'E3 data 60% RPS Scoping Plan'!M30</f>
        <v>3691476.4707333301</v>
      </c>
      <c r="D32" s="3">
        <f>'E3 data 60% RPS Scoping Plan'!N30</f>
        <v>987654.25476666598</v>
      </c>
      <c r="E32" s="3">
        <f>'E3 data 60% RPS Scoping Plan'!O30</f>
        <v>173730.14068666601</v>
      </c>
      <c r="F32" s="3">
        <f>'E3 data 60% RPS Scoping Plan'!P30</f>
        <v>654810.94499333296</v>
      </c>
      <c r="G32" s="3">
        <f>'E3 data 60% RPS Scoping Plan'!Q30</f>
        <v>94867.987829999998</v>
      </c>
      <c r="H32" s="3">
        <f>'E3 data 60% RPS Scoping Plan'!R30</f>
        <v>24013.240533333301</v>
      </c>
      <c r="I32" s="3">
        <f t="shared" si="0"/>
        <v>7626939.6919099884</v>
      </c>
      <c r="J32" s="3">
        <f t="shared" si="1"/>
        <v>7626939691909.9883</v>
      </c>
    </row>
    <row r="33" spans="1:10" x14ac:dyDescent="0.35">
      <c r="A33" s="5">
        <v>2044</v>
      </c>
      <c r="B33" s="3">
        <f>'E3 data 60% RPS Scoping Plan'!L31</f>
        <v>1943139.58064571</v>
      </c>
      <c r="C33" s="3">
        <f>'E3 data 60% RPS Scoping Plan'!M31</f>
        <v>3592212.6696000001</v>
      </c>
      <c r="D33" s="3">
        <f>'E3 data 60% RPS Scoping Plan'!N31</f>
        <v>960159.76865999901</v>
      </c>
      <c r="E33" s="3">
        <f>'E3 data 60% RPS Scoping Plan'!O31</f>
        <v>162047.37872571399</v>
      </c>
      <c r="F33" s="3">
        <f>'E3 data 60% RPS Scoping Plan'!P31</f>
        <v>648998.56096285698</v>
      </c>
      <c r="G33" s="3">
        <f>'E3 data 60% RPS Scoping Plan'!Q31</f>
        <v>92361.301174285705</v>
      </c>
      <c r="H33" s="3">
        <f>'E3 data 60% RPS Scoping Plan'!R31</f>
        <v>22792.901065714199</v>
      </c>
      <c r="I33" s="3">
        <f t="shared" si="0"/>
        <v>7421712.1608342798</v>
      </c>
      <c r="J33" s="3">
        <f t="shared" si="1"/>
        <v>7421712160834.2803</v>
      </c>
    </row>
    <row r="34" spans="1:10" x14ac:dyDescent="0.35">
      <c r="A34" s="5">
        <v>2045</v>
      </c>
      <c r="B34" s="3">
        <f>'E3 data 60% RPS Scoping Plan'!L32</f>
        <v>1885204.41500952</v>
      </c>
      <c r="C34" s="3">
        <f>'E3 data 60% RPS Scoping Plan'!M32</f>
        <v>3492656.38004761</v>
      </c>
      <c r="D34" s="3">
        <f>'E3 data 60% RPS Scoping Plan'!N32</f>
        <v>932661.34815476101</v>
      </c>
      <c r="E34" s="3">
        <f>'E3 data 60% RPS Scoping Plan'!O32</f>
        <v>150830.58715000001</v>
      </c>
      <c r="F34" s="3">
        <f>'E3 data 60% RPS Scoping Plan'!P32</f>
        <v>642179.12919999904</v>
      </c>
      <c r="G34" s="3">
        <f>'E3 data 60% RPS Scoping Plan'!Q32</f>
        <v>89843.581121428506</v>
      </c>
      <c r="H34" s="3">
        <f>'E3 data 60% RPS Scoping Plan'!R32</f>
        <v>21609.486261904702</v>
      </c>
      <c r="I34" s="3">
        <f t="shared" si="0"/>
        <v>7214984.9269452235</v>
      </c>
      <c r="J34" s="3">
        <f t="shared" si="1"/>
        <v>7214984926945.2236</v>
      </c>
    </row>
    <row r="35" spans="1:10" x14ac:dyDescent="0.35">
      <c r="A35" s="5">
        <v>2046</v>
      </c>
      <c r="B35" s="3">
        <f>'E3 data 60% RPS Scoping Plan'!L33</f>
        <v>1822855.53638857</v>
      </c>
      <c r="C35" s="3">
        <f>'E3 data 60% RPS Scoping Plan'!M33</f>
        <v>3389472.6778666601</v>
      </c>
      <c r="D35" s="3">
        <f>'E3 data 60% RPS Scoping Plan'!N33</f>
        <v>905741.00427047501</v>
      </c>
      <c r="E35" s="3">
        <f>'E3 data 60% RPS Scoping Plan'!O33</f>
        <v>141860.294483809</v>
      </c>
      <c r="F35" s="3">
        <f>'E3 data 60% RPS Scoping Plan'!P33</f>
        <v>637042.49676190398</v>
      </c>
      <c r="G35" s="3">
        <f>'E3 data 60% RPS Scoping Plan'!Q33</f>
        <v>87389.733786666606</v>
      </c>
      <c r="H35" s="3">
        <f>'E3 data 60% RPS Scoping Plan'!R33</f>
        <v>20455.810643809498</v>
      </c>
      <c r="I35" s="3">
        <f t="shared" si="0"/>
        <v>7004817.5542018954</v>
      </c>
      <c r="J35" s="3">
        <f t="shared" si="1"/>
        <v>7004817554201.8955</v>
      </c>
    </row>
    <row r="36" spans="1:10" x14ac:dyDescent="0.35">
      <c r="A36" s="5">
        <v>2047</v>
      </c>
      <c r="B36" s="3">
        <f>'E3 data 60% RPS Scoping Plan'!L34</f>
        <v>1760195.0743028501</v>
      </c>
      <c r="C36" s="3">
        <f>'E3 data 60% RPS Scoping Plan'!M34</f>
        <v>3286145.9664857099</v>
      </c>
      <c r="D36" s="3">
        <f>'E3 data 60% RPS Scoping Plan'!N34</f>
        <v>878730.25398142799</v>
      </c>
      <c r="E36" s="3">
        <f>'E3 data 60% RPS Scoping Plan'!O34</f>
        <v>133198.11548000001</v>
      </c>
      <c r="F36" s="3">
        <f>'E3 data 60% RPS Scoping Plan'!P34</f>
        <v>630712.94093571405</v>
      </c>
      <c r="G36" s="3">
        <f>'E3 data 60% RPS Scoping Plan'!Q34</f>
        <v>84915.683885714199</v>
      </c>
      <c r="H36" s="3">
        <f>'E3 data 60% RPS Scoping Plan'!R34</f>
        <v>19338.420274285701</v>
      </c>
      <c r="I36" s="3">
        <f t="shared" si="0"/>
        <v>6793236.4553457024</v>
      </c>
      <c r="J36" s="3">
        <f t="shared" si="1"/>
        <v>6793236455345.7021</v>
      </c>
    </row>
    <row r="37" spans="1:10" x14ac:dyDescent="0.35">
      <c r="A37" s="5">
        <v>2048</v>
      </c>
      <c r="B37" s="3">
        <f>'E3 data 60% RPS Scoping Plan'!L35</f>
        <v>1697253.1760476099</v>
      </c>
      <c r="C37" s="3">
        <f>'E3 data 60% RPS Scoping Plan'!M35</f>
        <v>3182603.0778952301</v>
      </c>
      <c r="D37" s="3">
        <f>'E3 data 60% RPS Scoping Plan'!N35</f>
        <v>851611.15678380895</v>
      </c>
      <c r="E37" s="3">
        <f>'E3 data 60% RPS Scoping Plan'!O35</f>
        <v>124826.61035238</v>
      </c>
      <c r="F37" s="3">
        <f>'E3 data 60% RPS Scoping Plan'!P35</f>
        <v>623195.31649142795</v>
      </c>
      <c r="G37" s="3">
        <f>'E3 data 60% RPS Scoping Plan'!Q35</f>
        <v>82420.055028571398</v>
      </c>
      <c r="H37" s="3">
        <f>'E3 data 60% RPS Scoping Plan'!R35</f>
        <v>18256.510671428499</v>
      </c>
      <c r="I37" s="3">
        <f t="shared" si="0"/>
        <v>6580165.9032704569</v>
      </c>
      <c r="J37" s="3">
        <f t="shared" si="1"/>
        <v>6580165903270.457</v>
      </c>
    </row>
    <row r="38" spans="1:10" x14ac:dyDescent="0.35">
      <c r="A38" s="5">
        <v>2049</v>
      </c>
      <c r="B38" s="3">
        <f>'E3 data 60% RPS Scoping Plan'!L36</f>
        <v>1634059.1991323801</v>
      </c>
      <c r="C38" s="3">
        <f>'E3 data 60% RPS Scoping Plan'!M36</f>
        <v>3078768.40460476</v>
      </c>
      <c r="D38" s="3">
        <f>'E3 data 60% RPS Scoping Plan'!N36</f>
        <v>824364.99791190401</v>
      </c>
      <c r="E38" s="3">
        <f>'E3 data 60% RPS Scoping Plan'!O36</f>
        <v>116754.305088571</v>
      </c>
      <c r="F38" s="3">
        <f>'E3 data 60% RPS Scoping Plan'!P36</f>
        <v>614494.47499333299</v>
      </c>
      <c r="G38" s="3">
        <f>'E3 data 60% RPS Scoping Plan'!Q36</f>
        <v>79901.368836190406</v>
      </c>
      <c r="H38" s="3">
        <f>'E3 data 60% RPS Scoping Plan'!R36</f>
        <v>17209.291401904698</v>
      </c>
      <c r="I38" s="3">
        <f t="shared" si="0"/>
        <v>6365552.0419690441</v>
      </c>
      <c r="J38" s="3">
        <f t="shared" si="1"/>
        <v>6365552041969.0439</v>
      </c>
    </row>
    <row r="39" spans="1:10" x14ac:dyDescent="0.35">
      <c r="A39" s="5">
        <v>2050</v>
      </c>
      <c r="B39" s="3">
        <f>'E3 data 60% RPS Scoping Plan'!L37</f>
        <v>1570641.7154000001</v>
      </c>
      <c r="C39" s="3">
        <f>'E3 data 60% RPS Scoping Plan'!M37</f>
        <v>2974563.8280000002</v>
      </c>
      <c r="D39" s="3">
        <f>'E3 data 60% RPS Scoping Plan'!N37</f>
        <v>796972.270599999</v>
      </c>
      <c r="E39" s="3">
        <f>'E3 data 60% RPS Scoping Plan'!O37</f>
        <v>108972.3728</v>
      </c>
      <c r="F39" s="3">
        <f>'E3 data 60% RPS Scoping Plan'!P37</f>
        <v>604615.26499999897</v>
      </c>
      <c r="G39" s="3">
        <f>'E3 data 60% RPS Scoping Plan'!Q37</f>
        <v>77358.044199999902</v>
      </c>
      <c r="H39" s="3">
        <f>'E3 data 60% RPS Scoping Plan'!R37</f>
        <v>16195.9872</v>
      </c>
      <c r="I39" s="3">
        <f t="shared" si="0"/>
        <v>6149319.4831999987</v>
      </c>
      <c r="J39" s="3">
        <f t="shared" si="1"/>
        <v>6149319483199.999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zoomScaleNormal="100" workbookViewId="0">
      <selection activeCell="G3" sqref="G3"/>
    </sheetView>
  </sheetViews>
  <sheetFormatPr defaultColWidth="10.26953125" defaultRowHeight="14.5" x14ac:dyDescent="0.35"/>
  <cols>
    <col min="1" max="1" width="10.26953125" style="5"/>
    <col min="2" max="2" width="20.1796875" style="5" customWidth="1"/>
    <col min="3" max="3" width="22.54296875" style="5" customWidth="1"/>
    <col min="4" max="9" width="20.1796875" style="5" customWidth="1"/>
    <col min="10" max="16384" width="10.26953125" style="4"/>
  </cols>
  <sheetData>
    <row r="1" spans="1:43" ht="15" x14ac:dyDescent="0.25">
      <c r="A1" s="11" t="s">
        <v>34</v>
      </c>
    </row>
    <row r="2" spans="1:43" ht="15" x14ac:dyDescent="0.25">
      <c r="B2" t="str">
        <f>'E3 data 60% RPS Scoping Plan'!D1</f>
        <v>Petroleum Refining</v>
      </c>
      <c r="C2" t="str">
        <f>'E3 data 60% RPS Scoping Plan'!E1</f>
        <v>Oil Extraction Fugitive Emissions</v>
      </c>
      <c r="D2" t="str">
        <f>'E3 data 60% RPS Scoping Plan'!F1</f>
        <v>Electricity Generation Fugitive and Process Emissions</v>
      </c>
      <c r="E2" s="11" t="str">
        <f>'E3 data 60% RPS Scoping Plan'!C1</f>
        <v>Waste</v>
      </c>
      <c r="F2" s="11" t="s">
        <v>29</v>
      </c>
      <c r="G2" s="11" t="str">
        <f>'E3 data 60% RPS Scoping Plan'!J1</f>
        <v>Agriculture: Manure</v>
      </c>
      <c r="H2" s="11" t="str">
        <f>'E3 data 60% RPS Scoping Plan'!H1</f>
        <v>Agriculture: Enteric</v>
      </c>
      <c r="I2" s="11" t="s">
        <v>44</v>
      </c>
    </row>
    <row r="3" spans="1:43" x14ac:dyDescent="0.35">
      <c r="A3" s="5">
        <v>2015</v>
      </c>
      <c r="B3" s="3">
        <f>'E3 data 60% RPS Scoping Plan'!D2</f>
        <v>645459.59699999995</v>
      </c>
      <c r="C3" s="3">
        <f>'E3 data 60% RPS Scoping Plan'!E2</f>
        <v>1814636.5719999999</v>
      </c>
      <c r="D3" s="3">
        <f>'E3 data 60% RPS Scoping Plan'!F2</f>
        <v>898514.93999999901</v>
      </c>
      <c r="E3" s="10">
        <f>'E3 data 60% RPS Scoping Plan'!C2</f>
        <v>10730879.810000001</v>
      </c>
      <c r="F3" s="8">
        <f>'Agriculture - other'!C20</f>
        <v>878123.88843916927</v>
      </c>
      <c r="G3" s="10">
        <f>'E3 data 60% RPS Scoping Plan'!J2</f>
        <v>11963525.82</v>
      </c>
      <c r="H3" s="12">
        <f>'E3 data 60% RPS Scoping Plan'!H2</f>
        <v>11849569.789999999</v>
      </c>
      <c r="I3" s="3">
        <f>'Electricity - process -fugitive'!C19</f>
        <v>202000</v>
      </c>
    </row>
    <row r="4" spans="1:43" x14ac:dyDescent="0.35">
      <c r="A4" s="5">
        <v>2016</v>
      </c>
      <c r="B4" s="3">
        <f>'E3 data 60% RPS Scoping Plan'!D3</f>
        <v>645459.59699999995</v>
      </c>
      <c r="C4" s="3">
        <f>'E3 data 60% RPS Scoping Plan'!E3</f>
        <v>1814636.5719999999</v>
      </c>
      <c r="D4" s="3">
        <f>'E3 data 60% RPS Scoping Plan'!F3</f>
        <v>898514.93999999901</v>
      </c>
      <c r="E4" s="10">
        <f>'E3 data 60% RPS Scoping Plan'!C3</f>
        <v>10730879.810000001</v>
      </c>
      <c r="F4" s="8">
        <f>'Agriculture - other'!C21</f>
        <v>878123.88843916927</v>
      </c>
      <c r="G4" s="10">
        <f>'E3 data 60% RPS Scoping Plan'!J3</f>
        <v>11963525.82</v>
      </c>
      <c r="H4" s="9">
        <f>'E3 data 60% RPS Scoping Plan'!H3</f>
        <v>11849569.789999999</v>
      </c>
      <c r="I4" s="3">
        <f>'Electricity - process -fugitive'!C20</f>
        <v>202000</v>
      </c>
    </row>
    <row r="5" spans="1:43" x14ac:dyDescent="0.35">
      <c r="A5" s="5">
        <v>2017</v>
      </c>
      <c r="B5" s="3">
        <f>'E3 data 60% RPS Scoping Plan'!D4</f>
        <v>624712.68138214201</v>
      </c>
      <c r="C5" s="3">
        <f>'E3 data 60% RPS Scoping Plan'!E4</f>
        <v>1756308.9679</v>
      </c>
      <c r="D5" s="3">
        <f>'E3 data 60% RPS Scoping Plan'!F4</f>
        <v>872843.08457142801</v>
      </c>
      <c r="E5" s="10">
        <f>'E3 data 60% RPS Scoping Plan'!C4</f>
        <v>10730879.810000001</v>
      </c>
      <c r="F5" s="8">
        <f>'Agriculture - other'!C22</f>
        <v>878123.88843916927</v>
      </c>
      <c r="G5" s="10">
        <f>'E3 data 60% RPS Scoping Plan'!J4</f>
        <v>11963525.82</v>
      </c>
      <c r="H5" s="9">
        <f>'E3 data 60% RPS Scoping Plan'!H4</f>
        <v>11714146.135257101</v>
      </c>
      <c r="I5" s="3">
        <f>'Electricity - process -fugitive'!C21</f>
        <v>202000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</row>
    <row r="6" spans="1:43" x14ac:dyDescent="0.35">
      <c r="A6" s="5">
        <v>2018</v>
      </c>
      <c r="B6" s="3">
        <f>'E3 data 60% RPS Scoping Plan'!D5</f>
        <v>603965.765764285</v>
      </c>
      <c r="C6" s="3">
        <f>'E3 data 60% RPS Scoping Plan'!E5</f>
        <v>1697981.3637999999</v>
      </c>
      <c r="D6" s="3">
        <f>'E3 data 60% RPS Scoping Plan'!F5</f>
        <v>847171.22914285702</v>
      </c>
      <c r="E6" s="10">
        <f>'E3 data 60% RPS Scoping Plan'!C5</f>
        <v>10730879.810000001</v>
      </c>
      <c r="F6" s="8">
        <f>'Agriculture - other'!C23</f>
        <v>878123.88843916927</v>
      </c>
      <c r="G6" s="10">
        <f>'E3 data 60% RPS Scoping Plan'!J5</f>
        <v>11963525.82</v>
      </c>
      <c r="H6" s="9">
        <f>'E3 data 60% RPS Scoping Plan'!H5</f>
        <v>11578722.4805142</v>
      </c>
      <c r="I6" s="3">
        <f>'Electricity - process -fugitive'!C22</f>
        <v>202000</v>
      </c>
    </row>
    <row r="7" spans="1:43" x14ac:dyDescent="0.35">
      <c r="A7" s="5">
        <v>2019</v>
      </c>
      <c r="B7" s="3">
        <f>'E3 data 60% RPS Scoping Plan'!D6</f>
        <v>583218.85014642798</v>
      </c>
      <c r="C7" s="3">
        <f>'E3 data 60% RPS Scoping Plan'!E6</f>
        <v>1639653.7597000001</v>
      </c>
      <c r="D7" s="3">
        <f>'E3 data 60% RPS Scoping Plan'!F6</f>
        <v>821499.37371428497</v>
      </c>
      <c r="E7" s="10">
        <f>'E3 data 60% RPS Scoping Plan'!C6</f>
        <v>10730879.810000001</v>
      </c>
      <c r="F7" s="8">
        <f>'Agriculture - other'!C24</f>
        <v>878123.88843916927</v>
      </c>
      <c r="G7" s="10">
        <f>'E3 data 60% RPS Scoping Plan'!J6</f>
        <v>11963525.82</v>
      </c>
      <c r="H7" s="9">
        <f>'E3 data 60% RPS Scoping Plan'!H6</f>
        <v>11443298.825771401</v>
      </c>
      <c r="I7" s="3">
        <f>'Electricity - process -fugitive'!C23</f>
        <v>202000</v>
      </c>
    </row>
    <row r="8" spans="1:43" x14ac:dyDescent="0.35">
      <c r="A8" s="5">
        <v>2020</v>
      </c>
      <c r="B8" s="3">
        <f>'E3 data 60% RPS Scoping Plan'!D7</f>
        <v>562471.93452857097</v>
      </c>
      <c r="C8" s="3">
        <f>'E3 data 60% RPS Scoping Plan'!E7</f>
        <v>1581326.1555999999</v>
      </c>
      <c r="D8" s="3">
        <f>'E3 data 60% RPS Scoping Plan'!F7</f>
        <v>795827.51828571397</v>
      </c>
      <c r="E8" s="10">
        <f>'E3 data 60% RPS Scoping Plan'!C7</f>
        <v>10594304.976054501</v>
      </c>
      <c r="F8" s="8">
        <f>'Agriculture - other'!C25</f>
        <v>878123.88843916927</v>
      </c>
      <c r="G8" s="10">
        <f>'E3 data 60% RPS Scoping Plan'!J7</f>
        <v>11256590.203363599</v>
      </c>
      <c r="H8" s="9">
        <f>'E3 data 60% RPS Scoping Plan'!H7</f>
        <v>11307875.1710285</v>
      </c>
      <c r="I8" s="3">
        <f>'Electricity - process -fugitive'!C24</f>
        <v>202000</v>
      </c>
    </row>
    <row r="9" spans="1:43" x14ac:dyDescent="0.35">
      <c r="A9" s="5">
        <v>2021</v>
      </c>
      <c r="B9" s="3">
        <f>'E3 data 60% RPS Scoping Plan'!D8</f>
        <v>541725.01891071396</v>
      </c>
      <c r="C9" s="3">
        <f>'E3 data 60% RPS Scoping Plan'!E8</f>
        <v>1522998.5515000001</v>
      </c>
      <c r="D9" s="3">
        <f>'E3 data 60% RPS Scoping Plan'!F8</f>
        <v>770155.66285714204</v>
      </c>
      <c r="E9" s="10">
        <f>'E3 data 60% RPS Scoping Plan'!C8</f>
        <v>10457730.142108999</v>
      </c>
      <c r="F9" s="8">
        <f>'Agriculture - other'!C26</f>
        <v>878123.88843916927</v>
      </c>
      <c r="G9" s="10">
        <f>'E3 data 60% RPS Scoping Plan'!J8</f>
        <v>10549654.5867272</v>
      </c>
      <c r="H9" s="9">
        <f>'E3 data 60% RPS Scoping Plan'!H8</f>
        <v>11172451.516285701</v>
      </c>
      <c r="I9" s="3">
        <f>'Electricity - process -fugitive'!C25</f>
        <v>202000</v>
      </c>
    </row>
    <row r="10" spans="1:43" x14ac:dyDescent="0.35">
      <c r="A10" s="5">
        <v>2022</v>
      </c>
      <c r="B10" s="3">
        <f>'E3 data 60% RPS Scoping Plan'!D9</f>
        <v>520978.10329285701</v>
      </c>
      <c r="C10" s="3">
        <f>'E3 data 60% RPS Scoping Plan'!E9</f>
        <v>1464670.9473999999</v>
      </c>
      <c r="D10" s="3">
        <f>'E3 data 60% RPS Scoping Plan'!F9</f>
        <v>744483.80742857105</v>
      </c>
      <c r="E10" s="10">
        <f>'E3 data 60% RPS Scoping Plan'!C9</f>
        <v>10321155.3081636</v>
      </c>
      <c r="F10" s="8">
        <f>'Agriculture - other'!C27</f>
        <v>878123.88843916927</v>
      </c>
      <c r="G10" s="10">
        <f>'E3 data 60% RPS Scoping Plan'!J9</f>
        <v>9842718.9700908996</v>
      </c>
      <c r="H10" s="9">
        <f>'E3 data 60% RPS Scoping Plan'!H9</f>
        <v>11037027.8615428</v>
      </c>
      <c r="I10" s="3">
        <f>'Electricity - process -fugitive'!C26</f>
        <v>202000</v>
      </c>
    </row>
    <row r="11" spans="1:43" x14ac:dyDescent="0.35">
      <c r="A11" s="5">
        <v>2023</v>
      </c>
      <c r="B11" s="3">
        <f>'E3 data 60% RPS Scoping Plan'!D10</f>
        <v>500231.187674999</v>
      </c>
      <c r="C11" s="3">
        <f>'E3 data 60% RPS Scoping Plan'!E10</f>
        <v>1406343.3433000001</v>
      </c>
      <c r="D11" s="3">
        <f>'E3 data 60% RPS Scoping Plan'!F10</f>
        <v>718811.951999999</v>
      </c>
      <c r="E11" s="10">
        <f>'E3 data 60% RPS Scoping Plan'!C10</f>
        <v>10184580.4742181</v>
      </c>
      <c r="F11" s="8">
        <f>'Agriculture - other'!C28</f>
        <v>878123.88843916927</v>
      </c>
      <c r="G11" s="10">
        <f>'E3 data 60% RPS Scoping Plan'!J10</f>
        <v>9135783.3534545396</v>
      </c>
      <c r="H11" s="9">
        <f>'E3 data 60% RPS Scoping Plan'!H10</f>
        <v>10901604.206800001</v>
      </c>
      <c r="I11" s="3">
        <f>'Electricity - process -fugitive'!C27</f>
        <v>202000</v>
      </c>
    </row>
    <row r="12" spans="1:43" x14ac:dyDescent="0.35">
      <c r="A12" s="5">
        <v>2024</v>
      </c>
      <c r="B12" s="3">
        <f>'E3 data 60% RPS Scoping Plan'!D11</f>
        <v>479484.27205714199</v>
      </c>
      <c r="C12" s="3">
        <f>'E3 data 60% RPS Scoping Plan'!E11</f>
        <v>1348015.7392</v>
      </c>
      <c r="D12" s="3">
        <f>'E3 data 60% RPS Scoping Plan'!F11</f>
        <v>693140.096571428</v>
      </c>
      <c r="E12" s="9">
        <f>'E3 data 60% RPS Scoping Plan'!C11</f>
        <v>10048005.640272699</v>
      </c>
      <c r="F12" s="8">
        <f>'Agriculture - other'!C29</f>
        <v>878123.88843916927</v>
      </c>
      <c r="G12" s="10">
        <f>'E3 data 60% RPS Scoping Plan'!J11</f>
        <v>8428847.7368181795</v>
      </c>
      <c r="H12" s="9">
        <f>'E3 data 60% RPS Scoping Plan'!H11</f>
        <v>10766180.5520571</v>
      </c>
      <c r="I12" s="3">
        <f>'Electricity - process -fugitive'!C28</f>
        <v>202000</v>
      </c>
    </row>
    <row r="13" spans="1:43" x14ac:dyDescent="0.35">
      <c r="A13" s="5">
        <v>2025</v>
      </c>
      <c r="B13" s="3">
        <f>'E3 data 60% RPS Scoping Plan'!D12</f>
        <v>458737.35643928498</v>
      </c>
      <c r="C13" s="3">
        <f>'E3 data 60% RPS Scoping Plan'!E12</f>
        <v>1289688.1351000001</v>
      </c>
      <c r="D13" s="3">
        <f>'E3 data 60% RPS Scoping Plan'!F12</f>
        <v>667468.241142857</v>
      </c>
      <c r="E13" s="9">
        <f>'E3 data 60% RPS Scoping Plan'!C12</f>
        <v>9911430.8063272703</v>
      </c>
      <c r="F13" s="8">
        <f>'Agriculture - other'!C30</f>
        <v>878123.88843916927</v>
      </c>
      <c r="G13" s="10">
        <f>'E3 data 60% RPS Scoping Plan'!J12</f>
        <v>7721912.1201818101</v>
      </c>
      <c r="H13" s="9">
        <f>'E3 data 60% RPS Scoping Plan'!H12</f>
        <v>10630756.8973142</v>
      </c>
      <c r="I13" s="3">
        <f>'Electricity - process -fugitive'!C29</f>
        <v>202000</v>
      </c>
    </row>
    <row r="14" spans="1:43" x14ac:dyDescent="0.35">
      <c r="A14" s="5">
        <v>2026</v>
      </c>
      <c r="B14" s="3">
        <f>'E3 data 60% RPS Scoping Plan'!D13</f>
        <v>437990.44082142803</v>
      </c>
      <c r="C14" s="3">
        <f>'E3 data 60% RPS Scoping Plan'!E13</f>
        <v>1231360.531</v>
      </c>
      <c r="D14" s="3">
        <f>'E3 data 60% RPS Scoping Plan'!F13</f>
        <v>641796.38571428496</v>
      </c>
      <c r="E14" s="9">
        <f>'E3 data 60% RPS Scoping Plan'!C13</f>
        <v>9774855.9723818097</v>
      </c>
      <c r="F14" s="8">
        <f>'Agriculture - other'!C31</f>
        <v>878123.88843916927</v>
      </c>
      <c r="G14" s="10">
        <f>'E3 data 60% RPS Scoping Plan'!J13</f>
        <v>7014976.50354545</v>
      </c>
      <c r="H14" s="9">
        <f>'E3 data 60% RPS Scoping Plan'!H13</f>
        <v>10495333.2425714</v>
      </c>
      <c r="I14" s="3">
        <f>'Electricity - process -fugitive'!C30</f>
        <v>202000</v>
      </c>
    </row>
    <row r="15" spans="1:43" x14ac:dyDescent="0.35">
      <c r="A15" s="5">
        <v>2027</v>
      </c>
      <c r="B15" s="3">
        <f>'E3 data 60% RPS Scoping Plan'!D14</f>
        <v>417243.52520357101</v>
      </c>
      <c r="C15" s="3">
        <f>'E3 data 60% RPS Scoping Plan'!E14</f>
        <v>1173032.9269000001</v>
      </c>
      <c r="D15" s="3">
        <f>'E3 data 60% RPS Scoping Plan'!F14</f>
        <v>616124.53028571396</v>
      </c>
      <c r="E15" s="9">
        <f>'E3 data 60% RPS Scoping Plan'!C14</f>
        <v>9638281.1384363603</v>
      </c>
      <c r="F15" s="8">
        <f>'Agriculture - other'!C32</f>
        <v>878123.88843916927</v>
      </c>
      <c r="G15" s="10">
        <f>'E3 data 60% RPS Scoping Plan'!J14</f>
        <v>6308040.88690909</v>
      </c>
      <c r="H15" s="9">
        <f>'E3 data 60% RPS Scoping Plan'!H14</f>
        <v>10359909.5878285</v>
      </c>
      <c r="I15" s="3">
        <f>'Electricity - process -fugitive'!C31</f>
        <v>202000</v>
      </c>
    </row>
    <row r="16" spans="1:43" x14ac:dyDescent="0.35">
      <c r="A16" s="5">
        <v>2028</v>
      </c>
      <c r="B16" s="3">
        <f>'E3 data 60% RPS Scoping Plan'!D15</f>
        <v>396496.609585714</v>
      </c>
      <c r="C16" s="3">
        <f>'E3 data 60% RPS Scoping Plan'!E15</f>
        <v>1114705.3228</v>
      </c>
      <c r="D16" s="3">
        <f>'E3 data 60% RPS Scoping Plan'!F15</f>
        <v>590452.67485714203</v>
      </c>
      <c r="E16" s="9">
        <f>'E3 data 60% RPS Scoping Plan'!C15</f>
        <v>9501706.3044908997</v>
      </c>
      <c r="F16" s="8">
        <f>'Agriculture - other'!C33</f>
        <v>878123.88843916927</v>
      </c>
      <c r="G16" s="10">
        <f>'E3 data 60% RPS Scoping Plan'!J15</f>
        <v>5601105.2702727197</v>
      </c>
      <c r="H16" s="9">
        <f>'E3 data 60% RPS Scoping Plan'!H15</f>
        <v>10224485.9330857</v>
      </c>
      <c r="I16" s="3">
        <f>'Electricity - process -fugitive'!C32</f>
        <v>202000</v>
      </c>
    </row>
    <row r="17" spans="1:9" x14ac:dyDescent="0.35">
      <c r="A17" s="5">
        <v>2029</v>
      </c>
      <c r="B17" s="3">
        <f>'E3 data 60% RPS Scoping Plan'!D16</f>
        <v>375749.69396785699</v>
      </c>
      <c r="C17" s="3">
        <f>'E3 data 60% RPS Scoping Plan'!E16</f>
        <v>1056377.7187000001</v>
      </c>
      <c r="D17" s="3">
        <f>'E3 data 60% RPS Scoping Plan'!F16</f>
        <v>564780.81942857103</v>
      </c>
      <c r="E17" s="9">
        <f>'E3 data 60% RPS Scoping Plan'!C16</f>
        <v>9365131.4705454502</v>
      </c>
      <c r="F17" s="8">
        <f>'Agriculture - other'!C34</f>
        <v>878123.88843916927</v>
      </c>
      <c r="G17" s="10">
        <f>'E3 data 60% RPS Scoping Plan'!J16</f>
        <v>4894169.6536363596</v>
      </c>
      <c r="H17" s="9">
        <f>'E3 data 60% RPS Scoping Plan'!H16</f>
        <v>10089062.2783428</v>
      </c>
      <c r="I17" s="3">
        <f>'Electricity - process -fugitive'!C33</f>
        <v>202000</v>
      </c>
    </row>
    <row r="18" spans="1:9" x14ac:dyDescent="0.35">
      <c r="A18" s="5">
        <v>2030</v>
      </c>
      <c r="B18" s="3">
        <f>'E3 data 60% RPS Scoping Plan'!D17</f>
        <v>344245.11839999998</v>
      </c>
      <c r="C18" s="3">
        <f>'E3 data 60% RPS Scoping Plan'!E17</f>
        <v>967806.17173333303</v>
      </c>
      <c r="D18" s="3">
        <f>'E3 data 60% RPS Scoping Plan'!F17</f>
        <v>521994.39371428499</v>
      </c>
      <c r="E18" s="9">
        <f>'E3 data 60% RPS Scoping Plan'!C17</f>
        <v>9167237.3233999908</v>
      </c>
      <c r="F18" s="8">
        <f>'Agriculture - other'!C35</f>
        <v>878123.88843916927</v>
      </c>
      <c r="G18" s="10">
        <f>'E3 data 60% RPS Scoping Plan'!J17</f>
        <v>4187234.037</v>
      </c>
      <c r="H18" s="9">
        <f>'E3 data 60% RPS Scoping Plan'!H17</f>
        <v>9953638.6236000005</v>
      </c>
      <c r="I18" s="3">
        <f>'Electricity - process -fugitive'!C34</f>
        <v>202000</v>
      </c>
    </row>
    <row r="19" spans="1:9" x14ac:dyDescent="0.35">
      <c r="A19" s="5">
        <v>2031</v>
      </c>
      <c r="B19" s="3">
        <f>'E3 data 60% RPS Scoping Plan'!D18</f>
        <v>333487.45844999998</v>
      </c>
      <c r="C19" s="3">
        <f>'E3 data 60% RPS Scoping Plan'!E18</f>
        <v>937562.22886666597</v>
      </c>
      <c r="D19" s="3">
        <f>'E3 data 60% RPS Scoping Plan'!F18</f>
        <v>504879.82342857099</v>
      </c>
      <c r="E19" s="9">
        <f>'E3 data 60% RPS Scoping Plan'!C18</f>
        <v>9105918.0101999901</v>
      </c>
      <c r="F19" s="8">
        <f>'Agriculture - other'!C36</f>
        <v>878123.88843916927</v>
      </c>
      <c r="G19" s="10">
        <f>'E3 data 60% RPS Scoping Plan'!J18</f>
        <v>4187234.037</v>
      </c>
      <c r="H19" s="9">
        <f>'E3 data 60% RPS Scoping Plan'!H18</f>
        <v>9953638.6236000005</v>
      </c>
      <c r="I19" s="3">
        <f>'Electricity - process -fugitive'!C35</f>
        <v>202000</v>
      </c>
    </row>
    <row r="20" spans="1:9" x14ac:dyDescent="0.35">
      <c r="A20" s="5">
        <v>2032</v>
      </c>
      <c r="B20" s="3">
        <f>'E3 data 60% RPS Scoping Plan'!D19</f>
        <v>322729.79849999998</v>
      </c>
      <c r="C20" s="3">
        <f>'E3 data 60% RPS Scoping Plan'!E19</f>
        <v>907318.28599999996</v>
      </c>
      <c r="D20" s="3">
        <f>'E3 data 60% RPS Scoping Plan'!F19</f>
        <v>487765.25314285699</v>
      </c>
      <c r="E20" s="9">
        <f>'E3 data 60% RPS Scoping Plan'!C19</f>
        <v>9044598.6969999894</v>
      </c>
      <c r="F20" s="8">
        <f>'Agriculture - other'!C37</f>
        <v>878123.88843916927</v>
      </c>
      <c r="G20" s="10">
        <f>'E3 data 60% RPS Scoping Plan'!J19</f>
        <v>4187234.037</v>
      </c>
      <c r="H20" s="9">
        <f>'E3 data 60% RPS Scoping Plan'!H19</f>
        <v>9953638.6236000005</v>
      </c>
      <c r="I20" s="3">
        <f>'Electricity - process -fugitive'!C36</f>
        <v>202000</v>
      </c>
    </row>
    <row r="21" spans="1:9" x14ac:dyDescent="0.35">
      <c r="A21" s="5">
        <v>2033</v>
      </c>
      <c r="B21" s="3">
        <f>'E3 data 60% RPS Scoping Plan'!D20</f>
        <v>311972.13854999997</v>
      </c>
      <c r="C21" s="3">
        <f>'E3 data 60% RPS Scoping Plan'!E20</f>
        <v>877074.34313333302</v>
      </c>
      <c r="D21" s="3">
        <f>'E3 data 60% RPS Scoping Plan'!F20</f>
        <v>470650.682857142</v>
      </c>
      <c r="E21" s="9">
        <f>'E3 data 60% RPS Scoping Plan'!C20</f>
        <v>8983279.3837999906</v>
      </c>
      <c r="F21" s="8">
        <f>'Agriculture - other'!C38</f>
        <v>878123.88843916927</v>
      </c>
      <c r="G21" s="10">
        <f>'E3 data 60% RPS Scoping Plan'!J20</f>
        <v>4187234.037</v>
      </c>
      <c r="H21" s="9">
        <f>'E3 data 60% RPS Scoping Plan'!H20</f>
        <v>9953638.6236000005</v>
      </c>
      <c r="I21" s="3">
        <f>'Electricity - process -fugitive'!C37</f>
        <v>202000</v>
      </c>
    </row>
    <row r="22" spans="1:9" x14ac:dyDescent="0.35">
      <c r="A22" s="5">
        <v>2034</v>
      </c>
      <c r="B22" s="3">
        <f>'E3 data 60% RPS Scoping Plan'!D21</f>
        <v>301214.47859999997</v>
      </c>
      <c r="C22" s="3">
        <f>'E3 data 60% RPS Scoping Plan'!E21</f>
        <v>846830.40026666597</v>
      </c>
      <c r="D22" s="3">
        <f>'E3 data 60% RPS Scoping Plan'!F21</f>
        <v>453536.11257142801</v>
      </c>
      <c r="E22" s="9">
        <f>'E3 data 60% RPS Scoping Plan'!C21</f>
        <v>8921960.07059999</v>
      </c>
      <c r="F22" s="8">
        <f>'Agriculture - other'!C39</f>
        <v>878123.88843916927</v>
      </c>
      <c r="G22" s="10">
        <f>'E3 data 60% RPS Scoping Plan'!J21</f>
        <v>4187234.037</v>
      </c>
      <c r="H22" s="9">
        <f>'E3 data 60% RPS Scoping Plan'!H21</f>
        <v>9953638.6236000005</v>
      </c>
      <c r="I22" s="3">
        <f>'Electricity - process -fugitive'!C38</f>
        <v>202000</v>
      </c>
    </row>
    <row r="23" spans="1:9" x14ac:dyDescent="0.35">
      <c r="A23" s="5">
        <v>2035</v>
      </c>
      <c r="B23" s="3">
        <f>'E3 data 60% RPS Scoping Plan'!D22</f>
        <v>290456.81864999997</v>
      </c>
      <c r="C23" s="3">
        <f>'E3 data 60% RPS Scoping Plan'!E22</f>
        <v>816586.45739999996</v>
      </c>
      <c r="D23" s="3">
        <f>'E3 data 60% RPS Scoping Plan'!F22</f>
        <v>436421.54228571401</v>
      </c>
      <c r="E23" s="9">
        <f>'E3 data 60% RPS Scoping Plan'!C22</f>
        <v>8860640.7573999893</v>
      </c>
      <c r="F23" s="8">
        <f>'Agriculture - other'!C40</f>
        <v>878123.88843916927</v>
      </c>
      <c r="G23" s="10">
        <f>'E3 data 60% RPS Scoping Plan'!J22</f>
        <v>4187234.037</v>
      </c>
      <c r="H23" s="9">
        <f>'E3 data 60% RPS Scoping Plan'!H22</f>
        <v>9953638.6236000005</v>
      </c>
      <c r="I23" s="3">
        <f>'Electricity - process -fugitive'!C39</f>
        <v>202000</v>
      </c>
    </row>
    <row r="24" spans="1:9" x14ac:dyDescent="0.35">
      <c r="A24" s="5">
        <v>2036</v>
      </c>
      <c r="B24" s="3">
        <f>'E3 data 60% RPS Scoping Plan'!D23</f>
        <v>279699.15870000003</v>
      </c>
      <c r="C24" s="3">
        <f>'E3 data 60% RPS Scoping Plan'!E23</f>
        <v>786342.51453333301</v>
      </c>
      <c r="D24" s="3">
        <f>'E3 data 60% RPS Scoping Plan'!F23</f>
        <v>419306.97200000001</v>
      </c>
      <c r="E24" s="9">
        <f>'E3 data 60% RPS Scoping Plan'!C23</f>
        <v>8799321.4441999905</v>
      </c>
      <c r="F24" s="8">
        <f>'Agriculture - other'!C41</f>
        <v>878123.88843916927</v>
      </c>
      <c r="G24" s="10">
        <f>'E3 data 60% RPS Scoping Plan'!J23</f>
        <v>4187234.037</v>
      </c>
      <c r="H24" s="9">
        <f>'E3 data 60% RPS Scoping Plan'!H23</f>
        <v>9953638.6236000005</v>
      </c>
      <c r="I24" s="3">
        <f>'Electricity - process -fugitive'!C40</f>
        <v>202000</v>
      </c>
    </row>
    <row r="25" spans="1:9" x14ac:dyDescent="0.35">
      <c r="A25" s="5">
        <v>2037</v>
      </c>
      <c r="B25" s="3">
        <f>'E3 data 60% RPS Scoping Plan'!D24</f>
        <v>268941.49875000003</v>
      </c>
      <c r="C25" s="3">
        <f>'E3 data 60% RPS Scoping Plan'!E24</f>
        <v>756098.57166666596</v>
      </c>
      <c r="D25" s="3">
        <f>'E3 data 60% RPS Scoping Plan'!F24</f>
        <v>402192.40171428502</v>
      </c>
      <c r="E25" s="9">
        <f>'E3 data 60% RPS Scoping Plan'!C24</f>
        <v>8738002.1309999898</v>
      </c>
      <c r="F25" s="8">
        <f>'Agriculture - other'!C42</f>
        <v>878123.88843916927</v>
      </c>
      <c r="G25" s="10">
        <f>'E3 data 60% RPS Scoping Plan'!J24</f>
        <v>4187234.037</v>
      </c>
      <c r="H25" s="9">
        <f>'E3 data 60% RPS Scoping Plan'!H24</f>
        <v>9953638.6236000005</v>
      </c>
      <c r="I25" s="3">
        <f>'Electricity - process -fugitive'!C41</f>
        <v>202000</v>
      </c>
    </row>
    <row r="26" spans="1:9" x14ac:dyDescent="0.35">
      <c r="A26" s="5">
        <v>2038</v>
      </c>
      <c r="B26" s="3">
        <f>'E3 data 60% RPS Scoping Plan'!D25</f>
        <v>258183.8388</v>
      </c>
      <c r="C26" s="3">
        <f>'E3 data 60% RPS Scoping Plan'!E25</f>
        <v>725854.62879999995</v>
      </c>
      <c r="D26" s="3">
        <f>'E3 data 60% RPS Scoping Plan'!F25</f>
        <v>385077.83142857102</v>
      </c>
      <c r="E26" s="9">
        <f>'E3 data 60% RPS Scoping Plan'!C25</f>
        <v>8676682.8177999891</v>
      </c>
      <c r="F26" s="8">
        <f>'Agriculture - other'!C43</f>
        <v>878123.88843916927</v>
      </c>
      <c r="G26" s="10">
        <f>'E3 data 60% RPS Scoping Plan'!J25</f>
        <v>4187234.037</v>
      </c>
      <c r="H26" s="9">
        <f>'E3 data 60% RPS Scoping Plan'!H25</f>
        <v>9953638.6236000005</v>
      </c>
      <c r="I26" s="3">
        <f>'Electricity - process -fugitive'!C42</f>
        <v>202000</v>
      </c>
    </row>
    <row r="27" spans="1:9" x14ac:dyDescent="0.35">
      <c r="A27" s="5">
        <v>2039</v>
      </c>
      <c r="B27" s="3">
        <f>'E3 data 60% RPS Scoping Plan'!D26</f>
        <v>247426.17885</v>
      </c>
      <c r="C27" s="3">
        <f>'E3 data 60% RPS Scoping Plan'!E26</f>
        <v>695610.68593333301</v>
      </c>
      <c r="D27" s="3">
        <f>'E3 data 60% RPS Scoping Plan'!F26</f>
        <v>367963.26114285702</v>
      </c>
      <c r="E27" s="9">
        <f>'E3 data 60% RPS Scoping Plan'!C26</f>
        <v>8615363.5045999996</v>
      </c>
      <c r="F27" s="8">
        <f>'Agriculture - other'!C44</f>
        <v>878123.88843916927</v>
      </c>
      <c r="G27" s="10">
        <f>'E3 data 60% RPS Scoping Plan'!J26</f>
        <v>4187234.037</v>
      </c>
      <c r="H27" s="9">
        <f>'E3 data 60% RPS Scoping Plan'!H26</f>
        <v>9953638.6236000005</v>
      </c>
      <c r="I27" s="3">
        <f>'Electricity - process -fugitive'!C43</f>
        <v>202000</v>
      </c>
    </row>
    <row r="28" spans="1:9" x14ac:dyDescent="0.35">
      <c r="A28" s="5">
        <v>2040</v>
      </c>
      <c r="B28" s="3">
        <f>'E3 data 60% RPS Scoping Plan'!D27</f>
        <v>236668.5189</v>
      </c>
      <c r="C28" s="3">
        <f>'E3 data 60% RPS Scoping Plan'!E27</f>
        <v>665366.74306666595</v>
      </c>
      <c r="D28" s="3">
        <f>'E3 data 60% RPS Scoping Plan'!F27</f>
        <v>350848.69085714198</v>
      </c>
      <c r="E28" s="9">
        <f>'E3 data 60% RPS Scoping Plan'!C27</f>
        <v>8554044.1913999896</v>
      </c>
      <c r="F28" s="8">
        <f>'Agriculture - other'!C45</f>
        <v>878123.88843916927</v>
      </c>
      <c r="G28" s="10">
        <f>'E3 data 60% RPS Scoping Plan'!J27</f>
        <v>4187234.037</v>
      </c>
      <c r="H28" s="9">
        <f>'E3 data 60% RPS Scoping Plan'!H27</f>
        <v>9953638.6236000005</v>
      </c>
      <c r="I28" s="3">
        <f>'Electricity - process -fugitive'!C44</f>
        <v>202000</v>
      </c>
    </row>
    <row r="29" spans="1:9" x14ac:dyDescent="0.35">
      <c r="A29" s="5">
        <v>2041</v>
      </c>
      <c r="B29" s="3">
        <f>'E3 data 60% RPS Scoping Plan'!D28</f>
        <v>225910.85894999999</v>
      </c>
      <c r="C29" s="3">
        <f>'E3 data 60% RPS Scoping Plan'!E28</f>
        <v>635122.80019999901</v>
      </c>
      <c r="D29" s="3">
        <f>'E3 data 60% RPS Scoping Plan'!F28</f>
        <v>333734.12057142798</v>
      </c>
      <c r="E29" s="9">
        <f>'E3 data 60% RPS Scoping Plan'!C28</f>
        <v>8492724.8781999908</v>
      </c>
      <c r="F29" s="8">
        <f>'Agriculture - other'!C46</f>
        <v>878123.88843916927</v>
      </c>
      <c r="G29" s="10">
        <f>'E3 data 60% RPS Scoping Plan'!J28</f>
        <v>4187234.037</v>
      </c>
      <c r="H29" s="9">
        <f>'E3 data 60% RPS Scoping Plan'!H28</f>
        <v>9953638.6236000005</v>
      </c>
      <c r="I29" s="3">
        <f>'Electricity - process -fugitive'!C45</f>
        <v>202000</v>
      </c>
    </row>
    <row r="30" spans="1:9" x14ac:dyDescent="0.35">
      <c r="A30" s="5">
        <v>2042</v>
      </c>
      <c r="B30" s="3">
        <f>'E3 data 60% RPS Scoping Plan'!D29</f>
        <v>215153.19899999999</v>
      </c>
      <c r="C30" s="3">
        <f>'E3 data 60% RPS Scoping Plan'!E29</f>
        <v>604878.857333333</v>
      </c>
      <c r="D30" s="3">
        <f>'E3 data 60% RPS Scoping Plan'!F29</f>
        <v>316619.55028571398</v>
      </c>
      <c r="E30" s="9">
        <f>'E3 data 60% RPS Scoping Plan'!C29</f>
        <v>8431405.5649999902</v>
      </c>
      <c r="F30" s="8">
        <f>'Agriculture - other'!C47</f>
        <v>878123.88843916927</v>
      </c>
      <c r="G30" s="10">
        <f>'E3 data 60% RPS Scoping Plan'!J29</f>
        <v>4187234.037</v>
      </c>
      <c r="H30" s="9">
        <f>'E3 data 60% RPS Scoping Plan'!H29</f>
        <v>9953638.6236000005</v>
      </c>
      <c r="I30" s="3">
        <f>'Electricity - process -fugitive'!C46</f>
        <v>202000</v>
      </c>
    </row>
    <row r="31" spans="1:9" x14ac:dyDescent="0.35">
      <c r="A31" s="5">
        <v>2043</v>
      </c>
      <c r="B31" s="3">
        <f>'E3 data 60% RPS Scoping Plan'!D30</f>
        <v>204395.53904999999</v>
      </c>
      <c r="C31" s="3">
        <f>'E3 data 60% RPS Scoping Plan'!E30</f>
        <v>574634.91446666606</v>
      </c>
      <c r="D31" s="3">
        <f>'E3 data 60% RPS Scoping Plan'!F30</f>
        <v>299504.98</v>
      </c>
      <c r="E31" s="9">
        <f>'E3 data 60% RPS Scoping Plan'!C30</f>
        <v>8370086.2517999904</v>
      </c>
      <c r="F31" s="8">
        <f>'Agriculture - other'!C48</f>
        <v>878123.88843916927</v>
      </c>
      <c r="G31" s="10">
        <f>'E3 data 60% RPS Scoping Plan'!J30</f>
        <v>4187234.037</v>
      </c>
      <c r="H31" s="9">
        <f>'E3 data 60% RPS Scoping Plan'!H30</f>
        <v>9953638.6236000005</v>
      </c>
      <c r="I31" s="3">
        <f>'Electricity - process -fugitive'!C47</f>
        <v>202000</v>
      </c>
    </row>
    <row r="32" spans="1:9" x14ac:dyDescent="0.35">
      <c r="A32" s="5">
        <v>2044</v>
      </c>
      <c r="B32" s="3">
        <f>'E3 data 60% RPS Scoping Plan'!D31</f>
        <v>193637.87909999999</v>
      </c>
      <c r="C32" s="3">
        <f>'E3 data 60% RPS Scoping Plan'!E31</f>
        <v>544390.97160000005</v>
      </c>
      <c r="D32" s="3">
        <f>'E3 data 60% RPS Scoping Plan'!F31</f>
        <v>282390.40971428499</v>
      </c>
      <c r="E32" s="9">
        <f>'E3 data 60% RPS Scoping Plan'!C31</f>
        <v>8308766.9385999897</v>
      </c>
      <c r="F32" s="8">
        <f>'Agriculture - other'!C49</f>
        <v>878123.88843916927</v>
      </c>
      <c r="G32" s="10">
        <f>'E3 data 60% RPS Scoping Plan'!J31</f>
        <v>4187234.037</v>
      </c>
      <c r="H32" s="9">
        <f>'E3 data 60% RPS Scoping Plan'!H31</f>
        <v>9953638.6236000005</v>
      </c>
      <c r="I32" s="3">
        <f>'Electricity - process -fugitive'!C48</f>
        <v>202000</v>
      </c>
    </row>
    <row r="33" spans="1:9" x14ac:dyDescent="0.35">
      <c r="A33" s="5">
        <v>2045</v>
      </c>
      <c r="B33" s="3">
        <f>'E3 data 60% RPS Scoping Plan'!D32</f>
        <v>182880.21914999999</v>
      </c>
      <c r="C33" s="3">
        <f>'E3 data 60% RPS Scoping Plan'!E32</f>
        <v>514147.02873333299</v>
      </c>
      <c r="D33" s="3">
        <f>'E3 data 60% RPS Scoping Plan'!F32</f>
        <v>265275.83942857099</v>
      </c>
      <c r="E33" s="9">
        <f>'E3 data 60% RPS Scoping Plan'!C32</f>
        <v>8247447.62539999</v>
      </c>
      <c r="F33" s="8">
        <f>'Agriculture - other'!C50</f>
        <v>878123.88843916927</v>
      </c>
      <c r="G33" s="10">
        <f>'E3 data 60% RPS Scoping Plan'!J32</f>
        <v>4187234.037</v>
      </c>
      <c r="H33" s="9">
        <f>'E3 data 60% RPS Scoping Plan'!H32</f>
        <v>9953638.6236000005</v>
      </c>
      <c r="I33" s="3">
        <f>'Electricity - process -fugitive'!C49</f>
        <v>202000</v>
      </c>
    </row>
    <row r="34" spans="1:9" x14ac:dyDescent="0.35">
      <c r="A34" s="5">
        <v>2046</v>
      </c>
      <c r="B34" s="3">
        <f>'E3 data 60% RPS Scoping Plan'!D33</f>
        <v>172122.55919999999</v>
      </c>
      <c r="C34" s="3">
        <f>'E3 data 60% RPS Scoping Plan'!E33</f>
        <v>483903.08586666599</v>
      </c>
      <c r="D34" s="3">
        <f>'E3 data 60% RPS Scoping Plan'!F33</f>
        <v>248161.269142857</v>
      </c>
      <c r="E34" s="9">
        <f>'E3 data 60% RPS Scoping Plan'!C33</f>
        <v>8186128.3121999903</v>
      </c>
      <c r="F34" s="8">
        <f>'Agriculture - other'!C51</f>
        <v>878123.88843916927</v>
      </c>
      <c r="G34" s="10">
        <f>'E3 data 60% RPS Scoping Plan'!J33</f>
        <v>4187234.037</v>
      </c>
      <c r="H34" s="9">
        <f>'E3 data 60% RPS Scoping Plan'!H33</f>
        <v>9953638.6236000005</v>
      </c>
      <c r="I34" s="3">
        <f>'Electricity - process -fugitive'!C50</f>
        <v>202000</v>
      </c>
    </row>
    <row r="35" spans="1:9" x14ac:dyDescent="0.35">
      <c r="A35" s="5">
        <v>2047</v>
      </c>
      <c r="B35" s="3">
        <f>'E3 data 60% RPS Scoping Plan'!D34</f>
        <v>161364.89924999999</v>
      </c>
      <c r="C35" s="3">
        <f>'E3 data 60% RPS Scoping Plan'!E34</f>
        <v>453659.14299999899</v>
      </c>
      <c r="D35" s="3">
        <f>'E3 data 60% RPS Scoping Plan'!F34</f>
        <v>231046.69885714201</v>
      </c>
      <c r="E35" s="9">
        <f>'E3 data 60% RPS Scoping Plan'!C34</f>
        <v>8124808.9989999896</v>
      </c>
      <c r="F35" s="8">
        <f>'Agriculture - other'!C52</f>
        <v>878123.88843916927</v>
      </c>
      <c r="G35" s="10">
        <f>'E3 data 60% RPS Scoping Plan'!J34</f>
        <v>4187234.037</v>
      </c>
      <c r="H35" s="9">
        <f>'E3 data 60% RPS Scoping Plan'!H34</f>
        <v>9953638.6236000005</v>
      </c>
      <c r="I35" s="3">
        <f>'Electricity - process -fugitive'!C51</f>
        <v>202000</v>
      </c>
    </row>
    <row r="36" spans="1:9" x14ac:dyDescent="0.35">
      <c r="A36" s="5">
        <v>2048</v>
      </c>
      <c r="B36" s="3">
        <f>'E3 data 60% RPS Scoping Plan'!D35</f>
        <v>150607.23929999999</v>
      </c>
      <c r="C36" s="3">
        <f>'E3 data 60% RPS Scoping Plan'!E35</f>
        <v>423415.20013333298</v>
      </c>
      <c r="D36" s="3">
        <f>'E3 data 60% RPS Scoping Plan'!F35</f>
        <v>213932.12857142801</v>
      </c>
      <c r="E36" s="9">
        <f>'E3 data 60% RPS Scoping Plan'!C35</f>
        <v>8063489.6857999898</v>
      </c>
      <c r="F36" s="8">
        <f>'Agriculture - other'!C53</f>
        <v>878123.88843916927</v>
      </c>
      <c r="G36" s="10">
        <f>'E3 data 60% RPS Scoping Plan'!J35</f>
        <v>4187234.037</v>
      </c>
      <c r="H36" s="9">
        <f>'E3 data 60% RPS Scoping Plan'!H35</f>
        <v>9953638.6236000005</v>
      </c>
      <c r="I36" s="3">
        <f>'Electricity - process -fugitive'!C52</f>
        <v>202000</v>
      </c>
    </row>
    <row r="37" spans="1:9" x14ac:dyDescent="0.35">
      <c r="A37" s="5">
        <v>2049</v>
      </c>
      <c r="B37" s="3">
        <f>'E3 data 60% RPS Scoping Plan'!D36</f>
        <v>139849.57935000001</v>
      </c>
      <c r="C37" s="3">
        <f>'E3 data 60% RPS Scoping Plan'!E36</f>
        <v>393171.25726666598</v>
      </c>
      <c r="D37" s="3">
        <f>'E3 data 60% RPS Scoping Plan'!F36</f>
        <v>196817.55828571401</v>
      </c>
      <c r="E37" s="9">
        <f>'E3 data 60% RPS Scoping Plan'!C36</f>
        <v>8002170.3725999901</v>
      </c>
      <c r="F37" s="8">
        <f>'Agriculture - other'!C54</f>
        <v>878123.88843916927</v>
      </c>
      <c r="G37" s="10">
        <f>'E3 data 60% RPS Scoping Plan'!J36</f>
        <v>4187234.037</v>
      </c>
      <c r="H37" s="9">
        <f>'E3 data 60% RPS Scoping Plan'!H36</f>
        <v>9953638.6236000005</v>
      </c>
      <c r="I37" s="3">
        <f>'Electricity - process -fugitive'!C53</f>
        <v>202000</v>
      </c>
    </row>
    <row r="38" spans="1:9" x14ac:dyDescent="0.35">
      <c r="A38" s="5">
        <v>2050</v>
      </c>
      <c r="B38" s="3">
        <f>'E3 data 60% RPS Scoping Plan'!D37</f>
        <v>129091.9194</v>
      </c>
      <c r="C38" s="3">
        <f>'E3 data 60% RPS Scoping Plan'!E37</f>
        <v>362927.31439999997</v>
      </c>
      <c r="D38" s="3">
        <f>'E3 data 60% RPS Scoping Plan'!F37</f>
        <v>179702.98799999899</v>
      </c>
      <c r="E38" s="9">
        <f>'E3 data 60% RPS Scoping Plan'!C37</f>
        <v>7940851.0593999904</v>
      </c>
      <c r="F38" s="8">
        <f>'Agriculture - other'!C55</f>
        <v>878123.88843916927</v>
      </c>
      <c r="G38" s="10">
        <f>'E3 data 60% RPS Scoping Plan'!J37</f>
        <v>4187234.037</v>
      </c>
      <c r="H38" s="9">
        <f>'E3 data 60% RPS Scoping Plan'!H37</f>
        <v>9953638.6236000005</v>
      </c>
      <c r="I38" s="3">
        <f>'Electricity - process -fugitive'!C54</f>
        <v>202000</v>
      </c>
    </row>
    <row r="39" spans="1:9" x14ac:dyDescent="0.35">
      <c r="I39" s="4"/>
    </row>
    <row r="40" spans="1:9" x14ac:dyDescent="0.35">
      <c r="I40" s="4"/>
    </row>
    <row r="41" spans="1:9" x14ac:dyDescent="0.35">
      <c r="I41" s="4"/>
    </row>
    <row r="42" spans="1:9" x14ac:dyDescent="0.35">
      <c r="I42" s="4"/>
    </row>
    <row r="43" spans="1:9" x14ac:dyDescent="0.35">
      <c r="I43" s="4"/>
    </row>
    <row r="44" spans="1:9" x14ac:dyDescent="0.35">
      <c r="I44" s="4"/>
    </row>
    <row r="45" spans="1:9" x14ac:dyDescent="0.35">
      <c r="I45" s="4"/>
    </row>
    <row r="46" spans="1:9" x14ac:dyDescent="0.35">
      <c r="I46" s="4"/>
    </row>
    <row r="47" spans="1:9" x14ac:dyDescent="0.35">
      <c r="I47" s="4"/>
    </row>
    <row r="48" spans="1:9" x14ac:dyDescent="0.35">
      <c r="I48" s="4"/>
    </row>
    <row r="49" spans="9:9" x14ac:dyDescent="0.35">
      <c r="I49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opLeftCell="N6" workbookViewId="0">
      <selection activeCell="V2" sqref="V2:V37"/>
    </sheetView>
  </sheetViews>
  <sheetFormatPr defaultRowHeight="14.5" x14ac:dyDescent="0.35"/>
  <cols>
    <col min="1" max="1" width="19" customWidth="1"/>
    <col min="4" max="4" width="23" customWidth="1"/>
    <col min="5" max="5" width="16.453125" customWidth="1"/>
    <col min="6" max="6" width="11.26953125" customWidth="1"/>
    <col min="7" max="7" width="23.08984375" bestFit="1" customWidth="1"/>
    <col min="8" max="8" width="16.7265625" bestFit="1" customWidth="1"/>
    <col min="9" max="9" width="22.7265625" bestFit="1" customWidth="1"/>
    <col min="10" max="10" width="17.7265625" bestFit="1" customWidth="1"/>
    <col min="11" max="11" width="15.81640625" bestFit="1" customWidth="1"/>
    <col min="13" max="13" width="9.6328125" bestFit="1" customWidth="1"/>
    <col min="18" max="18" width="21.08984375" customWidth="1"/>
  </cols>
  <sheetData>
    <row r="1" spans="1:37" x14ac:dyDescent="0.35">
      <c r="A1" t="s">
        <v>62</v>
      </c>
      <c r="B1" t="s">
        <v>64</v>
      </c>
      <c r="C1" t="s">
        <v>65</v>
      </c>
      <c r="D1" t="s">
        <v>63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73</v>
      </c>
      <c r="T1" t="s">
        <v>74</v>
      </c>
      <c r="V1" t="s">
        <v>75</v>
      </c>
    </row>
    <row r="2" spans="1:37" x14ac:dyDescent="0.35">
      <c r="A2">
        <v>2015</v>
      </c>
      <c r="B2" s="3">
        <v>5322350.5870000003</v>
      </c>
      <c r="C2" s="3">
        <v>10730879.810000001</v>
      </c>
      <c r="D2" s="3">
        <v>645459.59699999995</v>
      </c>
      <c r="E2" s="3">
        <v>1814636.5719999999</v>
      </c>
      <c r="F2" s="3">
        <v>898514.93999999901</v>
      </c>
      <c r="G2" s="3">
        <v>3992087.1060000001</v>
      </c>
      <c r="H2" s="3">
        <v>11849569.789999999</v>
      </c>
      <c r="I2" s="3">
        <v>8002811.3130000001</v>
      </c>
      <c r="J2" s="3">
        <v>11963525.82</v>
      </c>
      <c r="K2" s="3">
        <v>1034712.414</v>
      </c>
      <c r="L2" s="3">
        <v>3109106.639</v>
      </c>
      <c r="M2" s="3">
        <v>8194903.0650000004</v>
      </c>
      <c r="N2" s="3">
        <v>2902738.4369999999</v>
      </c>
      <c r="O2" s="3">
        <v>2206838.906</v>
      </c>
      <c r="P2" s="3">
        <v>1085965.7590000001</v>
      </c>
      <c r="Q2" s="3">
        <v>280607.14899999998</v>
      </c>
      <c r="R2" s="3">
        <v>133171.36900000001</v>
      </c>
      <c r="S2">
        <v>0</v>
      </c>
      <c r="T2">
        <v>0</v>
      </c>
      <c r="V2" s="3">
        <f>B2*1000000</f>
        <v>5322350587000</v>
      </c>
    </row>
    <row r="3" spans="1:37" x14ac:dyDescent="0.35">
      <c r="A3">
        <v>2016</v>
      </c>
      <c r="B3" s="3">
        <v>5322350.5870000003</v>
      </c>
      <c r="C3" s="3">
        <v>10730879.810000001</v>
      </c>
      <c r="D3" s="3">
        <v>645459.59699999995</v>
      </c>
      <c r="E3" s="3">
        <v>1814636.5719999999</v>
      </c>
      <c r="F3" s="3">
        <v>898514.93999999901</v>
      </c>
      <c r="G3" s="3">
        <v>3992087.1060000001</v>
      </c>
      <c r="H3" s="3">
        <v>11849569.789999999</v>
      </c>
      <c r="I3" s="3">
        <v>8002811.3130000001</v>
      </c>
      <c r="J3" s="3">
        <v>11963525.82</v>
      </c>
      <c r="K3" s="3">
        <v>1034712.414</v>
      </c>
      <c r="L3" s="3">
        <v>3416581.6639999999</v>
      </c>
      <c r="M3" s="3">
        <v>8305102.733</v>
      </c>
      <c r="N3" s="3">
        <v>2916241.0630000001</v>
      </c>
      <c r="O3" s="3">
        <v>2154411.1260000002</v>
      </c>
      <c r="P3" s="3">
        <v>1126111.9639999999</v>
      </c>
      <c r="Q3" s="3">
        <v>288751.52500000002</v>
      </c>
      <c r="R3" s="3">
        <v>132270.696</v>
      </c>
      <c r="S3">
        <v>0</v>
      </c>
      <c r="T3">
        <v>0</v>
      </c>
      <c r="V3" s="3">
        <f t="shared" ref="V3:V37" si="0">B3*1000000</f>
        <v>5322350587000</v>
      </c>
    </row>
    <row r="4" spans="1:37" x14ac:dyDescent="0.35">
      <c r="A4">
        <v>2017</v>
      </c>
      <c r="B4" s="3">
        <v>5288135.4760835702</v>
      </c>
      <c r="C4" s="3">
        <v>10730879.810000001</v>
      </c>
      <c r="D4" s="3">
        <v>624712.68138214201</v>
      </c>
      <c r="E4" s="3">
        <v>1756308.9679</v>
      </c>
      <c r="F4" s="3">
        <v>872843.08457142801</v>
      </c>
      <c r="G4" s="3">
        <v>3863770.0204500002</v>
      </c>
      <c r="H4" s="3">
        <v>11714146.135257101</v>
      </c>
      <c r="I4" s="3">
        <v>7877052.8495100001</v>
      </c>
      <c r="J4" s="3">
        <v>11963525.82</v>
      </c>
      <c r="K4" s="3">
        <v>1034712.414</v>
      </c>
      <c r="L4" s="3">
        <v>3591306.6656999998</v>
      </c>
      <c r="M4" s="3">
        <v>8474161.1091499999</v>
      </c>
      <c r="N4" s="3">
        <v>2823207.9088400002</v>
      </c>
      <c r="O4" s="3">
        <v>1978449.4492800001</v>
      </c>
      <c r="P4" s="3">
        <v>1113866.4675100001</v>
      </c>
      <c r="Q4" s="3">
        <v>283430.59561999998</v>
      </c>
      <c r="R4" s="3">
        <v>125465.90596</v>
      </c>
      <c r="S4" s="3">
        <v>0</v>
      </c>
      <c r="T4" s="3">
        <v>0</v>
      </c>
      <c r="U4" s="3"/>
      <c r="V4" s="3">
        <f t="shared" si="0"/>
        <v>5288135476083.5703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35">
      <c r="A5">
        <v>2018</v>
      </c>
      <c r="B5" s="3">
        <v>5253920.36516714</v>
      </c>
      <c r="C5" s="3">
        <v>10730879.810000001</v>
      </c>
      <c r="D5" s="3">
        <v>603965.765764285</v>
      </c>
      <c r="E5" s="3">
        <v>1697981.3637999999</v>
      </c>
      <c r="F5" s="3">
        <v>847171.22914285702</v>
      </c>
      <c r="G5" s="3">
        <v>3735452.9349000002</v>
      </c>
      <c r="H5" s="3">
        <v>11578722.4805142</v>
      </c>
      <c r="I5" s="3">
        <v>7751294.3860200001</v>
      </c>
      <c r="J5" s="3">
        <v>11963525.82</v>
      </c>
      <c r="K5" s="3">
        <v>1034712.414</v>
      </c>
      <c r="L5" s="3">
        <v>3725060.91139</v>
      </c>
      <c r="M5" s="3">
        <v>8368392.72177999</v>
      </c>
      <c r="N5" s="3">
        <v>2696520.47028</v>
      </c>
      <c r="O5" s="3">
        <v>1819295.8656599999</v>
      </c>
      <c r="P5" s="3">
        <v>1103781.0838599999</v>
      </c>
      <c r="Q5" s="3">
        <v>275137.60911000002</v>
      </c>
      <c r="R5" s="3">
        <v>118747.3924</v>
      </c>
      <c r="S5" s="3">
        <v>0</v>
      </c>
      <c r="T5" s="3">
        <v>0</v>
      </c>
      <c r="U5" s="3"/>
      <c r="V5" s="3">
        <f t="shared" si="0"/>
        <v>5253920365167.1396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35">
      <c r="A6">
        <v>2019</v>
      </c>
      <c r="B6" s="3">
        <v>5219705.2542507099</v>
      </c>
      <c r="C6" s="3">
        <v>10730879.810000001</v>
      </c>
      <c r="D6" s="3">
        <v>583218.85014642798</v>
      </c>
      <c r="E6" s="3">
        <v>1639653.7597000001</v>
      </c>
      <c r="F6" s="3">
        <v>821499.37371428497</v>
      </c>
      <c r="G6" s="3">
        <v>3607135.8493499998</v>
      </c>
      <c r="H6" s="3">
        <v>11443298.825771401</v>
      </c>
      <c r="I6" s="3">
        <v>7625535.9225300001</v>
      </c>
      <c r="J6" s="3">
        <v>11963525.82</v>
      </c>
      <c r="K6" s="3">
        <v>1034712.414</v>
      </c>
      <c r="L6" s="3">
        <v>3831197.9075850002</v>
      </c>
      <c r="M6" s="3">
        <v>8392535.9107099995</v>
      </c>
      <c r="N6" s="3">
        <v>2642330.1729950001</v>
      </c>
      <c r="O6" s="3">
        <v>1657169.822495</v>
      </c>
      <c r="P6" s="3">
        <v>1088555.45784</v>
      </c>
      <c r="Q6" s="3">
        <v>267006.93883</v>
      </c>
      <c r="R6" s="3">
        <v>112113.067795</v>
      </c>
      <c r="S6" s="3">
        <v>0</v>
      </c>
      <c r="T6" s="3">
        <v>0</v>
      </c>
      <c r="U6" s="3"/>
      <c r="V6" s="3">
        <f t="shared" si="0"/>
        <v>5219705254250.71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35">
      <c r="A7">
        <v>2020</v>
      </c>
      <c r="B7" s="3">
        <v>5185490.1433342798</v>
      </c>
      <c r="C7" s="3">
        <v>10594304.976054501</v>
      </c>
      <c r="D7" s="3">
        <v>562471.93452857097</v>
      </c>
      <c r="E7" s="3">
        <v>1581326.1555999999</v>
      </c>
      <c r="F7" s="3">
        <v>795827.51828571397</v>
      </c>
      <c r="G7" s="3">
        <v>3478818.7637999998</v>
      </c>
      <c r="H7" s="3">
        <v>11307875.1710285</v>
      </c>
      <c r="I7" s="3">
        <v>7499777.4590400001</v>
      </c>
      <c r="J7" s="3">
        <v>11256590.203363599</v>
      </c>
      <c r="K7" s="3">
        <v>1034712.414</v>
      </c>
      <c r="L7" s="3">
        <v>3872311.5839999998</v>
      </c>
      <c r="M7" s="3">
        <v>8315699.54</v>
      </c>
      <c r="N7" s="3">
        <v>2573821.4595599999</v>
      </c>
      <c r="O7" s="3">
        <v>1496032.32858</v>
      </c>
      <c r="P7" s="3">
        <v>1068691.9296200001</v>
      </c>
      <c r="Q7" s="3">
        <v>258160.09406</v>
      </c>
      <c r="R7" s="3">
        <v>105563.52902</v>
      </c>
      <c r="S7" s="3">
        <v>0</v>
      </c>
      <c r="T7" s="3">
        <v>0</v>
      </c>
      <c r="U7" s="3"/>
      <c r="V7" s="3">
        <f t="shared" si="0"/>
        <v>5185490143334.2793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35">
      <c r="A8">
        <v>2021</v>
      </c>
      <c r="B8" s="3">
        <v>5151275.0324178496</v>
      </c>
      <c r="C8" s="3">
        <v>10457730.142108999</v>
      </c>
      <c r="D8" s="3">
        <v>541725.01891071396</v>
      </c>
      <c r="E8" s="3">
        <v>1522998.5515000001</v>
      </c>
      <c r="F8" s="3">
        <v>770155.66285714204</v>
      </c>
      <c r="G8" s="3">
        <v>3350501.6782499999</v>
      </c>
      <c r="H8" s="3">
        <v>11172451.516285701</v>
      </c>
      <c r="I8" s="3">
        <v>7374018.9955500001</v>
      </c>
      <c r="J8" s="3">
        <v>10549654.5867272</v>
      </c>
      <c r="K8" s="3">
        <v>1034712.414</v>
      </c>
      <c r="L8" s="3">
        <v>3881306.4966250001</v>
      </c>
      <c r="M8" s="3">
        <v>8196166.5080000004</v>
      </c>
      <c r="N8" s="3">
        <v>2490073.0880749999</v>
      </c>
      <c r="O8" s="3">
        <v>1355792.6810250001</v>
      </c>
      <c r="P8" s="3">
        <v>1045763.161275</v>
      </c>
      <c r="Q8" s="3">
        <v>247808.563375</v>
      </c>
      <c r="R8" s="3">
        <v>99059.847449999899</v>
      </c>
      <c r="S8" s="3">
        <v>0</v>
      </c>
      <c r="T8" s="3">
        <v>0</v>
      </c>
      <c r="U8" s="3"/>
      <c r="V8" s="3">
        <f t="shared" si="0"/>
        <v>5151275032417.8496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x14ac:dyDescent="0.35">
      <c r="A9">
        <v>2022</v>
      </c>
      <c r="B9" s="3">
        <v>5117059.9215014204</v>
      </c>
      <c r="C9" s="3">
        <v>10321155.3081636</v>
      </c>
      <c r="D9" s="3">
        <v>520978.10329285701</v>
      </c>
      <c r="E9" s="3">
        <v>1464670.9473999999</v>
      </c>
      <c r="F9" s="3">
        <v>744483.80742857105</v>
      </c>
      <c r="G9" s="3">
        <v>3222184.5926999999</v>
      </c>
      <c r="H9" s="3">
        <v>11037027.8615428</v>
      </c>
      <c r="I9" s="3">
        <v>7248260.5320600001</v>
      </c>
      <c r="J9" s="3">
        <v>9842718.9700908996</v>
      </c>
      <c r="K9" s="3">
        <v>1034712.414</v>
      </c>
      <c r="L9" s="3">
        <v>3865611.1611500001</v>
      </c>
      <c r="M9" s="3">
        <v>8038928.6884000003</v>
      </c>
      <c r="N9" s="3">
        <v>2400361.2435099999</v>
      </c>
      <c r="O9" s="3">
        <v>1222074.2776899999</v>
      </c>
      <c r="P9" s="3">
        <v>1022756.09531</v>
      </c>
      <c r="Q9" s="3">
        <v>237097.07814</v>
      </c>
      <c r="R9" s="3">
        <v>92634.700500000006</v>
      </c>
      <c r="S9" s="3">
        <v>0</v>
      </c>
      <c r="T9" s="3">
        <v>0</v>
      </c>
      <c r="U9" s="3"/>
      <c r="V9" s="3">
        <f t="shared" si="0"/>
        <v>5117059921501.4209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x14ac:dyDescent="0.35">
      <c r="A10">
        <v>2023</v>
      </c>
      <c r="B10" s="3">
        <v>5082844.8105849996</v>
      </c>
      <c r="C10" s="3">
        <v>10184580.4742181</v>
      </c>
      <c r="D10" s="3">
        <v>500231.187674999</v>
      </c>
      <c r="E10" s="3">
        <v>1406343.3433000001</v>
      </c>
      <c r="F10" s="3">
        <v>718811.951999999</v>
      </c>
      <c r="G10" s="3">
        <v>3093867.50715</v>
      </c>
      <c r="H10" s="3">
        <v>10901604.206800001</v>
      </c>
      <c r="I10" s="3">
        <v>7122502.0685700001</v>
      </c>
      <c r="J10" s="3">
        <v>9135783.3534545396</v>
      </c>
      <c r="K10" s="3">
        <v>1034712.414</v>
      </c>
      <c r="L10" s="3">
        <v>3825038.3149000001</v>
      </c>
      <c r="M10" s="3">
        <v>7845452.4941999996</v>
      </c>
      <c r="N10" s="3">
        <v>2305008.61069</v>
      </c>
      <c r="O10" s="3">
        <v>1094719.4596299999</v>
      </c>
      <c r="P10" s="3">
        <v>995234.04016500001</v>
      </c>
      <c r="Q10" s="3">
        <v>226052.52559500001</v>
      </c>
      <c r="R10" s="3">
        <v>86288.809524999902</v>
      </c>
      <c r="S10" s="3">
        <v>0</v>
      </c>
      <c r="T10" s="3">
        <v>0</v>
      </c>
      <c r="U10" s="3"/>
      <c r="V10" s="3">
        <f t="shared" si="0"/>
        <v>5082844810585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x14ac:dyDescent="0.35">
      <c r="A11">
        <v>2024</v>
      </c>
      <c r="B11" s="3">
        <v>5048629.6996685704</v>
      </c>
      <c r="C11" s="3">
        <v>10048005.640272699</v>
      </c>
      <c r="D11" s="3">
        <v>479484.27205714199</v>
      </c>
      <c r="E11" s="3">
        <v>1348015.7392</v>
      </c>
      <c r="F11" s="3">
        <v>693140.096571428</v>
      </c>
      <c r="G11" s="3">
        <v>2965550.4216</v>
      </c>
      <c r="H11" s="3">
        <v>10766180.5520571</v>
      </c>
      <c r="I11" s="3">
        <v>6996743.6050800001</v>
      </c>
      <c r="J11" s="3">
        <v>8428847.7368181795</v>
      </c>
      <c r="K11" s="3">
        <v>1034712.414</v>
      </c>
      <c r="L11" s="3">
        <v>3759399.7516800002</v>
      </c>
      <c r="M11" s="3">
        <v>7612750.5791999996</v>
      </c>
      <c r="N11" s="3">
        <v>2203040.1171200001</v>
      </c>
      <c r="O11" s="3">
        <v>973704.440319999</v>
      </c>
      <c r="P11" s="3">
        <v>966111.29663999996</v>
      </c>
      <c r="Q11" s="3">
        <v>214575.00159999999</v>
      </c>
      <c r="R11" s="3">
        <v>80022.900479999997</v>
      </c>
      <c r="S11" s="3">
        <v>0</v>
      </c>
      <c r="T11" s="3">
        <v>0</v>
      </c>
      <c r="U11" s="3"/>
      <c r="V11" s="3">
        <f t="shared" si="0"/>
        <v>5048629699668.5703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35">
      <c r="A12">
        <v>2025</v>
      </c>
      <c r="B12" s="3">
        <v>5014414.5887521403</v>
      </c>
      <c r="C12" s="3">
        <v>9911430.8063272703</v>
      </c>
      <c r="D12" s="3">
        <v>458737.35643928498</v>
      </c>
      <c r="E12" s="3">
        <v>1289688.1351000001</v>
      </c>
      <c r="F12" s="3">
        <v>667468.241142857</v>
      </c>
      <c r="G12" s="3">
        <v>2837233.33605</v>
      </c>
      <c r="H12" s="3">
        <v>10630756.8973142</v>
      </c>
      <c r="I12" s="3">
        <v>6870985.1415900001</v>
      </c>
      <c r="J12" s="3">
        <v>7721912.1201818101</v>
      </c>
      <c r="K12" s="3">
        <v>1034712.414</v>
      </c>
      <c r="L12" s="3">
        <v>3668506.310875</v>
      </c>
      <c r="M12" s="3">
        <v>7320048.9397</v>
      </c>
      <c r="N12" s="3">
        <v>2088471.495565</v>
      </c>
      <c r="O12" s="3">
        <v>858781.35475999897</v>
      </c>
      <c r="P12" s="3">
        <v>932443.16276999901</v>
      </c>
      <c r="Q12" s="3">
        <v>202082.86605499999</v>
      </c>
      <c r="R12" s="3">
        <v>73837.702504999907</v>
      </c>
      <c r="S12">
        <v>0</v>
      </c>
      <c r="T12">
        <v>0</v>
      </c>
      <c r="V12" s="3">
        <f t="shared" si="0"/>
        <v>5014414588752.1406</v>
      </c>
    </row>
    <row r="13" spans="1:37" x14ac:dyDescent="0.35">
      <c r="A13">
        <v>2026</v>
      </c>
      <c r="B13" s="3">
        <v>4980199.4778357102</v>
      </c>
      <c r="C13" s="3">
        <v>9774855.9723818097</v>
      </c>
      <c r="D13" s="3">
        <v>437990.44082142803</v>
      </c>
      <c r="E13" s="3">
        <v>1231360.531</v>
      </c>
      <c r="F13" s="3">
        <v>641796.38571428496</v>
      </c>
      <c r="G13" s="3">
        <v>2708916.2505000001</v>
      </c>
      <c r="H13" s="3">
        <v>10495333.2425714</v>
      </c>
      <c r="I13" s="3">
        <v>6745226.6781000001</v>
      </c>
      <c r="J13" s="3">
        <v>7014976.50354545</v>
      </c>
      <c r="K13" s="3">
        <v>1034712.414</v>
      </c>
      <c r="L13" s="3">
        <v>3502345.2865499998</v>
      </c>
      <c r="M13" s="3">
        <v>6909527.22899999</v>
      </c>
      <c r="N13" s="3">
        <v>1946816.51725</v>
      </c>
      <c r="O13" s="3">
        <v>764221.43874999997</v>
      </c>
      <c r="P13" s="3">
        <v>895433.29535000003</v>
      </c>
      <c r="Q13" s="3">
        <v>188490.4846</v>
      </c>
      <c r="R13" s="3">
        <v>67749.405349999899</v>
      </c>
      <c r="S13" s="3">
        <v>0</v>
      </c>
      <c r="T13" s="3">
        <v>0</v>
      </c>
      <c r="U13" s="3"/>
      <c r="V13" s="3">
        <f t="shared" si="0"/>
        <v>4980199477835.71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x14ac:dyDescent="0.35">
      <c r="A14">
        <v>2027</v>
      </c>
      <c r="B14" s="3">
        <v>4945984.36691928</v>
      </c>
      <c r="C14" s="3">
        <v>9638281.1384363603</v>
      </c>
      <c r="D14" s="3">
        <v>417243.52520357101</v>
      </c>
      <c r="E14" s="3">
        <v>1173032.9269000001</v>
      </c>
      <c r="F14" s="3">
        <v>616124.53028571396</v>
      </c>
      <c r="G14" s="3">
        <v>2580599.1649500001</v>
      </c>
      <c r="H14" s="3">
        <v>10359909.5878285</v>
      </c>
      <c r="I14" s="3">
        <v>6619468.2146100001</v>
      </c>
      <c r="J14" s="3">
        <v>6308040.88690909</v>
      </c>
      <c r="K14" s="3">
        <v>1034712.414</v>
      </c>
      <c r="L14" s="3">
        <v>3318417.5553600001</v>
      </c>
      <c r="M14" s="3">
        <v>6476659.6682500001</v>
      </c>
      <c r="N14" s="3">
        <v>1802985.5430099999</v>
      </c>
      <c r="O14" s="3">
        <v>674168.16431999998</v>
      </c>
      <c r="P14" s="3">
        <v>853176.40564500005</v>
      </c>
      <c r="Q14" s="3">
        <v>174667.98095</v>
      </c>
      <c r="R14" s="3">
        <v>61741.169710000002</v>
      </c>
      <c r="S14">
        <v>0</v>
      </c>
      <c r="T14">
        <v>0</v>
      </c>
      <c r="V14" s="3">
        <f t="shared" si="0"/>
        <v>4945984366919.2803</v>
      </c>
    </row>
    <row r="15" spans="1:37" x14ac:dyDescent="0.35">
      <c r="A15">
        <v>2028</v>
      </c>
      <c r="B15" s="3">
        <v>4911769.2560028499</v>
      </c>
      <c r="C15" s="3">
        <v>9501706.3044908997</v>
      </c>
      <c r="D15" s="3">
        <v>396496.609585714</v>
      </c>
      <c r="E15" s="3">
        <v>1114705.3228</v>
      </c>
      <c r="F15" s="3">
        <v>590452.67485714203</v>
      </c>
      <c r="G15" s="3">
        <v>2452282.0794000002</v>
      </c>
      <c r="H15" s="3">
        <v>10224485.9330857</v>
      </c>
      <c r="I15" s="3">
        <v>6493709.7511200001</v>
      </c>
      <c r="J15" s="3">
        <v>5601105.2702727197</v>
      </c>
      <c r="K15" s="3">
        <v>1034712.414</v>
      </c>
      <c r="L15" s="3">
        <v>3116605.71398</v>
      </c>
      <c r="M15" s="3">
        <v>6021300.7366000004</v>
      </c>
      <c r="N15" s="3">
        <v>1656864.0359400001</v>
      </c>
      <c r="O15" s="3">
        <v>588710.97712000005</v>
      </c>
      <c r="P15" s="3">
        <v>805841.20843999996</v>
      </c>
      <c r="Q15" s="3">
        <v>160604.61206000001</v>
      </c>
      <c r="R15" s="3">
        <v>55813.629419999997</v>
      </c>
      <c r="S15">
        <v>0</v>
      </c>
      <c r="T15">
        <v>0</v>
      </c>
      <c r="V15" s="3">
        <f t="shared" si="0"/>
        <v>4911769256002.8496</v>
      </c>
    </row>
    <row r="16" spans="1:37" x14ac:dyDescent="0.35">
      <c r="A16">
        <v>2029</v>
      </c>
      <c r="B16" s="3">
        <v>4877554.1450864198</v>
      </c>
      <c r="C16" s="3">
        <v>9365131.4705454502</v>
      </c>
      <c r="D16" s="3">
        <v>375749.69396785699</v>
      </c>
      <c r="E16" s="3">
        <v>1056377.7187000001</v>
      </c>
      <c r="F16" s="3">
        <v>564780.81942857103</v>
      </c>
      <c r="G16" s="3">
        <v>2323964.9938500002</v>
      </c>
      <c r="H16" s="3">
        <v>10089062.2783428</v>
      </c>
      <c r="I16" s="3">
        <v>6367951.2876300002</v>
      </c>
      <c r="J16" s="3">
        <v>4894169.6536363596</v>
      </c>
      <c r="K16" s="3">
        <v>1034712.414</v>
      </c>
      <c r="L16" s="3">
        <v>2896791.8336900002</v>
      </c>
      <c r="M16" s="3">
        <v>5543250.0391499903</v>
      </c>
      <c r="N16" s="3">
        <v>1508331.27385</v>
      </c>
      <c r="O16" s="3">
        <v>507964.23797999998</v>
      </c>
      <c r="P16" s="3">
        <v>752588.68630999897</v>
      </c>
      <c r="Q16" s="3">
        <v>146288.99358499999</v>
      </c>
      <c r="R16" s="3">
        <v>49967.421374999903</v>
      </c>
      <c r="S16">
        <v>0</v>
      </c>
      <c r="T16">
        <v>0</v>
      </c>
      <c r="V16" s="3">
        <f t="shared" si="0"/>
        <v>4877554145086.4199</v>
      </c>
    </row>
    <row r="17" spans="1:22" x14ac:dyDescent="0.35">
      <c r="A17">
        <v>2030</v>
      </c>
      <c r="B17" s="3">
        <v>4815460.0549047599</v>
      </c>
      <c r="C17" s="3">
        <v>9167237.3233999908</v>
      </c>
      <c r="D17" s="3">
        <v>344245.11839999998</v>
      </c>
      <c r="E17" s="3">
        <v>967806.17173333303</v>
      </c>
      <c r="F17" s="3">
        <v>521994.39371428499</v>
      </c>
      <c r="G17" s="3">
        <v>2129113.1231999998</v>
      </c>
      <c r="H17" s="3">
        <v>9953638.6236000005</v>
      </c>
      <c r="I17" s="3">
        <v>6127866.9482399998</v>
      </c>
      <c r="J17" s="3">
        <v>4187234.037</v>
      </c>
      <c r="K17" s="3">
        <v>1034712.414</v>
      </c>
      <c r="L17" s="3">
        <v>2600684.2604571399</v>
      </c>
      <c r="M17" s="3">
        <v>4931932.9293333301</v>
      </c>
      <c r="N17" s="3">
        <v>1327564.66540952</v>
      </c>
      <c r="O17" s="3">
        <v>422469.60958095198</v>
      </c>
      <c r="P17" s="3">
        <v>678618.38824761903</v>
      </c>
      <c r="Q17" s="3">
        <v>128827.417238095</v>
      </c>
      <c r="R17" s="3">
        <v>43236.063428571397</v>
      </c>
      <c r="S17">
        <v>0</v>
      </c>
      <c r="T17">
        <v>0</v>
      </c>
      <c r="V17" s="3">
        <f t="shared" si="0"/>
        <v>4815460054904.7598</v>
      </c>
    </row>
    <row r="18" spans="1:22" x14ac:dyDescent="0.35">
      <c r="A18">
        <v>2031</v>
      </c>
      <c r="B18" s="3">
        <v>4787581.0756395198</v>
      </c>
      <c r="C18" s="3">
        <v>9105918.0101999901</v>
      </c>
      <c r="D18" s="3">
        <v>333487.45844999998</v>
      </c>
      <c r="E18" s="3">
        <v>937562.22886666597</v>
      </c>
      <c r="F18" s="3">
        <v>504879.82342857099</v>
      </c>
      <c r="G18" s="3">
        <v>2062578.3381000001</v>
      </c>
      <c r="H18" s="3">
        <v>9953638.6236000005</v>
      </c>
      <c r="I18" s="3">
        <v>6013541.0723400004</v>
      </c>
      <c r="J18" s="3">
        <v>4187234.037</v>
      </c>
      <c r="K18" s="3">
        <v>1034712.414</v>
      </c>
      <c r="L18" s="3">
        <v>2562901.86308809</v>
      </c>
      <c r="M18" s="3">
        <v>4834658.4260999998</v>
      </c>
      <c r="N18" s="3">
        <v>1303195.0906628501</v>
      </c>
      <c r="O18" s="3">
        <v>395621.48686238099</v>
      </c>
      <c r="P18" s="3">
        <v>680451.93971714203</v>
      </c>
      <c r="Q18" s="3">
        <v>126070.27140380901</v>
      </c>
      <c r="R18" s="3">
        <v>41526.605057619003</v>
      </c>
      <c r="S18">
        <v>0</v>
      </c>
      <c r="T18">
        <v>0</v>
      </c>
      <c r="V18" s="3">
        <f t="shared" si="0"/>
        <v>4787581075639.5195</v>
      </c>
    </row>
    <row r="19" spans="1:22" x14ac:dyDescent="0.35">
      <c r="A19">
        <v>2032</v>
      </c>
      <c r="B19" s="3">
        <v>4759702.0963742798</v>
      </c>
      <c r="C19" s="3">
        <v>9044598.6969999894</v>
      </c>
      <c r="D19" s="3">
        <v>322729.79849999998</v>
      </c>
      <c r="E19" s="3">
        <v>907318.28599999996</v>
      </c>
      <c r="F19" s="3">
        <v>487765.25314285699</v>
      </c>
      <c r="G19" s="3">
        <v>1996043.5530000001</v>
      </c>
      <c r="H19" s="3">
        <v>9953638.6236000005</v>
      </c>
      <c r="I19" s="3">
        <v>5899215.1964400001</v>
      </c>
      <c r="J19" s="3">
        <v>4187234.037</v>
      </c>
      <c r="K19" s="3">
        <v>1034712.414</v>
      </c>
      <c r="L19" s="3">
        <v>2523705.84302571</v>
      </c>
      <c r="M19" s="3">
        <v>4737477.4985999903</v>
      </c>
      <c r="N19" s="3">
        <v>1278724.79488285</v>
      </c>
      <c r="O19" s="3">
        <v>369700.19695714198</v>
      </c>
      <c r="P19" s="3">
        <v>680915.08539999998</v>
      </c>
      <c r="Q19" s="3">
        <v>123330.574431428</v>
      </c>
      <c r="R19" s="3">
        <v>39860.105560000004</v>
      </c>
      <c r="S19">
        <v>0</v>
      </c>
      <c r="T19">
        <v>0</v>
      </c>
      <c r="V19" s="3">
        <f t="shared" si="0"/>
        <v>4759702096374.2803</v>
      </c>
    </row>
    <row r="20" spans="1:22" x14ac:dyDescent="0.35">
      <c r="A20">
        <v>2033</v>
      </c>
      <c r="B20" s="3">
        <v>4731823.1171090398</v>
      </c>
      <c r="C20" s="3">
        <v>8983279.3837999906</v>
      </c>
      <c r="D20" s="3">
        <v>311972.13854999997</v>
      </c>
      <c r="E20" s="3">
        <v>877074.34313333302</v>
      </c>
      <c r="F20" s="3">
        <v>470650.682857142</v>
      </c>
      <c r="G20" s="3">
        <v>1929508.7679000001</v>
      </c>
      <c r="H20" s="3">
        <v>9953638.6236000005</v>
      </c>
      <c r="I20" s="3">
        <v>5784889.3205399998</v>
      </c>
      <c r="J20" s="3">
        <v>4187234.037</v>
      </c>
      <c r="K20" s="3">
        <v>1034712.414</v>
      </c>
      <c r="L20" s="3">
        <v>2483136.2406661902</v>
      </c>
      <c r="M20" s="3">
        <v>4640379.1957761804</v>
      </c>
      <c r="N20" s="3">
        <v>1254156.4631061901</v>
      </c>
      <c r="O20" s="3">
        <v>344710.08681047597</v>
      </c>
      <c r="P20" s="3">
        <v>680473.54942047596</v>
      </c>
      <c r="Q20" s="3">
        <v>120607.36844333301</v>
      </c>
      <c r="R20" s="3">
        <v>38235.838587619</v>
      </c>
      <c r="S20">
        <v>0</v>
      </c>
      <c r="T20">
        <v>0</v>
      </c>
      <c r="V20" s="3">
        <f t="shared" si="0"/>
        <v>4731823117109.04</v>
      </c>
    </row>
    <row r="21" spans="1:22" x14ac:dyDescent="0.35">
      <c r="A21">
        <v>2034</v>
      </c>
      <c r="B21" s="3">
        <v>4703944.13784381</v>
      </c>
      <c r="C21" s="3">
        <v>8921960.07059999</v>
      </c>
      <c r="D21" s="3">
        <v>301214.47859999997</v>
      </c>
      <c r="E21" s="3">
        <v>846830.40026666597</v>
      </c>
      <c r="F21" s="3">
        <v>453536.11257142801</v>
      </c>
      <c r="G21" s="3">
        <v>1862973.9828000001</v>
      </c>
      <c r="H21" s="3">
        <v>9953638.6236000005</v>
      </c>
      <c r="I21" s="3">
        <v>5670563.4446400004</v>
      </c>
      <c r="J21" s="3">
        <v>4187234.037</v>
      </c>
      <c r="K21" s="3">
        <v>1034712.414</v>
      </c>
      <c r="L21" s="3">
        <v>2441232.42614666</v>
      </c>
      <c r="M21" s="3">
        <v>4543348.2856952297</v>
      </c>
      <c r="N21" s="3">
        <v>1229491.2826133301</v>
      </c>
      <c r="O21" s="3">
        <v>320674.54680571402</v>
      </c>
      <c r="P21" s="3">
        <v>679430.74332571402</v>
      </c>
      <c r="Q21" s="3">
        <v>117899.625548571</v>
      </c>
      <c r="R21" s="3">
        <v>36653.0872209523</v>
      </c>
      <c r="S21">
        <v>0</v>
      </c>
      <c r="T21">
        <v>0</v>
      </c>
      <c r="V21" s="3">
        <f t="shared" si="0"/>
        <v>4703944137843.8096</v>
      </c>
    </row>
    <row r="22" spans="1:22" x14ac:dyDescent="0.35">
      <c r="A22">
        <v>2035</v>
      </c>
      <c r="B22" s="3">
        <v>4676065.15857857</v>
      </c>
      <c r="C22" s="3">
        <v>8860640.7573999893</v>
      </c>
      <c r="D22" s="3">
        <v>290456.81864999997</v>
      </c>
      <c r="E22" s="3">
        <v>816586.45739999996</v>
      </c>
      <c r="F22" s="3">
        <v>436421.54228571401</v>
      </c>
      <c r="G22" s="3">
        <v>1796439.1976999999</v>
      </c>
      <c r="H22" s="3">
        <v>9953638.6236000005</v>
      </c>
      <c r="I22" s="3">
        <v>5556237.56874</v>
      </c>
      <c r="J22" s="3">
        <v>4187234.037</v>
      </c>
      <c r="K22" s="3">
        <v>1034712.414</v>
      </c>
      <c r="L22" s="3">
        <v>2398033.1050714198</v>
      </c>
      <c r="M22" s="3">
        <v>4446365.4964285698</v>
      </c>
      <c r="N22" s="3">
        <v>1204729.0187142801</v>
      </c>
      <c r="O22" s="3">
        <v>297520.51082142798</v>
      </c>
      <c r="P22" s="3">
        <v>677481.51149999897</v>
      </c>
      <c r="Q22" s="3">
        <v>115206.252428571</v>
      </c>
      <c r="R22" s="3">
        <v>35111.144249999998</v>
      </c>
      <c r="S22">
        <v>0</v>
      </c>
      <c r="T22">
        <v>0</v>
      </c>
      <c r="V22" s="3">
        <f t="shared" si="0"/>
        <v>4676065158578.5703</v>
      </c>
    </row>
    <row r="23" spans="1:22" x14ac:dyDescent="0.35">
      <c r="A23">
        <v>2036</v>
      </c>
      <c r="B23" s="3">
        <v>4648186.17931333</v>
      </c>
      <c r="C23" s="3">
        <v>8799321.4441999905</v>
      </c>
      <c r="D23" s="3">
        <v>279699.15870000003</v>
      </c>
      <c r="E23" s="3">
        <v>786342.51453333301</v>
      </c>
      <c r="F23" s="3">
        <v>419306.97200000001</v>
      </c>
      <c r="G23" s="3">
        <v>1729904.4125999999</v>
      </c>
      <c r="H23" s="3">
        <v>9953638.6236000005</v>
      </c>
      <c r="I23" s="3">
        <v>5441911.6928399997</v>
      </c>
      <c r="J23" s="3">
        <v>4187234.037</v>
      </c>
      <c r="K23" s="3">
        <v>1034712.414</v>
      </c>
      <c r="L23" s="3">
        <v>2354598.0601333301</v>
      </c>
      <c r="M23" s="3">
        <v>4355629.0917999996</v>
      </c>
      <c r="N23" s="3">
        <v>1177763.3957066601</v>
      </c>
      <c r="O23" s="3">
        <v>279061.45597333298</v>
      </c>
      <c r="P23" s="3">
        <v>677016.17806666601</v>
      </c>
      <c r="Q23" s="3">
        <v>112624.03952000001</v>
      </c>
      <c r="R23" s="3">
        <v>33587.9954</v>
      </c>
      <c r="S23">
        <v>0</v>
      </c>
      <c r="T23">
        <v>0</v>
      </c>
      <c r="V23" s="3">
        <f t="shared" si="0"/>
        <v>4648186179313.3301</v>
      </c>
    </row>
    <row r="24" spans="1:22" x14ac:dyDescent="0.35">
      <c r="A24">
        <v>2037</v>
      </c>
      <c r="B24" s="3">
        <v>4620307.20004809</v>
      </c>
      <c r="C24" s="3">
        <v>8738002.1309999898</v>
      </c>
      <c r="D24" s="3">
        <v>268941.49875000003</v>
      </c>
      <c r="E24" s="3">
        <v>756098.57166666596</v>
      </c>
      <c r="F24" s="3">
        <v>402192.40171428502</v>
      </c>
      <c r="G24" s="3">
        <v>1663369.6274999999</v>
      </c>
      <c r="H24" s="3">
        <v>9953638.6236000005</v>
      </c>
      <c r="I24" s="3">
        <v>5327585.8169400003</v>
      </c>
      <c r="J24" s="3">
        <v>4187234.037</v>
      </c>
      <c r="K24" s="3">
        <v>1034712.414</v>
      </c>
      <c r="L24" s="3">
        <v>2309793.0896233302</v>
      </c>
      <c r="M24" s="3">
        <v>4264444.6351714199</v>
      </c>
      <c r="N24" s="3">
        <v>1150847.05829333</v>
      </c>
      <c r="O24" s="3">
        <v>261233.66928285701</v>
      </c>
      <c r="P24" s="3">
        <v>675648.23642047599</v>
      </c>
      <c r="Q24" s="3">
        <v>110046.79270190401</v>
      </c>
      <c r="R24" s="3">
        <v>32106.4605009523</v>
      </c>
      <c r="S24">
        <v>0</v>
      </c>
      <c r="T24">
        <v>0</v>
      </c>
      <c r="V24" s="3">
        <f t="shared" si="0"/>
        <v>4620307200048.0898</v>
      </c>
    </row>
    <row r="25" spans="1:22" x14ac:dyDescent="0.35">
      <c r="A25">
        <v>2038</v>
      </c>
      <c r="B25" s="3">
        <v>4592428.2207828499</v>
      </c>
      <c r="C25" s="3">
        <v>8676682.8177999891</v>
      </c>
      <c r="D25" s="3">
        <v>258183.8388</v>
      </c>
      <c r="E25" s="3">
        <v>725854.62879999995</v>
      </c>
      <c r="F25" s="3">
        <v>385077.83142857102</v>
      </c>
      <c r="G25" s="3">
        <v>1596834.8424</v>
      </c>
      <c r="H25" s="3">
        <v>9953638.6236000005</v>
      </c>
      <c r="I25" s="3">
        <v>5213259.9410399999</v>
      </c>
      <c r="J25" s="3">
        <v>4187234.037</v>
      </c>
      <c r="K25" s="3">
        <v>1034712.414</v>
      </c>
      <c r="L25" s="3">
        <v>2263664.9163885699</v>
      </c>
      <c r="M25" s="3">
        <v>4172799.6989714201</v>
      </c>
      <c r="N25" s="3">
        <v>1123969.69122285</v>
      </c>
      <c r="O25" s="3">
        <v>244065.49231999999</v>
      </c>
      <c r="P25" s="3">
        <v>673381.28594285704</v>
      </c>
      <c r="Q25" s="3">
        <v>107473.515908571</v>
      </c>
      <c r="R25" s="3">
        <v>30665.752594285699</v>
      </c>
      <c r="S25">
        <v>0</v>
      </c>
      <c r="T25">
        <v>0</v>
      </c>
      <c r="V25" s="3">
        <f t="shared" si="0"/>
        <v>4592428220782.8496</v>
      </c>
    </row>
    <row r="26" spans="1:22" x14ac:dyDescent="0.35">
      <c r="A26">
        <v>2039</v>
      </c>
      <c r="B26" s="3">
        <v>4564549.2415176099</v>
      </c>
      <c r="C26" s="3">
        <v>8615363.5045999996</v>
      </c>
      <c r="D26" s="3">
        <v>247426.17885</v>
      </c>
      <c r="E26" s="3">
        <v>695610.68593333301</v>
      </c>
      <c r="F26" s="3">
        <v>367963.26114285702</v>
      </c>
      <c r="G26" s="3">
        <v>1530300.0573</v>
      </c>
      <c r="H26" s="3">
        <v>9953638.6236000005</v>
      </c>
      <c r="I26" s="3">
        <v>5098934.0651399996</v>
      </c>
      <c r="J26" s="3">
        <v>4187234.037</v>
      </c>
      <c r="K26" s="3">
        <v>1034712.414</v>
      </c>
      <c r="L26" s="3">
        <v>2216259.35696476</v>
      </c>
      <c r="M26" s="3">
        <v>4080677.1801666599</v>
      </c>
      <c r="N26" s="3">
        <v>1097120.15932904</v>
      </c>
      <c r="O26" s="3">
        <v>227533.96907714201</v>
      </c>
      <c r="P26" s="3">
        <v>670218.92426428501</v>
      </c>
      <c r="Q26" s="3">
        <v>104903.134365714</v>
      </c>
      <c r="R26" s="3">
        <v>29265.097338095198</v>
      </c>
      <c r="S26">
        <v>0</v>
      </c>
      <c r="T26">
        <v>0</v>
      </c>
      <c r="V26" s="3">
        <f t="shared" si="0"/>
        <v>4564549241517.6104</v>
      </c>
    </row>
    <row r="27" spans="1:22" x14ac:dyDescent="0.35">
      <c r="A27">
        <v>2040</v>
      </c>
      <c r="B27" s="3">
        <v>4536670.2622523801</v>
      </c>
      <c r="C27" s="3">
        <v>8554044.1913999896</v>
      </c>
      <c r="D27" s="3">
        <v>236668.5189</v>
      </c>
      <c r="E27" s="3">
        <v>665366.74306666595</v>
      </c>
      <c r="F27" s="3">
        <v>350848.69085714198</v>
      </c>
      <c r="G27" s="3">
        <v>1463765.2722</v>
      </c>
      <c r="H27" s="3">
        <v>9953638.6236000005</v>
      </c>
      <c r="I27" s="3">
        <v>4984608.1892400002</v>
      </c>
      <c r="J27" s="3">
        <v>4187234.037</v>
      </c>
      <c r="K27" s="3">
        <v>1034712.414</v>
      </c>
      <c r="L27" s="3">
        <v>2167621.3364571398</v>
      </c>
      <c r="M27" s="3">
        <v>3988055.4512380902</v>
      </c>
      <c r="N27" s="3">
        <v>1070286.5252761899</v>
      </c>
      <c r="O27" s="3">
        <v>211625.13473809499</v>
      </c>
      <c r="P27" s="3">
        <v>666164.74722380901</v>
      </c>
      <c r="Q27" s="3">
        <v>102334.497280952</v>
      </c>
      <c r="R27" s="3">
        <v>27903.731400000001</v>
      </c>
      <c r="S27">
        <v>0</v>
      </c>
      <c r="T27">
        <v>0</v>
      </c>
      <c r="V27" s="3">
        <f t="shared" si="0"/>
        <v>4536670262252.3799</v>
      </c>
    </row>
    <row r="28" spans="1:22" x14ac:dyDescent="0.35">
      <c r="A28">
        <v>2041</v>
      </c>
      <c r="B28" s="3">
        <v>4508791.2829871401</v>
      </c>
      <c r="C28" s="3">
        <v>8492724.8781999908</v>
      </c>
      <c r="D28" s="3">
        <v>225910.85894999999</v>
      </c>
      <c r="E28" s="3">
        <v>635122.80019999901</v>
      </c>
      <c r="F28" s="3">
        <v>333734.12057142798</v>
      </c>
      <c r="G28" s="3">
        <v>1397230.4871</v>
      </c>
      <c r="H28" s="3">
        <v>9953638.6236000005</v>
      </c>
      <c r="I28" s="3">
        <v>4870282.3133399999</v>
      </c>
      <c r="J28" s="3">
        <v>4187234.037</v>
      </c>
      <c r="K28" s="3">
        <v>1034712.414</v>
      </c>
      <c r="L28" s="3">
        <v>2112666.2019628501</v>
      </c>
      <c r="M28" s="3">
        <v>3889346.6592285698</v>
      </c>
      <c r="N28" s="3">
        <v>1042701.00750714</v>
      </c>
      <c r="O28" s="3">
        <v>198508.086395714</v>
      </c>
      <c r="P28" s="3">
        <v>663398.14633857098</v>
      </c>
      <c r="Q28" s="3">
        <v>99853.408701428503</v>
      </c>
      <c r="R28" s="3">
        <v>26567.8495171428</v>
      </c>
      <c r="S28">
        <v>0</v>
      </c>
      <c r="T28">
        <v>0</v>
      </c>
      <c r="V28" s="3">
        <f t="shared" si="0"/>
        <v>4508791282987.1396</v>
      </c>
    </row>
    <row r="29" spans="1:22" x14ac:dyDescent="0.35">
      <c r="A29">
        <v>2042</v>
      </c>
      <c r="B29" s="3">
        <v>4480912.3037219001</v>
      </c>
      <c r="C29" s="3">
        <v>8431405.5649999902</v>
      </c>
      <c r="D29" s="3">
        <v>215153.19899999999</v>
      </c>
      <c r="E29" s="3">
        <v>604878.857333333</v>
      </c>
      <c r="F29" s="3">
        <v>316619.55028571398</v>
      </c>
      <c r="G29" s="3">
        <v>1330695.702</v>
      </c>
      <c r="H29" s="3">
        <v>9953638.6236000005</v>
      </c>
      <c r="I29" s="3">
        <v>4755956.4374399995</v>
      </c>
      <c r="J29" s="3">
        <v>4187234.037</v>
      </c>
      <c r="K29" s="3">
        <v>1034712.414</v>
      </c>
      <c r="L29" s="3">
        <v>2056908.2691828499</v>
      </c>
      <c r="M29" s="3">
        <v>3790503.55822857</v>
      </c>
      <c r="N29" s="3">
        <v>1015162.3563619</v>
      </c>
      <c r="O29" s="3">
        <v>185885.25070476101</v>
      </c>
      <c r="P29" s="3">
        <v>659612.17586285702</v>
      </c>
      <c r="Q29" s="3">
        <v>97364.949801904702</v>
      </c>
      <c r="R29" s="3">
        <v>25271.2902895238</v>
      </c>
      <c r="S29">
        <v>0</v>
      </c>
      <c r="T29">
        <v>0</v>
      </c>
      <c r="V29" s="3">
        <f t="shared" si="0"/>
        <v>4480912303721.9004</v>
      </c>
    </row>
    <row r="30" spans="1:22" x14ac:dyDescent="0.35">
      <c r="A30">
        <v>2043</v>
      </c>
      <c r="B30" s="3">
        <v>4453033.3244566601</v>
      </c>
      <c r="C30" s="3">
        <v>8370086.2517999904</v>
      </c>
      <c r="D30" s="3">
        <v>204395.53904999999</v>
      </c>
      <c r="E30" s="3">
        <v>574634.91446666606</v>
      </c>
      <c r="F30" s="3">
        <v>299504.98</v>
      </c>
      <c r="G30" s="3">
        <v>1264160.9169000001</v>
      </c>
      <c r="H30" s="3">
        <v>9953638.6236000005</v>
      </c>
      <c r="I30" s="3">
        <v>4641630.5615400001</v>
      </c>
      <c r="J30" s="3">
        <v>4187234.037</v>
      </c>
      <c r="K30" s="3">
        <v>1034712.414</v>
      </c>
      <c r="L30" s="3">
        <v>2000386.6523666601</v>
      </c>
      <c r="M30" s="3">
        <v>3691476.4707333301</v>
      </c>
      <c r="N30" s="3">
        <v>987654.25476666598</v>
      </c>
      <c r="O30" s="3">
        <v>173730.14068666601</v>
      </c>
      <c r="P30" s="3">
        <v>654810.94499333296</v>
      </c>
      <c r="Q30" s="3">
        <v>94867.987829999998</v>
      </c>
      <c r="R30" s="3">
        <v>24013.240533333301</v>
      </c>
      <c r="S30">
        <v>0</v>
      </c>
      <c r="T30">
        <v>0</v>
      </c>
      <c r="V30" s="3">
        <f t="shared" si="0"/>
        <v>4453033324456.6602</v>
      </c>
    </row>
    <row r="31" spans="1:22" x14ac:dyDescent="0.35">
      <c r="A31">
        <v>2044</v>
      </c>
      <c r="B31" s="3">
        <v>4425154.3451914201</v>
      </c>
      <c r="C31" s="3">
        <v>8308766.9385999897</v>
      </c>
      <c r="D31" s="3">
        <v>193637.87909999999</v>
      </c>
      <c r="E31" s="3">
        <v>544390.97160000005</v>
      </c>
      <c r="F31" s="3">
        <v>282390.40971428499</v>
      </c>
      <c r="G31" s="3">
        <v>1197626.1318000001</v>
      </c>
      <c r="H31" s="3">
        <v>9953638.6236000005</v>
      </c>
      <c r="I31" s="3">
        <v>4527304.6856399998</v>
      </c>
      <c r="J31" s="3">
        <v>4187234.037</v>
      </c>
      <c r="K31" s="3">
        <v>1034712.414</v>
      </c>
      <c r="L31" s="3">
        <v>1943139.58064571</v>
      </c>
      <c r="M31" s="3">
        <v>3592212.6696000001</v>
      </c>
      <c r="N31" s="3">
        <v>960159.76865999901</v>
      </c>
      <c r="O31" s="3">
        <v>162047.37872571399</v>
      </c>
      <c r="P31" s="3">
        <v>648998.56096285698</v>
      </c>
      <c r="Q31" s="3">
        <v>92361.301174285705</v>
      </c>
      <c r="R31" s="3">
        <v>22792.901065714199</v>
      </c>
      <c r="S31">
        <v>0</v>
      </c>
      <c r="T31">
        <v>0</v>
      </c>
      <c r="V31" s="3">
        <f t="shared" si="0"/>
        <v>4425154345191.4199</v>
      </c>
    </row>
    <row r="32" spans="1:22" x14ac:dyDescent="0.35">
      <c r="A32">
        <v>2045</v>
      </c>
      <c r="B32" s="3">
        <v>4397275.3659261903</v>
      </c>
      <c r="C32" s="3">
        <v>8247447.62539999</v>
      </c>
      <c r="D32" s="3">
        <v>182880.21914999999</v>
      </c>
      <c r="E32" s="3">
        <v>514147.02873333299</v>
      </c>
      <c r="F32" s="3">
        <v>265275.83942857099</v>
      </c>
      <c r="G32" s="3">
        <v>1131091.3467000001</v>
      </c>
      <c r="H32" s="3">
        <v>9953638.6236000005</v>
      </c>
      <c r="I32" s="3">
        <v>4412978.8097400004</v>
      </c>
      <c r="J32" s="3">
        <v>4187234.037</v>
      </c>
      <c r="K32" s="3">
        <v>1034712.414</v>
      </c>
      <c r="L32" s="3">
        <v>1885204.41500952</v>
      </c>
      <c r="M32" s="3">
        <v>3492656.38004761</v>
      </c>
      <c r="N32" s="3">
        <v>932661.34815476101</v>
      </c>
      <c r="O32" s="3">
        <v>150830.58715000001</v>
      </c>
      <c r="P32" s="3">
        <v>642179.12919999904</v>
      </c>
      <c r="Q32" s="3">
        <v>89843.581121428506</v>
      </c>
      <c r="R32" s="3">
        <v>21609.486261904702</v>
      </c>
      <c r="S32">
        <v>0</v>
      </c>
      <c r="T32">
        <v>0</v>
      </c>
      <c r="V32" s="3">
        <f t="shared" si="0"/>
        <v>4397275365926.1904</v>
      </c>
    </row>
    <row r="33" spans="1:22" x14ac:dyDescent="0.35">
      <c r="A33">
        <v>2046</v>
      </c>
      <c r="B33" s="3">
        <v>4369396.3866609503</v>
      </c>
      <c r="C33" s="3">
        <v>8186128.3121999903</v>
      </c>
      <c r="D33" s="3">
        <v>172122.55919999999</v>
      </c>
      <c r="E33" s="3">
        <v>483903.08586666599</v>
      </c>
      <c r="F33" s="3">
        <v>248161.269142857</v>
      </c>
      <c r="G33" s="3">
        <v>1064556.5615999999</v>
      </c>
      <c r="H33" s="3">
        <v>9953638.6236000005</v>
      </c>
      <c r="I33" s="3">
        <v>4298652.9338400001</v>
      </c>
      <c r="J33" s="3">
        <v>4187234.037</v>
      </c>
      <c r="K33" s="3">
        <v>1034712.414</v>
      </c>
      <c r="L33" s="3">
        <v>1822855.53638857</v>
      </c>
      <c r="M33" s="3">
        <v>3389472.6778666601</v>
      </c>
      <c r="N33" s="3">
        <v>905741.00427047501</v>
      </c>
      <c r="O33" s="3">
        <v>141860.294483809</v>
      </c>
      <c r="P33" s="3">
        <v>637042.49676190398</v>
      </c>
      <c r="Q33" s="3">
        <v>87389.733786666606</v>
      </c>
      <c r="R33" s="3">
        <v>20455.810643809498</v>
      </c>
      <c r="S33">
        <v>0</v>
      </c>
      <c r="T33">
        <v>0</v>
      </c>
      <c r="V33" s="3">
        <f t="shared" si="0"/>
        <v>4369396386660.9502</v>
      </c>
    </row>
    <row r="34" spans="1:22" x14ac:dyDescent="0.35">
      <c r="A34">
        <v>2047</v>
      </c>
      <c r="B34" s="3">
        <v>4341517.4073957102</v>
      </c>
      <c r="C34" s="3">
        <v>8124808.9989999896</v>
      </c>
      <c r="D34" s="3">
        <v>161364.89924999999</v>
      </c>
      <c r="E34" s="3">
        <v>453659.14299999899</v>
      </c>
      <c r="F34" s="3">
        <v>231046.69885714201</v>
      </c>
      <c r="G34" s="3">
        <v>998021.77650000004</v>
      </c>
      <c r="H34" s="3">
        <v>9953638.6236000005</v>
      </c>
      <c r="I34" s="3">
        <v>4184327.0579400002</v>
      </c>
      <c r="J34" s="3">
        <v>4187234.037</v>
      </c>
      <c r="K34" s="3">
        <v>1034712.414</v>
      </c>
      <c r="L34" s="3">
        <v>1760195.0743028501</v>
      </c>
      <c r="M34" s="3">
        <v>3286145.9664857099</v>
      </c>
      <c r="N34" s="3">
        <v>878730.25398142799</v>
      </c>
      <c r="O34" s="3">
        <v>133198.11548000001</v>
      </c>
      <c r="P34" s="3">
        <v>630712.94093571405</v>
      </c>
      <c r="Q34" s="3">
        <v>84915.683885714199</v>
      </c>
      <c r="R34" s="3">
        <v>19338.420274285701</v>
      </c>
      <c r="S34">
        <v>0</v>
      </c>
      <c r="T34">
        <v>0</v>
      </c>
      <c r="V34" s="3">
        <f t="shared" si="0"/>
        <v>4341517407395.7104</v>
      </c>
    </row>
    <row r="35" spans="1:22" x14ac:dyDescent="0.35">
      <c r="A35">
        <v>2048</v>
      </c>
      <c r="B35" s="3">
        <v>4313638.4281304702</v>
      </c>
      <c r="C35" s="3">
        <v>8063489.6857999898</v>
      </c>
      <c r="D35" s="3">
        <v>150607.23929999999</v>
      </c>
      <c r="E35" s="3">
        <v>423415.20013333298</v>
      </c>
      <c r="F35" s="3">
        <v>213932.12857142801</v>
      </c>
      <c r="G35" s="3">
        <v>931486.99140000006</v>
      </c>
      <c r="H35" s="3">
        <v>9953638.6236000005</v>
      </c>
      <c r="I35" s="3">
        <v>4070001.1820399999</v>
      </c>
      <c r="J35" s="3">
        <v>4187234.037</v>
      </c>
      <c r="K35" s="3">
        <v>1034712.414</v>
      </c>
      <c r="L35" s="3">
        <v>1697253.1760476099</v>
      </c>
      <c r="M35" s="3">
        <v>3182603.0778952301</v>
      </c>
      <c r="N35" s="3">
        <v>851611.15678380895</v>
      </c>
      <c r="O35" s="3">
        <v>124826.61035238</v>
      </c>
      <c r="P35" s="3">
        <v>623195.31649142795</v>
      </c>
      <c r="Q35" s="3">
        <v>82420.055028571398</v>
      </c>
      <c r="R35" s="3">
        <v>18256.510671428499</v>
      </c>
      <c r="S35">
        <v>0</v>
      </c>
      <c r="T35">
        <v>0</v>
      </c>
      <c r="V35" s="3">
        <f t="shared" si="0"/>
        <v>4313638428130.4702</v>
      </c>
    </row>
    <row r="36" spans="1:22" x14ac:dyDescent="0.35">
      <c r="A36">
        <v>2049</v>
      </c>
      <c r="B36" s="3">
        <v>4285759.4488652302</v>
      </c>
      <c r="C36" s="3">
        <v>8002170.3725999901</v>
      </c>
      <c r="D36" s="3">
        <v>139849.57935000001</v>
      </c>
      <c r="E36" s="3">
        <v>393171.25726666598</v>
      </c>
      <c r="F36" s="3">
        <v>196817.55828571401</v>
      </c>
      <c r="G36" s="3">
        <v>864952.20629999996</v>
      </c>
      <c r="H36" s="3">
        <v>9953638.6236000005</v>
      </c>
      <c r="I36" s="3">
        <v>3955675.30614</v>
      </c>
      <c r="J36" s="3">
        <v>4187234.037</v>
      </c>
      <c r="K36" s="3">
        <v>1034712.414</v>
      </c>
      <c r="L36" s="3">
        <v>1634059.1991323801</v>
      </c>
      <c r="M36" s="3">
        <v>3078768.40460476</v>
      </c>
      <c r="N36" s="3">
        <v>824364.99791190401</v>
      </c>
      <c r="O36" s="3">
        <v>116754.305088571</v>
      </c>
      <c r="P36" s="3">
        <v>614494.47499333299</v>
      </c>
      <c r="Q36" s="3">
        <v>79901.368836190406</v>
      </c>
      <c r="R36" s="3">
        <v>17209.291401904698</v>
      </c>
      <c r="S36">
        <v>0</v>
      </c>
      <c r="T36">
        <v>0</v>
      </c>
      <c r="V36" s="3">
        <f t="shared" si="0"/>
        <v>4285759448865.23</v>
      </c>
    </row>
    <row r="37" spans="1:22" x14ac:dyDescent="0.35">
      <c r="A37">
        <v>2050</v>
      </c>
      <c r="B37" s="3">
        <v>4257880.4696000004</v>
      </c>
      <c r="C37" s="3">
        <v>7940851.0593999904</v>
      </c>
      <c r="D37" s="3">
        <v>129091.9194</v>
      </c>
      <c r="E37" s="3">
        <v>362927.31439999997</v>
      </c>
      <c r="F37" s="3">
        <v>179702.98799999899</v>
      </c>
      <c r="G37" s="3">
        <v>798417.42119999998</v>
      </c>
      <c r="H37" s="3">
        <v>9953638.6236000005</v>
      </c>
      <c r="I37" s="3">
        <v>3841349.4302400001</v>
      </c>
      <c r="J37" s="3">
        <v>4187234.037</v>
      </c>
      <c r="K37" s="3">
        <v>1034712.414</v>
      </c>
      <c r="L37" s="3">
        <v>1570641.7154000001</v>
      </c>
      <c r="M37" s="3">
        <v>2974563.8280000002</v>
      </c>
      <c r="N37" s="3">
        <v>796972.270599999</v>
      </c>
      <c r="O37" s="3">
        <v>108972.3728</v>
      </c>
      <c r="P37" s="3">
        <v>604615.26499999897</v>
      </c>
      <c r="Q37" s="3">
        <v>77358.044199999902</v>
      </c>
      <c r="R37" s="3">
        <v>16195.9872</v>
      </c>
      <c r="S37">
        <v>0</v>
      </c>
      <c r="T37">
        <v>0</v>
      </c>
      <c r="V37" s="3">
        <f t="shared" si="0"/>
        <v>4257880469600.0005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opLeftCell="A40" workbookViewId="0">
      <selection activeCell="Q66" sqref="Q66"/>
    </sheetView>
  </sheetViews>
  <sheetFormatPr defaultRowHeight="14.5" x14ac:dyDescent="0.35"/>
  <cols>
    <col min="1" max="1" width="49.54296875" style="17" customWidth="1"/>
    <col min="2" max="18" width="10.1796875" style="17" customWidth="1"/>
    <col min="19" max="16384" width="8.7265625" style="17"/>
  </cols>
  <sheetData>
    <row r="1" spans="1:18" x14ac:dyDescent="0.35">
      <c r="A1" s="15"/>
      <c r="B1" s="16"/>
      <c r="C1" s="44" t="s">
        <v>76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8" x14ac:dyDescent="0.35">
      <c r="A2" s="15"/>
      <c r="B2" s="18"/>
      <c r="C2" s="19"/>
      <c r="D2" s="45" t="s">
        <v>77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3" spans="1:18" x14ac:dyDescent="0.35">
      <c r="A3" s="15"/>
      <c r="B3" s="16"/>
      <c r="C3" s="20"/>
      <c r="D3" s="46" t="s">
        <v>78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</row>
    <row r="4" spans="1:18" x14ac:dyDescent="0.35">
      <c r="A4" s="15"/>
      <c r="B4" s="16"/>
      <c r="C4" s="47" t="s">
        <v>79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</row>
    <row r="5" spans="1:18" x14ac:dyDescent="0.35">
      <c r="A5" s="21" t="s">
        <v>78</v>
      </c>
      <c r="B5" s="22">
        <v>2000</v>
      </c>
      <c r="C5" s="22">
        <f>B5+1</f>
        <v>2001</v>
      </c>
      <c r="D5" s="22">
        <f t="shared" ref="D5:P5" si="0">C5+1</f>
        <v>2002</v>
      </c>
      <c r="E5" s="22">
        <f t="shared" si="0"/>
        <v>2003</v>
      </c>
      <c r="F5" s="22">
        <f t="shared" si="0"/>
        <v>2004</v>
      </c>
      <c r="G5" s="22">
        <f t="shared" si="0"/>
        <v>2005</v>
      </c>
      <c r="H5" s="22">
        <f t="shared" si="0"/>
        <v>2006</v>
      </c>
      <c r="I5" s="22">
        <f t="shared" si="0"/>
        <v>2007</v>
      </c>
      <c r="J5" s="22">
        <f t="shared" si="0"/>
        <v>2008</v>
      </c>
      <c r="K5" s="22">
        <f t="shared" si="0"/>
        <v>2009</v>
      </c>
      <c r="L5" s="22">
        <f t="shared" si="0"/>
        <v>2010</v>
      </c>
      <c r="M5" s="22">
        <f t="shared" si="0"/>
        <v>2011</v>
      </c>
      <c r="N5" s="22">
        <f t="shared" si="0"/>
        <v>2012</v>
      </c>
      <c r="O5" s="22">
        <f t="shared" si="0"/>
        <v>2013</v>
      </c>
      <c r="P5" s="22">
        <f t="shared" si="0"/>
        <v>2014</v>
      </c>
      <c r="Q5" s="22">
        <v>2015</v>
      </c>
      <c r="R5" s="22">
        <v>2016</v>
      </c>
    </row>
    <row r="6" spans="1:18" ht="15" customHeight="1" x14ac:dyDescent="0.35">
      <c r="A6" s="23" t="s">
        <v>80</v>
      </c>
      <c r="B6" s="24">
        <v>180.97869101784099</v>
      </c>
      <c r="C6" s="24">
        <v>181.34969619328166</v>
      </c>
      <c r="D6" s="24">
        <v>188.23525727158565</v>
      </c>
      <c r="E6" s="24">
        <v>185.47917598804776</v>
      </c>
      <c r="F6" s="24">
        <v>187.18620561400837</v>
      </c>
      <c r="G6" s="24">
        <v>188.73913476208469</v>
      </c>
      <c r="H6" s="24">
        <v>188.59401172964525</v>
      </c>
      <c r="I6" s="24">
        <v>188.52648894185251</v>
      </c>
      <c r="J6" s="24">
        <v>177.58472893087765</v>
      </c>
      <c r="K6" s="24">
        <v>170.39788316588846</v>
      </c>
      <c r="L6" s="24">
        <v>165.06603869654063</v>
      </c>
      <c r="M6" s="24">
        <v>161.50515024306753</v>
      </c>
      <c r="N6" s="24">
        <v>161.22201717352846</v>
      </c>
      <c r="O6" s="24">
        <v>160.8978731982684</v>
      </c>
      <c r="P6" s="24">
        <v>162.28016518931651</v>
      </c>
      <c r="Q6" s="24">
        <v>166.14234747886559</v>
      </c>
      <c r="R6" s="24">
        <v>169.38249464137093</v>
      </c>
    </row>
    <row r="7" spans="1:18" ht="14.15" customHeight="1" x14ac:dyDescent="0.35">
      <c r="A7" s="25" t="s">
        <v>81</v>
      </c>
      <c r="B7" s="26">
        <v>164.75708766278652</v>
      </c>
      <c r="C7" s="26">
        <v>165.30071430673223</v>
      </c>
      <c r="D7" s="26">
        <v>171.57471054819752</v>
      </c>
      <c r="E7" s="26">
        <v>168.36218328016574</v>
      </c>
      <c r="F7" s="26">
        <v>169.4051720793741</v>
      </c>
      <c r="G7" s="26">
        <v>170.195636056555</v>
      </c>
      <c r="H7" s="26">
        <v>169.63530057886601</v>
      </c>
      <c r="I7" s="26">
        <v>169.64252363078168</v>
      </c>
      <c r="J7" s="26">
        <v>159.78798279779016</v>
      </c>
      <c r="K7" s="26">
        <v>155.06992419739299</v>
      </c>
      <c r="L7" s="26">
        <v>151.19680446170423</v>
      </c>
      <c r="M7" s="26">
        <v>148.02506504497302</v>
      </c>
      <c r="N7" s="26">
        <v>147.70575242345171</v>
      </c>
      <c r="O7" s="26">
        <v>147.065306973183</v>
      </c>
      <c r="P7" s="26">
        <v>148.03909535553407</v>
      </c>
      <c r="Q7" s="26">
        <v>151.51584427395139</v>
      </c>
      <c r="R7" s="26">
        <v>154.64017906451735</v>
      </c>
    </row>
    <row r="8" spans="1:18" ht="11.15" customHeight="1" x14ac:dyDescent="0.35">
      <c r="A8" s="27" t="s">
        <v>82</v>
      </c>
      <c r="B8" s="28">
        <v>125.24418360945542</v>
      </c>
      <c r="C8" s="28">
        <v>125.92991224913247</v>
      </c>
      <c r="D8" s="28">
        <v>130.84433390608925</v>
      </c>
      <c r="E8" s="28">
        <v>127.75493404348272</v>
      </c>
      <c r="F8" s="28">
        <v>127.03701839570201</v>
      </c>
      <c r="G8" s="28">
        <v>126.86065574681972</v>
      </c>
      <c r="H8" s="28">
        <v>125.9508409657131</v>
      </c>
      <c r="I8" s="28">
        <v>125.19390700906931</v>
      </c>
      <c r="J8" s="28">
        <v>118.78987992601787</v>
      </c>
      <c r="K8" s="28">
        <v>117.38558833426494</v>
      </c>
      <c r="L8" s="28">
        <v>114.12561315323066</v>
      </c>
      <c r="M8" s="28">
        <v>111.37429392406381</v>
      </c>
      <c r="N8" s="28">
        <v>111.77416082059457</v>
      </c>
      <c r="O8" s="28">
        <v>111.51997773316504</v>
      </c>
      <c r="P8" s="28">
        <v>112.20419246452707</v>
      </c>
      <c r="Q8" s="28">
        <v>116.32751329136282</v>
      </c>
      <c r="R8" s="28">
        <v>119.02509989318898</v>
      </c>
    </row>
    <row r="9" spans="1:18" ht="11.15" customHeight="1" x14ac:dyDescent="0.35">
      <c r="A9" s="27" t="s">
        <v>83</v>
      </c>
      <c r="B9" s="28">
        <v>39.512904053331106</v>
      </c>
      <c r="C9" s="28">
        <v>39.370802057599754</v>
      </c>
      <c r="D9" s="28">
        <v>40.730376642108268</v>
      </c>
      <c r="E9" s="28">
        <v>40.60724923668301</v>
      </c>
      <c r="F9" s="28">
        <v>42.368153683672105</v>
      </c>
      <c r="G9" s="28">
        <v>43.334980309735279</v>
      </c>
      <c r="H9" s="28">
        <v>43.684459613152917</v>
      </c>
      <c r="I9" s="28">
        <v>44.448616621712375</v>
      </c>
      <c r="J9" s="28">
        <v>40.998102871772289</v>
      </c>
      <c r="K9" s="28">
        <v>37.684335863128062</v>
      </c>
      <c r="L9" s="28">
        <v>37.07119130847358</v>
      </c>
      <c r="M9" s="28">
        <v>36.650771120909219</v>
      </c>
      <c r="N9" s="28">
        <v>35.931591602857154</v>
      </c>
      <c r="O9" s="28">
        <v>35.545329240017963</v>
      </c>
      <c r="P9" s="28">
        <v>35.834902891007012</v>
      </c>
      <c r="Q9" s="28">
        <v>35.188330982588568</v>
      </c>
      <c r="R9" s="28">
        <v>35.615079171328375</v>
      </c>
    </row>
    <row r="10" spans="1:18" ht="12" customHeight="1" x14ac:dyDescent="0.35">
      <c r="A10" s="25" t="s">
        <v>84</v>
      </c>
      <c r="B10" s="26">
        <v>4.8647019854892832</v>
      </c>
      <c r="C10" s="26">
        <v>4.7542178580455481</v>
      </c>
      <c r="D10" s="26">
        <v>5.1381954519323578</v>
      </c>
      <c r="E10" s="26">
        <v>5.3755002280967892</v>
      </c>
      <c r="F10" s="26">
        <v>5.4611048210685773</v>
      </c>
      <c r="G10" s="26">
        <v>5.7921383850109667</v>
      </c>
      <c r="H10" s="26">
        <v>5.925910638796795</v>
      </c>
      <c r="I10" s="26">
        <v>6.0174147679919168</v>
      </c>
      <c r="J10" s="26">
        <v>5.7776213873689963</v>
      </c>
      <c r="K10" s="26">
        <v>5.2516248422302656</v>
      </c>
      <c r="L10" s="26">
        <v>3.6606484068361351</v>
      </c>
      <c r="M10" s="26">
        <v>3.5156059089055902</v>
      </c>
      <c r="N10" s="26">
        <v>3.4346014562753333</v>
      </c>
      <c r="O10" s="26">
        <v>3.4186710290611804</v>
      </c>
      <c r="P10" s="26">
        <v>3.4866981459619577</v>
      </c>
      <c r="Q10" s="26">
        <v>3.4216473242612397</v>
      </c>
      <c r="R10" s="26">
        <v>3.2357313109018553</v>
      </c>
    </row>
    <row r="11" spans="1:18" ht="12" customHeight="1" x14ac:dyDescent="0.35">
      <c r="A11" s="25" t="s">
        <v>85</v>
      </c>
      <c r="B11" s="26">
        <v>4.2130107656216342</v>
      </c>
      <c r="C11" s="26">
        <v>4.0248243757669782</v>
      </c>
      <c r="D11" s="26">
        <v>4.1653039022776106</v>
      </c>
      <c r="E11" s="26">
        <v>4.2458907057935917</v>
      </c>
      <c r="F11" s="26">
        <v>4.4916725407937994</v>
      </c>
      <c r="G11" s="26">
        <v>4.4931198733444662</v>
      </c>
      <c r="H11" s="26">
        <v>4.5634188859136389</v>
      </c>
      <c r="I11" s="26">
        <v>4.9726452870074329</v>
      </c>
      <c r="J11" s="26">
        <v>4.4998270391952486</v>
      </c>
      <c r="K11" s="26">
        <v>4.0310303608120197</v>
      </c>
      <c r="L11" s="26">
        <v>3.8434692919826827</v>
      </c>
      <c r="M11" s="26">
        <v>3.7317050950401724</v>
      </c>
      <c r="N11" s="26">
        <v>3.7524422874053784</v>
      </c>
      <c r="O11" s="26">
        <v>3.9272523704851556</v>
      </c>
      <c r="P11" s="26">
        <v>3.902100301287871</v>
      </c>
      <c r="Q11" s="26">
        <v>4.2181476087554328</v>
      </c>
      <c r="R11" s="26">
        <v>4.4369963889612238</v>
      </c>
    </row>
    <row r="12" spans="1:18" ht="12" customHeight="1" x14ac:dyDescent="0.35">
      <c r="A12" s="25" t="s">
        <v>86</v>
      </c>
      <c r="B12" s="26">
        <v>2.52808315720049</v>
      </c>
      <c r="C12" s="26">
        <v>2.5833321803029881</v>
      </c>
      <c r="D12" s="26">
        <v>2.6610104800638763</v>
      </c>
      <c r="E12" s="26">
        <v>2.7987564337360853</v>
      </c>
      <c r="F12" s="26">
        <v>2.907167768729237</v>
      </c>
      <c r="G12" s="26">
        <v>3.0262740183380434</v>
      </c>
      <c r="H12" s="26">
        <v>3.1050232566489915</v>
      </c>
      <c r="I12" s="26">
        <v>2.8780419643946304</v>
      </c>
      <c r="J12" s="26">
        <v>2.6137305263153321</v>
      </c>
      <c r="K12" s="26">
        <v>2.1435763004744648</v>
      </c>
      <c r="L12" s="26">
        <v>2.2392621004289288</v>
      </c>
      <c r="M12" s="26">
        <v>2.3795040148313431</v>
      </c>
      <c r="N12" s="26">
        <v>2.3839087957332343</v>
      </c>
      <c r="O12" s="26">
        <v>2.3804647269723738</v>
      </c>
      <c r="P12" s="26">
        <v>2.3829900275774061</v>
      </c>
      <c r="Q12" s="26">
        <v>2.3843942444398936</v>
      </c>
      <c r="R12" s="26">
        <v>2.3679752861829986</v>
      </c>
    </row>
    <row r="13" spans="1:18" ht="12" customHeight="1" x14ac:dyDescent="0.35">
      <c r="A13" s="25" t="s">
        <v>87</v>
      </c>
      <c r="B13" s="26">
        <v>2.6313339215311298</v>
      </c>
      <c r="C13" s="26">
        <v>2.7900332475769596</v>
      </c>
      <c r="D13" s="26">
        <v>2.7675940586774126</v>
      </c>
      <c r="E13" s="26">
        <v>2.8434468650064249</v>
      </c>
      <c r="F13" s="26">
        <v>3.0288309313911674</v>
      </c>
      <c r="G13" s="26">
        <v>3.217447237975783</v>
      </c>
      <c r="H13" s="26">
        <v>3.3153507872329153</v>
      </c>
      <c r="I13" s="26">
        <v>3.1763277263307854</v>
      </c>
      <c r="J13" s="26">
        <v>2.8189031389754948</v>
      </c>
      <c r="K13" s="26">
        <v>2.2455919373904099</v>
      </c>
      <c r="L13" s="26">
        <v>2.0330327399557886</v>
      </c>
      <c r="M13" s="26">
        <v>2.1332452282008534</v>
      </c>
      <c r="N13" s="26">
        <v>2.2339051124565077</v>
      </c>
      <c r="O13" s="26">
        <v>2.3344715609011666</v>
      </c>
      <c r="P13" s="26">
        <v>2.4335341905040369</v>
      </c>
      <c r="Q13" s="26">
        <v>2.5334856193140545</v>
      </c>
      <c r="R13" s="26">
        <v>2.6327841826639231</v>
      </c>
    </row>
    <row r="14" spans="1:18" ht="15" customHeight="1" x14ac:dyDescent="0.35">
      <c r="A14" s="25" t="s">
        <v>88</v>
      </c>
      <c r="B14" s="26">
        <v>1.9844735252119088</v>
      </c>
      <c r="C14" s="26">
        <v>1.8965742248569695</v>
      </c>
      <c r="D14" s="26">
        <v>1.9284428304368901</v>
      </c>
      <c r="E14" s="26">
        <v>1.8533984752491273</v>
      </c>
      <c r="F14" s="26">
        <v>1.8922574726515284</v>
      </c>
      <c r="G14" s="26">
        <v>2.0145191908604354</v>
      </c>
      <c r="H14" s="26">
        <v>2.0490075821868823</v>
      </c>
      <c r="I14" s="26">
        <v>1.8395355653460814</v>
      </c>
      <c r="J14" s="26">
        <v>2.0866640412324053</v>
      </c>
      <c r="K14" s="26">
        <v>1.6561355275883061</v>
      </c>
      <c r="L14" s="26">
        <v>2.0928216956328769</v>
      </c>
      <c r="M14" s="26">
        <v>1.720024951116538</v>
      </c>
      <c r="N14" s="26">
        <v>1.711407098206259</v>
      </c>
      <c r="O14" s="26">
        <v>1.7717065376655188</v>
      </c>
      <c r="P14" s="26">
        <v>2.035747168451167</v>
      </c>
      <c r="Q14" s="26">
        <v>2.0688284081435535</v>
      </c>
      <c r="R14" s="26">
        <v>2.068828408143554</v>
      </c>
    </row>
    <row r="15" spans="1:18" ht="12" customHeight="1" x14ac:dyDescent="0.35">
      <c r="A15" s="23" t="s">
        <v>89</v>
      </c>
      <c r="B15" s="24">
        <v>97.410647232425561</v>
      </c>
      <c r="C15" s="24">
        <v>95.430585873369623</v>
      </c>
      <c r="D15" s="24">
        <v>96.527517846519686</v>
      </c>
      <c r="E15" s="24">
        <v>95.623179958894767</v>
      </c>
      <c r="F15" s="24">
        <v>98.026307212297041</v>
      </c>
      <c r="G15" s="24">
        <v>95.930199721747414</v>
      </c>
      <c r="H15" s="24">
        <v>93.302815573781089</v>
      </c>
      <c r="I15" s="24">
        <v>90.184992212805994</v>
      </c>
      <c r="J15" s="24">
        <v>90.537670103528001</v>
      </c>
      <c r="K15" s="24">
        <v>87.895153504665856</v>
      </c>
      <c r="L15" s="24">
        <v>91.499651697064678</v>
      </c>
      <c r="M15" s="24">
        <v>90.943423224504471</v>
      </c>
      <c r="N15" s="24">
        <v>91.067268482638099</v>
      </c>
      <c r="O15" s="24">
        <v>93.731019606847056</v>
      </c>
      <c r="P15" s="24">
        <v>93.963847524608184</v>
      </c>
      <c r="Q15" s="24">
        <v>91.576575179052142</v>
      </c>
      <c r="R15" s="24">
        <v>89.609101406977345</v>
      </c>
    </row>
    <row r="16" spans="1:18" ht="14.15" customHeight="1" x14ac:dyDescent="0.35">
      <c r="A16" s="25" t="s">
        <v>90</v>
      </c>
      <c r="B16" s="26">
        <v>28.523551389609047</v>
      </c>
      <c r="C16" s="26">
        <v>29.101443791273436</v>
      </c>
      <c r="D16" s="26">
        <v>29.254415918117715</v>
      </c>
      <c r="E16" s="26">
        <v>29.892934275000176</v>
      </c>
      <c r="F16" s="26">
        <v>29.133170539102046</v>
      </c>
      <c r="G16" s="26">
        <v>29.808982818780269</v>
      </c>
      <c r="H16" s="26">
        <v>29.703270287993217</v>
      </c>
      <c r="I16" s="26">
        <v>29.267957117348576</v>
      </c>
      <c r="J16" s="26">
        <v>28.475761056884043</v>
      </c>
      <c r="K16" s="26">
        <v>28.373348574809988</v>
      </c>
      <c r="L16" s="26">
        <v>30.459536784156455</v>
      </c>
      <c r="M16" s="26">
        <v>30.117466139949681</v>
      </c>
      <c r="N16" s="26">
        <v>29.881173804074571</v>
      </c>
      <c r="O16" s="26">
        <v>29.221566368282513</v>
      </c>
      <c r="P16" s="26">
        <v>29.397917278483074</v>
      </c>
      <c r="Q16" s="26">
        <v>28.213830265884269</v>
      </c>
      <c r="R16" s="26">
        <v>29.606385793165835</v>
      </c>
    </row>
    <row r="17" spans="1:19" ht="12" customHeight="1" x14ac:dyDescent="0.35">
      <c r="A17" s="25" t="s">
        <v>91</v>
      </c>
      <c r="B17" s="26">
        <v>20.248162423984542</v>
      </c>
      <c r="C17" s="26">
        <v>19.081539471845051</v>
      </c>
      <c r="D17" s="26">
        <v>20.315711419029881</v>
      </c>
      <c r="E17" s="26">
        <v>16.533517473509313</v>
      </c>
      <c r="F17" s="26">
        <v>17.017834362884148</v>
      </c>
      <c r="G17" s="26">
        <v>15.997937074450903</v>
      </c>
      <c r="H17" s="26">
        <v>15.956378672927721</v>
      </c>
      <c r="I17" s="26">
        <v>14.766994015301117</v>
      </c>
      <c r="J17" s="26">
        <v>15.990622052523015</v>
      </c>
      <c r="K17" s="26">
        <v>15.564927835295659</v>
      </c>
      <c r="L17" s="26">
        <v>17.933413529719004</v>
      </c>
      <c r="M17" s="26">
        <v>18.78267451713468</v>
      </c>
      <c r="N17" s="26">
        <v>18.91190246568334</v>
      </c>
      <c r="O17" s="26">
        <v>19.307760452364693</v>
      </c>
      <c r="P17" s="26">
        <v>19.867780898218609</v>
      </c>
      <c r="Q17" s="26">
        <v>19.231556548850243</v>
      </c>
      <c r="R17" s="26">
        <v>18.526609449336771</v>
      </c>
    </row>
    <row r="18" spans="1:19" ht="11.15" customHeight="1" x14ac:dyDescent="0.35">
      <c r="A18" s="27" t="s">
        <v>92</v>
      </c>
      <c r="B18" s="28">
        <v>16.822134236428401</v>
      </c>
      <c r="C18" s="28">
        <v>14.623050298549142</v>
      </c>
      <c r="D18" s="28">
        <v>15.182300757890305</v>
      </c>
      <c r="E18" s="28">
        <v>11.969536962372876</v>
      </c>
      <c r="F18" s="28">
        <v>12.798490605785664</v>
      </c>
      <c r="G18" s="28">
        <v>12.720735366633528</v>
      </c>
      <c r="H18" s="28">
        <v>12.381516256058877</v>
      </c>
      <c r="I18" s="28">
        <v>11.564241674424039</v>
      </c>
      <c r="J18" s="28">
        <v>12.374025456489932</v>
      </c>
      <c r="K18" s="28">
        <v>11.45844859265155</v>
      </c>
      <c r="L18" s="28">
        <v>13.46115379247102</v>
      </c>
      <c r="M18" s="28">
        <v>14.498931018670257</v>
      </c>
      <c r="N18" s="28">
        <v>14.478271504747307</v>
      </c>
      <c r="O18" s="28">
        <v>14.364605552965385</v>
      </c>
      <c r="P18" s="28">
        <v>15.558503482595215</v>
      </c>
      <c r="Q18" s="28">
        <v>14.78587109972578</v>
      </c>
      <c r="R18" s="28">
        <v>14.992694564816492</v>
      </c>
    </row>
    <row r="19" spans="1:19" ht="11.15" customHeight="1" x14ac:dyDescent="0.35">
      <c r="A19" s="27" t="s">
        <v>93</v>
      </c>
      <c r="B19" s="28">
        <v>3.4260281875561431</v>
      </c>
      <c r="C19" s="28">
        <v>4.4584891732959084</v>
      </c>
      <c r="D19" s="28">
        <v>5.1334106611395782</v>
      </c>
      <c r="E19" s="28">
        <v>4.5639805111364371</v>
      </c>
      <c r="F19" s="28">
        <v>4.2193437570984829</v>
      </c>
      <c r="G19" s="28">
        <v>3.2772017078173734</v>
      </c>
      <c r="H19" s="28">
        <v>3.5748624168688443</v>
      </c>
      <c r="I19" s="28">
        <v>3.2027523408770775</v>
      </c>
      <c r="J19" s="28">
        <v>3.6165965960330846</v>
      </c>
      <c r="K19" s="28">
        <v>4.1064792426441086</v>
      </c>
      <c r="L19" s="28">
        <v>4.4722597372479864</v>
      </c>
      <c r="M19" s="28">
        <v>4.2837434984644238</v>
      </c>
      <c r="N19" s="28">
        <v>4.4336309609360329</v>
      </c>
      <c r="O19" s="28">
        <v>4.9431548993993086</v>
      </c>
      <c r="P19" s="28">
        <v>4.3092774156233924</v>
      </c>
      <c r="Q19" s="28">
        <v>4.4456854491244613</v>
      </c>
      <c r="R19" s="28">
        <v>3.5339148845202786</v>
      </c>
    </row>
    <row r="20" spans="1:19" ht="12" customHeight="1" x14ac:dyDescent="0.35">
      <c r="A20" s="25" t="s">
        <v>94</v>
      </c>
      <c r="B20" s="26">
        <v>19.392910199184282</v>
      </c>
      <c r="C20" s="26">
        <v>19.617539143777925</v>
      </c>
      <c r="D20" s="26">
        <v>18.343942028242957</v>
      </c>
      <c r="E20" s="26">
        <v>20.848324023637584</v>
      </c>
      <c r="F20" s="26">
        <v>20.995603904795441</v>
      </c>
      <c r="G20" s="26">
        <v>19.686424385940903</v>
      </c>
      <c r="H20" s="26">
        <v>17.527418924559914</v>
      </c>
      <c r="I20" s="26">
        <v>17.556891952729174</v>
      </c>
      <c r="J20" s="26">
        <v>18.82203954836401</v>
      </c>
      <c r="K20" s="26">
        <v>17.694843094915772</v>
      </c>
      <c r="L20" s="26">
        <v>16.801973208605858</v>
      </c>
      <c r="M20" s="26">
        <v>16.730756118816636</v>
      </c>
      <c r="N20" s="26">
        <v>16.730359332556873</v>
      </c>
      <c r="O20" s="26">
        <v>19.109950145872688</v>
      </c>
      <c r="P20" s="26">
        <v>19.468999525617495</v>
      </c>
      <c r="Q20" s="26">
        <v>19.578459714987186</v>
      </c>
      <c r="R20" s="26">
        <v>17.929103106625323</v>
      </c>
    </row>
    <row r="21" spans="1:19" ht="11.15" customHeight="1" x14ac:dyDescent="0.35">
      <c r="A21" s="27" t="s">
        <v>95</v>
      </c>
      <c r="B21" s="28">
        <v>17.527193861137199</v>
      </c>
      <c r="C21" s="28">
        <v>17.762471743022747</v>
      </c>
      <c r="D21" s="28">
        <v>16.507108519315825</v>
      </c>
      <c r="E21" s="28">
        <v>19.031079300402087</v>
      </c>
      <c r="F21" s="28">
        <v>19.198336540749629</v>
      </c>
      <c r="G21" s="28">
        <v>17.905631958045024</v>
      </c>
      <c r="H21" s="28">
        <v>15.754038414127976</v>
      </c>
      <c r="I21" s="28">
        <v>15.783678332622999</v>
      </c>
      <c r="J21" s="28">
        <v>17.045728639016481</v>
      </c>
      <c r="K21" s="28">
        <v>15.922103670274941</v>
      </c>
      <c r="L21" s="28">
        <v>15.005058753137172</v>
      </c>
      <c r="M21" s="28">
        <v>14.91183581705725</v>
      </c>
      <c r="N21" s="28">
        <v>14.865613413143645</v>
      </c>
      <c r="O21" s="28">
        <v>16.985533778911684</v>
      </c>
      <c r="P21" s="28">
        <v>17.177581552338562</v>
      </c>
      <c r="Q21" s="28">
        <v>17.223266421151564</v>
      </c>
      <c r="R21" s="28">
        <v>15.655621906181921</v>
      </c>
    </row>
    <row r="22" spans="1:19" ht="11.15" customHeight="1" x14ac:dyDescent="0.35">
      <c r="A22" s="27" t="s">
        <v>96</v>
      </c>
      <c r="B22" s="28">
        <v>1.8657163380470838</v>
      </c>
      <c r="C22" s="28">
        <v>1.8550674007551771</v>
      </c>
      <c r="D22" s="28">
        <v>1.8368335089271337</v>
      </c>
      <c r="E22" s="28">
        <v>1.8172447232354965</v>
      </c>
      <c r="F22" s="28">
        <v>1.7972673640458134</v>
      </c>
      <c r="G22" s="28">
        <v>1.7807924278958784</v>
      </c>
      <c r="H22" s="28">
        <v>1.7733805104319371</v>
      </c>
      <c r="I22" s="28">
        <v>1.7732136201061739</v>
      </c>
      <c r="J22" s="28">
        <v>1.7763109093475278</v>
      </c>
      <c r="K22" s="28">
        <v>1.772739424640831</v>
      </c>
      <c r="L22" s="28">
        <v>1.7969144554686856</v>
      </c>
      <c r="M22" s="28">
        <v>1.8189203017593869</v>
      </c>
      <c r="N22" s="28">
        <v>1.8647459194132279</v>
      </c>
      <c r="O22" s="28">
        <v>2.1244163669610052</v>
      </c>
      <c r="P22" s="28">
        <v>2.2914179732789317</v>
      </c>
      <c r="Q22" s="28">
        <v>2.3551932938356237</v>
      </c>
      <c r="R22" s="28">
        <v>2.2734812004434022</v>
      </c>
    </row>
    <row r="23" spans="1:19" ht="12" customHeight="1" x14ac:dyDescent="0.35">
      <c r="A23" s="25" t="s">
        <v>97</v>
      </c>
      <c r="B23" s="26">
        <v>9.4986620565685786</v>
      </c>
      <c r="C23" s="26">
        <v>9.2776021637580506</v>
      </c>
      <c r="D23" s="26">
        <v>9.8341667698229571</v>
      </c>
      <c r="E23" s="26">
        <v>9.8997506615153892</v>
      </c>
      <c r="F23" s="26">
        <v>10.076566815875866</v>
      </c>
      <c r="G23" s="26">
        <v>10.026595500868677</v>
      </c>
      <c r="H23" s="26">
        <v>9.7557134988428071</v>
      </c>
      <c r="I23" s="26">
        <v>9.2479771029807676</v>
      </c>
      <c r="J23" s="26">
        <v>8.6380178766009159</v>
      </c>
      <c r="K23" s="26">
        <v>5.7312928489636761</v>
      </c>
      <c r="L23" s="26">
        <v>5.565861764761399</v>
      </c>
      <c r="M23" s="26">
        <v>6.1419969783119726</v>
      </c>
      <c r="N23" s="26">
        <v>6.9166649078055311</v>
      </c>
      <c r="O23" s="26">
        <v>7.2009291213126172</v>
      </c>
      <c r="P23" s="26">
        <v>7.613935970583249</v>
      </c>
      <c r="Q23" s="26">
        <v>7.5635353376655994</v>
      </c>
      <c r="R23" s="26">
        <v>7.5985988516169023</v>
      </c>
      <c r="S23" s="29"/>
    </row>
    <row r="24" spans="1:19" ht="11.15" customHeight="1" x14ac:dyDescent="0.35">
      <c r="A24" s="27" t="s">
        <v>98</v>
      </c>
      <c r="B24" s="28">
        <v>5.5234835999999996</v>
      </c>
      <c r="C24" s="28">
        <v>5.2789896000000001</v>
      </c>
      <c r="D24" s="28">
        <v>5.8194774000000002</v>
      </c>
      <c r="E24" s="28">
        <v>5.8694166000000001</v>
      </c>
      <c r="F24" s="28">
        <v>6.0306785999999999</v>
      </c>
      <c r="G24" s="28">
        <v>5.9646131999999996</v>
      </c>
      <c r="H24" s="28">
        <v>5.8106340000000003</v>
      </c>
      <c r="I24" s="28">
        <v>5.6587356</v>
      </c>
      <c r="J24" s="28">
        <v>5.2847970000000002</v>
      </c>
      <c r="K24" s="28">
        <v>3.6011500000000001</v>
      </c>
      <c r="L24" s="28">
        <v>3.4580341818</v>
      </c>
      <c r="M24" s="28">
        <v>4.0759845112260003</v>
      </c>
      <c r="N24" s="28">
        <v>4.6543595592419997</v>
      </c>
      <c r="O24" s="28">
        <v>4.9258250553060003</v>
      </c>
      <c r="P24" s="28">
        <v>5.2692805871999999</v>
      </c>
      <c r="Q24" s="28">
        <v>5.1730810415999997</v>
      </c>
      <c r="R24" s="28">
        <v>5.1521750463240004</v>
      </c>
    </row>
    <row r="25" spans="1:19" ht="11.15" customHeight="1" x14ac:dyDescent="0.35">
      <c r="A25" s="27" t="s">
        <v>95</v>
      </c>
      <c r="B25" s="28">
        <v>3.9751784565685795</v>
      </c>
      <c r="C25" s="28">
        <v>3.998612563758051</v>
      </c>
      <c r="D25" s="28">
        <v>4.0146893698229578</v>
      </c>
      <c r="E25" s="28">
        <v>4.0303340615153891</v>
      </c>
      <c r="F25" s="28">
        <v>4.0458882158758662</v>
      </c>
      <c r="G25" s="28">
        <v>4.0619823008686762</v>
      </c>
      <c r="H25" s="28">
        <v>3.9450794988428064</v>
      </c>
      <c r="I25" s="28">
        <v>3.5892415029807681</v>
      </c>
      <c r="J25" s="28">
        <v>3.3532208766009148</v>
      </c>
      <c r="K25" s="28">
        <v>2.1301428489636764</v>
      </c>
      <c r="L25" s="28">
        <v>2.1078275829613986</v>
      </c>
      <c r="M25" s="28">
        <v>2.0660124670859727</v>
      </c>
      <c r="N25" s="28">
        <v>2.2623053485635314</v>
      </c>
      <c r="O25" s="28">
        <v>2.2751040660066173</v>
      </c>
      <c r="P25" s="28">
        <v>2.3446553833832495</v>
      </c>
      <c r="Q25" s="28">
        <v>2.3904542960655997</v>
      </c>
      <c r="R25" s="28">
        <v>2.4464238052929015</v>
      </c>
    </row>
    <row r="26" spans="1:19" ht="12" customHeight="1" x14ac:dyDescent="0.35">
      <c r="A26" s="25" t="s">
        <v>99</v>
      </c>
      <c r="B26" s="26">
        <v>11.69308478822744</v>
      </c>
      <c r="C26" s="26">
        <v>10.480419676990262</v>
      </c>
      <c r="D26" s="26">
        <v>10.653675626786196</v>
      </c>
      <c r="E26" s="26">
        <v>10.594425117872984</v>
      </c>
      <c r="F26" s="26">
        <v>12.917224285956765</v>
      </c>
      <c r="G26" s="26">
        <v>12.411779021895137</v>
      </c>
      <c r="H26" s="26">
        <v>12.162961068926311</v>
      </c>
      <c r="I26" s="26">
        <v>11.15349936019458</v>
      </c>
      <c r="J26" s="26">
        <v>10.401032907747638</v>
      </c>
      <c r="K26" s="26">
        <v>12.555587480888342</v>
      </c>
      <c r="L26" s="26">
        <v>12.608339839169767</v>
      </c>
      <c r="M26" s="26">
        <v>11.15445076062479</v>
      </c>
      <c r="N26" s="26">
        <v>10.814507879695991</v>
      </c>
      <c r="O26" s="26">
        <v>10.992430915373559</v>
      </c>
      <c r="P26" s="26">
        <v>9.6360838672292619</v>
      </c>
      <c r="Q26" s="26">
        <v>8.9771750761953975</v>
      </c>
      <c r="R26" s="26">
        <v>7.9989745686112732</v>
      </c>
    </row>
    <row r="27" spans="1:19" ht="12" customHeight="1" x14ac:dyDescent="0.35">
      <c r="A27" s="25" t="s">
        <v>100</v>
      </c>
      <c r="B27" s="26">
        <v>8.0542763748516677</v>
      </c>
      <c r="C27" s="26">
        <v>7.8720416257248855</v>
      </c>
      <c r="D27" s="26">
        <v>8.1256060845199656</v>
      </c>
      <c r="E27" s="26">
        <v>7.8542284073593169</v>
      </c>
      <c r="F27" s="26">
        <v>7.88590730368277</v>
      </c>
      <c r="G27" s="26">
        <v>7.9984809198115183</v>
      </c>
      <c r="H27" s="26">
        <v>8.1970731205311083</v>
      </c>
      <c r="I27" s="26">
        <v>8.1916726642517812</v>
      </c>
      <c r="J27" s="26">
        <v>8.210196661408375</v>
      </c>
      <c r="K27" s="26">
        <v>7.9751536697924212</v>
      </c>
      <c r="L27" s="26">
        <v>8.130526570652199</v>
      </c>
      <c r="M27" s="26">
        <v>8.0160787096667097</v>
      </c>
      <c r="N27" s="26">
        <v>7.8126600928217975</v>
      </c>
      <c r="O27" s="26">
        <v>7.8983826036409885</v>
      </c>
      <c r="P27" s="26">
        <v>7.9791299844765007</v>
      </c>
      <c r="Q27" s="26">
        <v>8.0120182354694496</v>
      </c>
      <c r="R27" s="26">
        <v>7.9494296376212485</v>
      </c>
    </row>
    <row r="28" spans="1:19" ht="11.15" customHeight="1" x14ac:dyDescent="0.35">
      <c r="A28" s="27" t="s">
        <v>101</v>
      </c>
      <c r="B28" s="28">
        <v>3.5199482251146716</v>
      </c>
      <c r="C28" s="28">
        <v>3.5750847016384903</v>
      </c>
      <c r="D28" s="28">
        <v>3.8966285568506449</v>
      </c>
      <c r="E28" s="28">
        <v>3.6566818036620594</v>
      </c>
      <c r="F28" s="28">
        <v>3.7260024892715631</v>
      </c>
      <c r="G28" s="28">
        <v>3.7643038904118815</v>
      </c>
      <c r="H28" s="28">
        <v>3.9033131003535759</v>
      </c>
      <c r="I28" s="28">
        <v>3.869545806997805</v>
      </c>
      <c r="J28" s="28">
        <v>3.9451300457466494</v>
      </c>
      <c r="K28" s="28">
        <v>3.9841071027021551</v>
      </c>
      <c r="L28" s="28">
        <v>3.9437388544915555</v>
      </c>
      <c r="M28" s="28">
        <v>3.9233350923198138</v>
      </c>
      <c r="N28" s="28">
        <v>3.8766843572555749</v>
      </c>
      <c r="O28" s="28">
        <v>3.8153934258507474</v>
      </c>
      <c r="P28" s="28">
        <v>3.8714700972230416</v>
      </c>
      <c r="Q28" s="28">
        <v>3.9414522846238773</v>
      </c>
      <c r="R28" s="28">
        <v>3.9934531354920084</v>
      </c>
    </row>
    <row r="29" spans="1:19" ht="11.15" customHeight="1" x14ac:dyDescent="0.35">
      <c r="A29" s="27" t="s">
        <v>102</v>
      </c>
      <c r="B29" s="28">
        <v>0.31791880144833856</v>
      </c>
      <c r="C29" s="28">
        <v>0.32236008784231723</v>
      </c>
      <c r="D29" s="28">
        <v>0.27237968793234629</v>
      </c>
      <c r="E29" s="28">
        <v>0.27160863102973665</v>
      </c>
      <c r="F29" s="28">
        <v>0.29155121103724152</v>
      </c>
      <c r="G29" s="28">
        <v>0.28125634744313666</v>
      </c>
      <c r="H29" s="28">
        <v>0.26817924072493188</v>
      </c>
      <c r="I29" s="28">
        <v>0.26663171364921207</v>
      </c>
      <c r="J29" s="28">
        <v>0.2416788276119661</v>
      </c>
      <c r="K29" s="28">
        <v>0.21589820939081705</v>
      </c>
      <c r="L29" s="28">
        <v>0.23690673799078982</v>
      </c>
      <c r="M29" s="28">
        <v>0.21812040891399306</v>
      </c>
      <c r="N29" s="28">
        <v>0.18805239398821524</v>
      </c>
      <c r="O29" s="28">
        <v>0.19748306984965466</v>
      </c>
      <c r="P29" s="28">
        <v>0.16872757367401003</v>
      </c>
      <c r="Q29" s="28">
        <v>0.17900779396045299</v>
      </c>
      <c r="R29" s="28">
        <v>9.6969342044980769E-2</v>
      </c>
    </row>
    <row r="30" spans="1:19" ht="11.15" customHeight="1" x14ac:dyDescent="0.35">
      <c r="A30" s="27" t="s">
        <v>103</v>
      </c>
      <c r="B30" s="28">
        <v>1.8619123646706452</v>
      </c>
      <c r="C30" s="28">
        <v>1.8384659354607891</v>
      </c>
      <c r="D30" s="28">
        <v>1.8652416904496387</v>
      </c>
      <c r="E30" s="28">
        <v>1.8435821838225819</v>
      </c>
      <c r="F30" s="28">
        <v>1.8459851788336432</v>
      </c>
      <c r="G30" s="28">
        <v>1.8344496079237707</v>
      </c>
      <c r="H30" s="28">
        <v>1.8405611181013564</v>
      </c>
      <c r="I30" s="28">
        <v>1.8580622395396298</v>
      </c>
      <c r="J30" s="28">
        <v>1.829326214909109</v>
      </c>
      <c r="K30" s="28">
        <v>1.8140369825528144</v>
      </c>
      <c r="L30" s="28">
        <v>1.8678058709338066</v>
      </c>
      <c r="M30" s="28">
        <v>1.8541272785039482</v>
      </c>
      <c r="N30" s="28">
        <v>1.8485731470169913</v>
      </c>
      <c r="O30" s="28">
        <v>1.8527531320545336</v>
      </c>
      <c r="P30" s="28">
        <v>1.8638557468455834</v>
      </c>
      <c r="Q30" s="28">
        <v>1.8537063347147738</v>
      </c>
      <c r="R30" s="28">
        <v>1.8518823356838472</v>
      </c>
    </row>
    <row r="31" spans="1:19" ht="13" customHeight="1" x14ac:dyDescent="0.35">
      <c r="A31" s="27" t="s">
        <v>104</v>
      </c>
      <c r="B31" s="28">
        <v>2.3544969836180112</v>
      </c>
      <c r="C31" s="28">
        <v>2.1361309007832885</v>
      </c>
      <c r="D31" s="28">
        <v>2.091356149287336</v>
      </c>
      <c r="E31" s="28">
        <v>2.0823557888449398</v>
      </c>
      <c r="F31" s="28">
        <v>2.0223684245403222</v>
      </c>
      <c r="G31" s="28">
        <v>2.1184710740327297</v>
      </c>
      <c r="H31" s="28">
        <v>2.1850196613512445</v>
      </c>
      <c r="I31" s="28">
        <v>2.1974329040651353</v>
      </c>
      <c r="J31" s="28">
        <v>2.1940615731406492</v>
      </c>
      <c r="K31" s="28">
        <v>1.9611113751466347</v>
      </c>
      <c r="L31" s="28">
        <v>2.0820751072360473</v>
      </c>
      <c r="M31" s="28">
        <v>2.0204959299289551</v>
      </c>
      <c r="N31" s="28">
        <v>1.8993501945610165</v>
      </c>
      <c r="O31" s="28">
        <v>2.0327529758860532</v>
      </c>
      <c r="P31" s="28">
        <v>2.0750765667338649</v>
      </c>
      <c r="Q31" s="28">
        <v>2.0378518221703454</v>
      </c>
      <c r="R31" s="28">
        <v>2.0071248244004121</v>
      </c>
    </row>
    <row r="32" spans="1:19" ht="12" customHeight="1" x14ac:dyDescent="0.35">
      <c r="A32" s="23" t="s">
        <v>105</v>
      </c>
      <c r="B32" s="24">
        <v>104.84331010867908</v>
      </c>
      <c r="C32" s="24">
        <v>121.99888576572231</v>
      </c>
      <c r="D32" s="24">
        <v>108.64407742616412</v>
      </c>
      <c r="E32" s="24">
        <v>112.61101418623174</v>
      </c>
      <c r="F32" s="24">
        <v>115.19576673715937</v>
      </c>
      <c r="G32" s="24">
        <v>107.85489320752043</v>
      </c>
      <c r="H32" s="24">
        <v>104.52852131540931</v>
      </c>
      <c r="I32" s="24">
        <v>113.92897726730092</v>
      </c>
      <c r="J32" s="24">
        <v>120.13858395742426</v>
      </c>
      <c r="K32" s="24">
        <v>101.37131204471983</v>
      </c>
      <c r="L32" s="24">
        <v>90.337009400788546</v>
      </c>
      <c r="M32" s="24">
        <v>88.060952874909802</v>
      </c>
      <c r="N32" s="24">
        <v>95.092643730481484</v>
      </c>
      <c r="O32" s="24">
        <v>89.647151532307277</v>
      </c>
      <c r="P32" s="24">
        <v>88.235589100376004</v>
      </c>
      <c r="Q32" s="24">
        <v>83.671114038752165</v>
      </c>
      <c r="R32" s="24">
        <v>68.583028356257387</v>
      </c>
    </row>
    <row r="33" spans="1:18" ht="14.15" customHeight="1" x14ac:dyDescent="0.35">
      <c r="A33" s="25" t="s">
        <v>106</v>
      </c>
      <c r="B33" s="26">
        <v>58.941356455441479</v>
      </c>
      <c r="C33" s="26">
        <v>62.981689989284284</v>
      </c>
      <c r="D33" s="26">
        <v>49.68356554177177</v>
      </c>
      <c r="E33" s="26">
        <v>48.05272933175668</v>
      </c>
      <c r="F33" s="26">
        <v>49.1526308400177</v>
      </c>
      <c r="G33" s="26">
        <v>45.050164879879638</v>
      </c>
      <c r="H33" s="26">
        <v>49.849856703337871</v>
      </c>
      <c r="I33" s="26">
        <v>54.122915684747319</v>
      </c>
      <c r="J33" s="26">
        <v>54.317945554844727</v>
      </c>
      <c r="K33" s="26">
        <v>53.327560655376232</v>
      </c>
      <c r="L33" s="26">
        <v>46.74574027162879</v>
      </c>
      <c r="M33" s="26">
        <v>41.200814812043646</v>
      </c>
      <c r="N33" s="26">
        <v>51.025319648515783</v>
      </c>
      <c r="O33" s="26">
        <v>49.473480516334355</v>
      </c>
      <c r="P33" s="26">
        <v>51.724016485831037</v>
      </c>
      <c r="Q33" s="26">
        <v>49.933695884864463</v>
      </c>
      <c r="R33" s="26">
        <v>42.30087271140404</v>
      </c>
    </row>
    <row r="34" spans="1:18" ht="11.15" customHeight="1" x14ac:dyDescent="0.35">
      <c r="A34" s="27" t="s">
        <v>92</v>
      </c>
      <c r="B34" s="28">
        <v>50.924932407374342</v>
      </c>
      <c r="C34" s="28">
        <v>55.464889338756031</v>
      </c>
      <c r="D34" s="28">
        <v>42.165639165427407</v>
      </c>
      <c r="E34" s="28">
        <v>40.916530487926678</v>
      </c>
      <c r="F34" s="28">
        <v>42.401011744131822</v>
      </c>
      <c r="G34" s="28">
        <v>38.114894534586043</v>
      </c>
      <c r="H34" s="28">
        <v>43.069762797304442</v>
      </c>
      <c r="I34" s="28">
        <v>47.117675212985056</v>
      </c>
      <c r="J34" s="28">
        <v>48.023267915520286</v>
      </c>
      <c r="K34" s="28">
        <v>46.081190361968915</v>
      </c>
      <c r="L34" s="28">
        <v>40.589725394285239</v>
      </c>
      <c r="M34" s="28">
        <v>35.918172366832792</v>
      </c>
      <c r="N34" s="28">
        <v>45.77003641106748</v>
      </c>
      <c r="O34" s="28">
        <v>45.661319260476532</v>
      </c>
      <c r="P34" s="28">
        <v>46.430402974816396</v>
      </c>
      <c r="Q34" s="28">
        <v>45.158270618248281</v>
      </c>
      <c r="R34" s="28">
        <v>38.277011991287111</v>
      </c>
    </row>
    <row r="35" spans="1:18" ht="11.15" customHeight="1" x14ac:dyDescent="0.35">
      <c r="A35" s="27" t="s">
        <v>93</v>
      </c>
      <c r="B35" s="28">
        <v>6.8429188844718301</v>
      </c>
      <c r="C35" s="28">
        <v>6.356252827138519</v>
      </c>
      <c r="D35" s="28">
        <v>6.3637330041832127</v>
      </c>
      <c r="E35" s="28">
        <v>5.9844696433321971</v>
      </c>
      <c r="F35" s="28">
        <v>5.5907536666358952</v>
      </c>
      <c r="G35" s="28">
        <v>5.7708999253203297</v>
      </c>
      <c r="H35" s="28">
        <v>5.6336524039202187</v>
      </c>
      <c r="I35" s="28">
        <v>5.8470785439472079</v>
      </c>
      <c r="J35" s="28">
        <v>5.1498841626072274</v>
      </c>
      <c r="K35" s="28">
        <v>5.8989946344457946</v>
      </c>
      <c r="L35" s="28">
        <v>5.0536023172323894</v>
      </c>
      <c r="M35" s="28">
        <v>4.0336266702054804</v>
      </c>
      <c r="N35" s="28">
        <v>4.4393491812437862</v>
      </c>
      <c r="O35" s="28">
        <v>2.9113426155254216</v>
      </c>
      <c r="P35" s="28">
        <v>4.3971066820489675</v>
      </c>
      <c r="Q35" s="28">
        <v>3.650151746948163</v>
      </c>
      <c r="R35" s="28">
        <v>2.545049838671527</v>
      </c>
    </row>
    <row r="36" spans="1:18" ht="11.15" customHeight="1" x14ac:dyDescent="0.35">
      <c r="A36" s="27" t="s">
        <v>107</v>
      </c>
      <c r="B36" s="28">
        <v>1.1735051635953104</v>
      </c>
      <c r="C36" s="28">
        <v>1.1605478233897368</v>
      </c>
      <c r="D36" s="28">
        <v>1.1541933721611564</v>
      </c>
      <c r="E36" s="28">
        <v>1.1517292004978066</v>
      </c>
      <c r="F36" s="28">
        <v>1.1608654292499825</v>
      </c>
      <c r="G36" s="28">
        <v>1.1643704199732672</v>
      </c>
      <c r="H36" s="28">
        <v>1.1464415021132097</v>
      </c>
      <c r="I36" s="28">
        <v>1.1581619278150566</v>
      </c>
      <c r="J36" s="28">
        <v>1.1447934767172123</v>
      </c>
      <c r="K36" s="28">
        <v>1.3473756589615258</v>
      </c>
      <c r="L36" s="28">
        <v>1.1024125601111623</v>
      </c>
      <c r="M36" s="28">
        <v>1.2490157750053743</v>
      </c>
      <c r="N36" s="28">
        <v>0.81593405620451709</v>
      </c>
      <c r="O36" s="28">
        <v>0.90081864033240133</v>
      </c>
      <c r="P36" s="28">
        <v>0.89650682896567879</v>
      </c>
      <c r="Q36" s="28">
        <v>1.1252735196680179</v>
      </c>
      <c r="R36" s="28">
        <v>1.478810881445404</v>
      </c>
    </row>
    <row r="37" spans="1:18" ht="12" customHeight="1" x14ac:dyDescent="0.35">
      <c r="A37" s="25" t="s">
        <v>108</v>
      </c>
      <c r="B37" s="26">
        <v>45.901953653237591</v>
      </c>
      <c r="C37" s="26">
        <v>59.017195776438022</v>
      </c>
      <c r="D37" s="26">
        <v>58.960511884392346</v>
      </c>
      <c r="E37" s="26">
        <v>64.558284854475062</v>
      </c>
      <c r="F37" s="26">
        <v>66.043135897141667</v>
      </c>
      <c r="G37" s="26">
        <v>62.804728327640788</v>
      </c>
      <c r="H37" s="26">
        <v>54.678664612071429</v>
      </c>
      <c r="I37" s="26">
        <v>59.80606158255361</v>
      </c>
      <c r="J37" s="26">
        <v>65.820638402579533</v>
      </c>
      <c r="K37" s="26">
        <v>48.043751389343598</v>
      </c>
      <c r="L37" s="26">
        <v>43.591269129159755</v>
      </c>
      <c r="M37" s="26">
        <v>46.860138062866156</v>
      </c>
      <c r="N37" s="26">
        <v>44.067324081965708</v>
      </c>
      <c r="O37" s="26">
        <v>40.173671015972928</v>
      </c>
      <c r="P37" s="26">
        <v>36.511572614544967</v>
      </c>
      <c r="Q37" s="26">
        <v>33.737418153887695</v>
      </c>
      <c r="R37" s="26">
        <v>26.282155644853347</v>
      </c>
    </row>
    <row r="38" spans="1:18" ht="11.15" customHeight="1" x14ac:dyDescent="0.35">
      <c r="A38" s="27" t="s">
        <v>109</v>
      </c>
      <c r="B38" s="28">
        <v>14.266740959638314</v>
      </c>
      <c r="C38" s="28">
        <v>25.42294923474828</v>
      </c>
      <c r="D38" s="28">
        <v>26.916930489567534</v>
      </c>
      <c r="E38" s="28">
        <v>32.050259458398024</v>
      </c>
      <c r="F38" s="28">
        <v>32.915036563173409</v>
      </c>
      <c r="G38" s="28">
        <v>30.01423659532421</v>
      </c>
      <c r="H38" s="28">
        <v>27.953425543593291</v>
      </c>
      <c r="I38" s="28">
        <v>32.729226599208864</v>
      </c>
      <c r="J38" s="28">
        <v>37.920496648156373</v>
      </c>
      <c r="K38" s="28">
        <v>14.993090629883548</v>
      </c>
      <c r="L38" s="28">
        <v>13.454400216625379</v>
      </c>
      <c r="M38" s="28">
        <v>15.522981025439178</v>
      </c>
      <c r="N38" s="28">
        <v>17.476363791259697</v>
      </c>
      <c r="O38" s="28">
        <v>11.824199890896887</v>
      </c>
      <c r="P38" s="28">
        <v>13.436636802533084</v>
      </c>
      <c r="Q38" s="28">
        <v>11.213391858482076</v>
      </c>
      <c r="R38" s="28">
        <v>9.6827182530683729</v>
      </c>
    </row>
    <row r="39" spans="1:18" ht="14.15" customHeight="1" x14ac:dyDescent="0.35">
      <c r="A39" s="27" t="s">
        <v>110</v>
      </c>
      <c r="B39" s="28">
        <v>31.635212693599275</v>
      </c>
      <c r="C39" s="28">
        <v>33.594246541689742</v>
      </c>
      <c r="D39" s="28">
        <v>32.043581394824812</v>
      </c>
      <c r="E39" s="28">
        <v>32.508025396077031</v>
      </c>
      <c r="F39" s="28">
        <v>33.128099333968251</v>
      </c>
      <c r="G39" s="28">
        <v>32.790491732316575</v>
      </c>
      <c r="H39" s="28">
        <v>26.725239068478142</v>
      </c>
      <c r="I39" s="28">
        <v>27.076834983344742</v>
      </c>
      <c r="J39" s="28">
        <v>27.90014175442316</v>
      </c>
      <c r="K39" s="28">
        <v>33.050660759460051</v>
      </c>
      <c r="L39" s="28">
        <v>30.136868912534378</v>
      </c>
      <c r="M39" s="28">
        <v>31.337157037426977</v>
      </c>
      <c r="N39" s="28">
        <v>26.590960290706008</v>
      </c>
      <c r="O39" s="28">
        <v>28.349471125076043</v>
      </c>
      <c r="P39" s="28">
        <v>23.074935812011883</v>
      </c>
      <c r="Q39" s="28">
        <v>22.524026295405619</v>
      </c>
      <c r="R39" s="28">
        <v>16.599437391784974</v>
      </c>
    </row>
    <row r="40" spans="1:18" ht="15" customHeight="1" x14ac:dyDescent="0.35">
      <c r="A40" s="23" t="s">
        <v>111</v>
      </c>
      <c r="B40" s="24">
        <v>43.182202529223403</v>
      </c>
      <c r="C40" s="24">
        <v>42.08467617018934</v>
      </c>
      <c r="D40" s="24">
        <v>44.057311833697852</v>
      </c>
      <c r="E40" s="24">
        <v>42.527174330277006</v>
      </c>
      <c r="F40" s="24">
        <v>43.793979655842016</v>
      </c>
      <c r="G40" s="24">
        <v>42.248293916843977</v>
      </c>
      <c r="H40" s="24">
        <v>42.935427567977897</v>
      </c>
      <c r="I40" s="24">
        <v>43.148313507492347</v>
      </c>
      <c r="J40" s="24">
        <v>43.524048646431147</v>
      </c>
      <c r="K40" s="24">
        <v>43.626641779172971</v>
      </c>
      <c r="L40" s="24">
        <v>45.053778368092068</v>
      </c>
      <c r="M40" s="24">
        <v>45.504199672773851</v>
      </c>
      <c r="N40" s="24">
        <v>42.889082099250821</v>
      </c>
      <c r="O40" s="24">
        <v>43.538320171347216</v>
      </c>
      <c r="P40" s="24">
        <v>37.37008543485117</v>
      </c>
      <c r="Q40" s="24">
        <v>37.936563211670133</v>
      </c>
      <c r="R40" s="24">
        <v>39.355171919558323</v>
      </c>
    </row>
    <row r="41" spans="1:18" ht="14.15" customHeight="1" x14ac:dyDescent="0.35">
      <c r="A41" s="25" t="s">
        <v>112</v>
      </c>
      <c r="B41" s="26">
        <v>29.383395049877969</v>
      </c>
      <c r="C41" s="26">
        <v>28.466924219919104</v>
      </c>
      <c r="D41" s="26">
        <v>28.621520274212408</v>
      </c>
      <c r="E41" s="26">
        <v>28.143964191517508</v>
      </c>
      <c r="F41" s="26">
        <v>29.171315356172105</v>
      </c>
      <c r="G41" s="26">
        <v>27.982807288340886</v>
      </c>
      <c r="H41" s="26">
        <v>28.364101976220415</v>
      </c>
      <c r="I41" s="26">
        <v>28.499585838375072</v>
      </c>
      <c r="J41" s="26">
        <v>28.816598623111563</v>
      </c>
      <c r="K41" s="26">
        <v>28.470738363792314</v>
      </c>
      <c r="L41" s="26">
        <v>29.194574884037443</v>
      </c>
      <c r="M41" s="26">
        <v>29.643753411712449</v>
      </c>
      <c r="N41" s="26">
        <v>27.337532582259438</v>
      </c>
      <c r="O41" s="26">
        <v>28.140237209958912</v>
      </c>
      <c r="P41" s="26">
        <v>22.867569027586068</v>
      </c>
      <c r="Q41" s="26">
        <v>23.285240764672448</v>
      </c>
      <c r="R41" s="26">
        <v>24.202359771426654</v>
      </c>
    </row>
    <row r="42" spans="1:18" ht="11.15" customHeight="1" x14ac:dyDescent="0.35">
      <c r="A42" s="27" t="s">
        <v>92</v>
      </c>
      <c r="B42" s="28">
        <v>27.976257827999987</v>
      </c>
      <c r="C42" s="28">
        <v>27.379431702000169</v>
      </c>
      <c r="D42" s="28">
        <v>27.492534100799936</v>
      </c>
      <c r="E42" s="28">
        <v>26.623805774400068</v>
      </c>
      <c r="F42" s="28">
        <v>27.33251357880004</v>
      </c>
      <c r="G42" s="28">
        <v>25.926296752799988</v>
      </c>
      <c r="H42" s="28">
        <v>26.552948687258489</v>
      </c>
      <c r="I42" s="28">
        <v>26.676775321764072</v>
      </c>
      <c r="J42" s="28">
        <v>26.621451323197164</v>
      </c>
      <c r="K42" s="28">
        <v>26.260283160693916</v>
      </c>
      <c r="L42" s="28">
        <v>26.985020005750044</v>
      </c>
      <c r="M42" s="28">
        <v>27.514923964668249</v>
      </c>
      <c r="N42" s="28">
        <v>25.759304959193837</v>
      </c>
      <c r="O42" s="28">
        <v>26.519886600017312</v>
      </c>
      <c r="P42" s="28">
        <v>21.584404931005267</v>
      </c>
      <c r="Q42" s="28">
        <v>21.896407445121049</v>
      </c>
      <c r="R42" s="28">
        <v>22.798604659562855</v>
      </c>
    </row>
    <row r="43" spans="1:18" ht="11.15" customHeight="1" x14ac:dyDescent="0.35">
      <c r="A43" s="27" t="s">
        <v>93</v>
      </c>
      <c r="B43" s="28">
        <v>1.4071372218779827</v>
      </c>
      <c r="C43" s="28">
        <v>1.0874925179189359</v>
      </c>
      <c r="D43" s="28">
        <v>1.1289861734124715</v>
      </c>
      <c r="E43" s="28">
        <v>1.5201584171174387</v>
      </c>
      <c r="F43" s="28">
        <v>1.8388017773720657</v>
      </c>
      <c r="G43" s="28">
        <v>2.0565105355408977</v>
      </c>
      <c r="H43" s="28">
        <v>1.8111532889619266</v>
      </c>
      <c r="I43" s="28">
        <v>1.822810516611</v>
      </c>
      <c r="J43" s="28">
        <v>2.1951472999144004</v>
      </c>
      <c r="K43" s="28">
        <v>2.2104552030983999</v>
      </c>
      <c r="L43" s="28">
        <v>2.2095548782874004</v>
      </c>
      <c r="M43" s="28">
        <v>2.1288294470441995</v>
      </c>
      <c r="N43" s="28">
        <v>1.5782276230656</v>
      </c>
      <c r="O43" s="28">
        <v>1.6203506099416001</v>
      </c>
      <c r="P43" s="28">
        <v>1.2831640965808002</v>
      </c>
      <c r="Q43" s="28">
        <v>1.3888333195513998</v>
      </c>
      <c r="R43" s="28">
        <v>1.4037551118637999</v>
      </c>
    </row>
    <row r="44" spans="1:18" ht="12" customHeight="1" x14ac:dyDescent="0.35">
      <c r="A44" s="25" t="s">
        <v>113</v>
      </c>
      <c r="B44" s="26">
        <v>11.470949932722728</v>
      </c>
      <c r="C44" s="26">
        <v>11.30700550376765</v>
      </c>
      <c r="D44" s="26">
        <v>13.107012419277204</v>
      </c>
      <c r="E44" s="26">
        <v>12.836039445227261</v>
      </c>
      <c r="F44" s="26">
        <v>12.696671000048507</v>
      </c>
      <c r="G44" s="26">
        <v>12.553536368362053</v>
      </c>
      <c r="H44" s="26">
        <v>12.833712535540725</v>
      </c>
      <c r="I44" s="26">
        <v>12.824589274777992</v>
      </c>
      <c r="J44" s="26">
        <v>12.992471332295626</v>
      </c>
      <c r="K44" s="26">
        <v>12.887765839446674</v>
      </c>
      <c r="L44" s="26">
        <v>13.578882333037559</v>
      </c>
      <c r="M44" s="26">
        <v>13.706840394733934</v>
      </c>
      <c r="N44" s="26">
        <v>13.409250629431471</v>
      </c>
      <c r="O44" s="26">
        <v>13.295293243570976</v>
      </c>
      <c r="P44" s="26">
        <v>12.514295540553267</v>
      </c>
      <c r="Q44" s="26">
        <v>12.666684299621767</v>
      </c>
      <c r="R44" s="26">
        <v>12.919892084804392</v>
      </c>
    </row>
    <row r="45" spans="1:18" ht="11.15" customHeight="1" x14ac:dyDescent="0.35">
      <c r="A45" s="27" t="s">
        <v>92</v>
      </c>
      <c r="B45" s="28">
        <v>10.046395441657712</v>
      </c>
      <c r="C45" s="28">
        <v>10.08257955039668</v>
      </c>
      <c r="D45" s="28">
        <v>11.878076298879501</v>
      </c>
      <c r="E45" s="28">
        <v>11.358866232261033</v>
      </c>
      <c r="F45" s="28">
        <v>11.142576735515028</v>
      </c>
      <c r="G45" s="28">
        <v>10.915946224682552</v>
      </c>
      <c r="H45" s="28">
        <v>11.596092402522858</v>
      </c>
      <c r="I45" s="28">
        <v>11.465834260770764</v>
      </c>
      <c r="J45" s="28">
        <v>11.140556485713418</v>
      </c>
      <c r="K45" s="28">
        <v>11.003569122706359</v>
      </c>
      <c r="L45" s="28">
        <v>11.168220789090711</v>
      </c>
      <c r="M45" s="28">
        <v>11.330545094281836</v>
      </c>
      <c r="N45" s="28">
        <v>11.245768984189928</v>
      </c>
      <c r="O45" s="28">
        <v>11.279344900856474</v>
      </c>
      <c r="P45" s="28">
        <v>10.394942129824466</v>
      </c>
      <c r="Q45" s="28">
        <v>10.504560412482952</v>
      </c>
      <c r="R45" s="28">
        <v>10.890920699314318</v>
      </c>
    </row>
    <row r="46" spans="1:18" ht="11.15" customHeight="1" x14ac:dyDescent="0.35">
      <c r="A46" s="27" t="s">
        <v>93</v>
      </c>
      <c r="B46" s="28">
        <v>1.4245544910650172</v>
      </c>
      <c r="C46" s="28">
        <v>1.2244259533709696</v>
      </c>
      <c r="D46" s="28">
        <v>1.2289361203977025</v>
      </c>
      <c r="E46" s="28">
        <v>1.4771732129662292</v>
      </c>
      <c r="F46" s="28">
        <v>1.5540942645334781</v>
      </c>
      <c r="G46" s="28">
        <v>1.6375901436795015</v>
      </c>
      <c r="H46" s="28">
        <v>1.2376201330178673</v>
      </c>
      <c r="I46" s="28">
        <v>1.3587550140072269</v>
      </c>
      <c r="J46" s="28">
        <v>1.8519148465822082</v>
      </c>
      <c r="K46" s="28">
        <v>1.8841967167403149</v>
      </c>
      <c r="L46" s="28">
        <v>2.4106615439468482</v>
      </c>
      <c r="M46" s="28">
        <v>2.3762953004520977</v>
      </c>
      <c r="N46" s="28">
        <v>2.1634816452415424</v>
      </c>
      <c r="O46" s="28">
        <v>2.015948342714502</v>
      </c>
      <c r="P46" s="28">
        <v>2.1193534107288001</v>
      </c>
      <c r="Q46" s="28">
        <v>2.162123887138816</v>
      </c>
      <c r="R46" s="28">
        <v>2.0289713854900739</v>
      </c>
    </row>
    <row r="47" spans="1:18" ht="12" customHeight="1" x14ac:dyDescent="0.35">
      <c r="A47" s="25" t="s">
        <v>114</v>
      </c>
      <c r="B47" s="26">
        <v>1.0901532370463545</v>
      </c>
      <c r="C47" s="26">
        <v>1.0544076092741186</v>
      </c>
      <c r="D47" s="26">
        <v>1.0569494306664406</v>
      </c>
      <c r="E47" s="26">
        <v>0.25893678113309954</v>
      </c>
      <c r="F47" s="26">
        <v>0.6245149294645902</v>
      </c>
      <c r="G47" s="26">
        <v>0.40199684505539091</v>
      </c>
      <c r="H47" s="26">
        <v>0.4181499372125535</v>
      </c>
      <c r="I47" s="26">
        <v>0.49354687594820107</v>
      </c>
      <c r="J47" s="26">
        <v>0.37333208722428268</v>
      </c>
      <c r="K47" s="26">
        <v>0.91844674693399431</v>
      </c>
      <c r="L47" s="26">
        <v>0.92108272343545339</v>
      </c>
      <c r="M47" s="26">
        <v>0.78211734277136491</v>
      </c>
      <c r="N47" s="26">
        <v>0.75763809175703645</v>
      </c>
      <c r="O47" s="26">
        <v>0.70616421908360694</v>
      </c>
      <c r="P47" s="26">
        <v>0.57854336851402011</v>
      </c>
      <c r="Q47" s="26">
        <v>0.56235705169253913</v>
      </c>
      <c r="R47" s="26">
        <v>0.80635399494575999</v>
      </c>
    </row>
    <row r="48" spans="1:18" ht="15" customHeight="1" x14ac:dyDescent="0.35">
      <c r="A48" s="25" t="s">
        <v>115</v>
      </c>
      <c r="B48" s="26">
        <v>1.2377043095763614</v>
      </c>
      <c r="C48" s="26">
        <v>1.2563388372284674</v>
      </c>
      <c r="D48" s="26">
        <v>1.2718297095418003</v>
      </c>
      <c r="E48" s="26">
        <v>1.2882339123991382</v>
      </c>
      <c r="F48" s="26">
        <v>1.3014783701568176</v>
      </c>
      <c r="G48" s="26">
        <v>1.3099534150856471</v>
      </c>
      <c r="H48" s="26">
        <v>1.3194631190042045</v>
      </c>
      <c r="I48" s="26">
        <v>1.3305915183910884</v>
      </c>
      <c r="J48" s="26">
        <v>1.3416466037996724</v>
      </c>
      <c r="K48" s="26">
        <v>1.3496908289999889</v>
      </c>
      <c r="L48" s="26">
        <v>1.3592384275816112</v>
      </c>
      <c r="M48" s="26">
        <v>1.3714885235561061</v>
      </c>
      <c r="N48" s="26">
        <v>1.3846607958028758</v>
      </c>
      <c r="O48" s="26">
        <v>1.3966254987337265</v>
      </c>
      <c r="P48" s="26">
        <v>1.409677498197814</v>
      </c>
      <c r="Q48" s="26">
        <v>1.4222810956833847</v>
      </c>
      <c r="R48" s="26">
        <v>1.4265660683815216</v>
      </c>
    </row>
    <row r="49" spans="1:18" ht="12" customHeight="1" x14ac:dyDescent="0.35">
      <c r="A49" s="23" t="s">
        <v>116</v>
      </c>
      <c r="B49" s="24">
        <v>31.5953427460455</v>
      </c>
      <c r="C49" s="24">
        <v>31.739288847756765</v>
      </c>
      <c r="D49" s="24">
        <v>33.818676627130998</v>
      </c>
      <c r="E49" s="24">
        <v>34.12231643910529</v>
      </c>
      <c r="F49" s="24">
        <v>33.419806122188739</v>
      </c>
      <c r="G49" s="24">
        <v>34.259508925356293</v>
      </c>
      <c r="H49" s="24">
        <v>35.412591786985089</v>
      </c>
      <c r="I49" s="24">
        <v>35.769624106191664</v>
      </c>
      <c r="J49" s="24">
        <v>35.787877269456324</v>
      </c>
      <c r="K49" s="24">
        <v>33.498004748235694</v>
      </c>
      <c r="L49" s="24">
        <v>34.270378915589106</v>
      </c>
      <c r="M49" s="24">
        <v>34.892954239767654</v>
      </c>
      <c r="N49" s="24">
        <v>36.078647133518288</v>
      </c>
      <c r="O49" s="24">
        <v>34.611019185752966</v>
      </c>
      <c r="P49" s="24">
        <v>35.951351780208256</v>
      </c>
      <c r="Q49" s="24">
        <v>34.40898367831042</v>
      </c>
      <c r="R49" s="24">
        <v>33.840753922454589</v>
      </c>
    </row>
    <row r="50" spans="1:18" ht="14.15" customHeight="1" x14ac:dyDescent="0.35">
      <c r="A50" s="25" t="s">
        <v>117</v>
      </c>
      <c r="B50" s="26">
        <v>19.62204837540731</v>
      </c>
      <c r="C50" s="26">
        <v>19.890343304677835</v>
      </c>
      <c r="D50" s="26">
        <v>21.167066288680331</v>
      </c>
      <c r="E50" s="26">
        <v>21.609265735150348</v>
      </c>
      <c r="F50" s="26">
        <v>20.813765751504466</v>
      </c>
      <c r="G50" s="26">
        <v>21.461724866739686</v>
      </c>
      <c r="H50" s="26">
        <v>21.813162470262426</v>
      </c>
      <c r="I50" s="26">
        <v>24.130316543745344</v>
      </c>
      <c r="J50" s="26">
        <v>24.132341438636789</v>
      </c>
      <c r="K50" s="26">
        <v>23.405136718951891</v>
      </c>
      <c r="L50" s="26">
        <v>23.99593116289698</v>
      </c>
      <c r="M50" s="26">
        <v>23.837967708518562</v>
      </c>
      <c r="N50" s="26">
        <v>24.473513365251002</v>
      </c>
      <c r="O50" s="26">
        <v>23.485607526494231</v>
      </c>
      <c r="P50" s="26">
        <v>23.810966867261904</v>
      </c>
      <c r="Q50" s="26">
        <v>23.102786270673374</v>
      </c>
      <c r="R50" s="26">
        <v>22.993564369087348</v>
      </c>
    </row>
    <row r="51" spans="1:18" ht="11.15" customHeight="1" x14ac:dyDescent="0.35">
      <c r="A51" s="27" t="s">
        <v>118</v>
      </c>
      <c r="B51" s="28">
        <v>10.36379797371027</v>
      </c>
      <c r="C51" s="28">
        <v>10.2500157461998</v>
      </c>
      <c r="D51" s="28">
        <v>10.914682527596991</v>
      </c>
      <c r="E51" s="28">
        <v>11.004915034745251</v>
      </c>
      <c r="F51" s="28">
        <v>10.769250568034249</v>
      </c>
      <c r="G51" s="28">
        <v>11.076037735527068</v>
      </c>
      <c r="H51" s="28">
        <v>11.132713989903811</v>
      </c>
      <c r="I51" s="28">
        <v>12.306732684301503</v>
      </c>
      <c r="J51" s="28">
        <v>12.037731456026293</v>
      </c>
      <c r="K51" s="28">
        <v>11.654832785436666</v>
      </c>
      <c r="L51" s="28">
        <v>12.134197862685049</v>
      </c>
      <c r="M51" s="28">
        <v>11.978228862289994</v>
      </c>
      <c r="N51" s="28">
        <v>12.096096921593254</v>
      </c>
      <c r="O51" s="28">
        <v>11.779723292058348</v>
      </c>
      <c r="P51" s="28">
        <v>11.847769786350403</v>
      </c>
      <c r="Q51" s="28">
        <v>11.400948733161558</v>
      </c>
      <c r="R51" s="28">
        <v>11.351676546569163</v>
      </c>
    </row>
    <row r="52" spans="1:18" ht="11.15" customHeight="1" x14ac:dyDescent="0.35">
      <c r="A52" s="27" t="s">
        <v>119</v>
      </c>
      <c r="B52" s="28">
        <v>9.2582504016970386</v>
      </c>
      <c r="C52" s="28">
        <v>9.6403275584780328</v>
      </c>
      <c r="D52" s="28">
        <v>10.252383761083339</v>
      </c>
      <c r="E52" s="28">
        <v>10.604350700405098</v>
      </c>
      <c r="F52" s="28">
        <v>10.044515183470217</v>
      </c>
      <c r="G52" s="28">
        <v>10.385687131212618</v>
      </c>
      <c r="H52" s="28">
        <v>10.680448480358613</v>
      </c>
      <c r="I52" s="28">
        <v>11.823583859443843</v>
      </c>
      <c r="J52" s="28">
        <v>12.094609982610496</v>
      </c>
      <c r="K52" s="28">
        <v>11.750303933515225</v>
      </c>
      <c r="L52" s="28">
        <v>11.861733300211933</v>
      </c>
      <c r="M52" s="28">
        <v>11.859738846228566</v>
      </c>
      <c r="N52" s="28">
        <v>12.377416443657749</v>
      </c>
      <c r="O52" s="28">
        <v>11.705884234435883</v>
      </c>
      <c r="P52" s="28">
        <v>11.963197080911499</v>
      </c>
      <c r="Q52" s="28">
        <v>11.701837537511816</v>
      </c>
      <c r="R52" s="28">
        <v>11.641887822518186</v>
      </c>
    </row>
    <row r="53" spans="1:18" ht="12" customHeight="1" x14ac:dyDescent="0.35">
      <c r="A53" s="25" t="s">
        <v>120</v>
      </c>
      <c r="B53" s="26">
        <v>8.1610735701155743</v>
      </c>
      <c r="C53" s="26">
        <v>8.0269489441104014</v>
      </c>
      <c r="D53" s="26">
        <v>8.2692736342979902</v>
      </c>
      <c r="E53" s="26">
        <v>8.2607801003456682</v>
      </c>
      <c r="F53" s="26">
        <v>8.1071049935326229</v>
      </c>
      <c r="G53" s="26">
        <v>8.19835904473738</v>
      </c>
      <c r="H53" s="26">
        <v>8.3005640077059297</v>
      </c>
      <c r="I53" s="26">
        <v>7.8579355500214412</v>
      </c>
      <c r="J53" s="26">
        <v>7.5673841539820739</v>
      </c>
      <c r="K53" s="26">
        <v>7.4849425681042714</v>
      </c>
      <c r="L53" s="26">
        <v>7.5005354190965861</v>
      </c>
      <c r="M53" s="26">
        <v>7.400399773758938</v>
      </c>
      <c r="N53" s="26">
        <v>7.730088463200314</v>
      </c>
      <c r="O53" s="26">
        <v>7.419133011241545</v>
      </c>
      <c r="P53" s="26">
        <v>7.4762328376843277</v>
      </c>
      <c r="Q53" s="26">
        <v>6.9116619639536756</v>
      </c>
      <c r="R53" s="26">
        <v>6.8923138593288122</v>
      </c>
    </row>
    <row r="54" spans="1:18" ht="11.15" customHeight="1" x14ac:dyDescent="0.35">
      <c r="A54" s="27" t="s">
        <v>121</v>
      </c>
      <c r="B54" s="28">
        <v>6.2471181047024098</v>
      </c>
      <c r="C54" s="28">
        <v>6.2455321959366561</v>
      </c>
      <c r="D54" s="28">
        <v>6.4003101895932915</v>
      </c>
      <c r="E54" s="28">
        <v>6.3798704096674745</v>
      </c>
      <c r="F54" s="28">
        <v>6.2277959263898133</v>
      </c>
      <c r="G54" s="28">
        <v>6.2449144325307051</v>
      </c>
      <c r="H54" s="28">
        <v>6.2015459521148815</v>
      </c>
      <c r="I54" s="28">
        <v>5.9570575031830533</v>
      </c>
      <c r="J54" s="28">
        <v>5.8232071428338141</v>
      </c>
      <c r="K54" s="28">
        <v>5.7435406510477973</v>
      </c>
      <c r="L54" s="28">
        <v>5.7838891318241989</v>
      </c>
      <c r="M54" s="28">
        <v>5.6744247237173324</v>
      </c>
      <c r="N54" s="28">
        <v>5.9251733221599521</v>
      </c>
      <c r="O54" s="28">
        <v>5.6485675888602156</v>
      </c>
      <c r="P54" s="28">
        <v>5.7152311448442479</v>
      </c>
      <c r="Q54" s="28">
        <v>5.2757565521042</v>
      </c>
      <c r="R54" s="28">
        <v>5.2539903049636525</v>
      </c>
    </row>
    <row r="55" spans="1:18" ht="11.15" customHeight="1" x14ac:dyDescent="0.35">
      <c r="A55" s="27" t="s">
        <v>122</v>
      </c>
      <c r="B55" s="28">
        <v>1.8337325944500003</v>
      </c>
      <c r="C55" s="28">
        <v>1.7167676644562033</v>
      </c>
      <c r="D55" s="28">
        <v>1.8043120963967685</v>
      </c>
      <c r="E55" s="28">
        <v>1.814366071540408</v>
      </c>
      <c r="F55" s="28">
        <v>1.8122908522243328</v>
      </c>
      <c r="G55" s="28">
        <v>1.8871448291950261</v>
      </c>
      <c r="H55" s="28">
        <v>2.0317181295477642</v>
      </c>
      <c r="I55" s="28">
        <v>1.8311971249633583</v>
      </c>
      <c r="J55" s="28">
        <v>1.6687105224452663</v>
      </c>
      <c r="K55" s="28">
        <v>1.6653526319709842</v>
      </c>
      <c r="L55" s="28">
        <v>1.6390183986880473</v>
      </c>
      <c r="M55" s="28">
        <v>1.645424273597506</v>
      </c>
      <c r="N55" s="28">
        <v>1.7251093881214385</v>
      </c>
      <c r="O55" s="28">
        <v>1.6894547928187083</v>
      </c>
      <c r="P55" s="28">
        <v>1.6830441705040671</v>
      </c>
      <c r="Q55" s="28">
        <v>1.5575809209415614</v>
      </c>
      <c r="R55" s="28">
        <v>1.5567044862388637</v>
      </c>
    </row>
    <row r="56" spans="1:18" ht="11.15" customHeight="1" x14ac:dyDescent="0.35">
      <c r="A56" s="27" t="s">
        <v>123</v>
      </c>
      <c r="B56" s="28">
        <v>8.0222870963163162E-2</v>
      </c>
      <c r="C56" s="28">
        <v>6.4649083717541897E-2</v>
      </c>
      <c r="D56" s="28">
        <v>6.4651348307929804E-2</v>
      </c>
      <c r="E56" s="28">
        <v>6.6543619137785545E-2</v>
      </c>
      <c r="F56" s="28">
        <v>6.7018214918476912E-2</v>
      </c>
      <c r="G56" s="28">
        <v>6.6299783011649724E-2</v>
      </c>
      <c r="H56" s="28">
        <v>6.7299926043282859E-2</v>
      </c>
      <c r="I56" s="28">
        <v>6.9680921875029861E-2</v>
      </c>
      <c r="J56" s="28">
        <v>7.5466488702993162E-2</v>
      </c>
      <c r="K56" s="28">
        <v>7.6049285085490109E-2</v>
      </c>
      <c r="L56" s="28">
        <v>7.7627888584339805E-2</v>
      </c>
      <c r="M56" s="28">
        <v>8.0550776444099484E-2</v>
      </c>
      <c r="N56" s="28">
        <v>7.9805752918922709E-2</v>
      </c>
      <c r="O56" s="28">
        <v>8.1110629562621467E-2</v>
      </c>
      <c r="P56" s="28">
        <v>7.7957522336013163E-2</v>
      </c>
      <c r="Q56" s="28">
        <v>7.8324490907914823E-2</v>
      </c>
      <c r="R56" s="28">
        <v>8.1619068126295463E-2</v>
      </c>
    </row>
    <row r="57" spans="1:18" ht="12" customHeight="1" x14ac:dyDescent="0.35">
      <c r="A57" s="25" t="s">
        <v>91</v>
      </c>
      <c r="B57" s="26">
        <v>3.812220800522613</v>
      </c>
      <c r="C57" s="26">
        <v>3.8219965989685298</v>
      </c>
      <c r="D57" s="26">
        <v>4.3823367041526744</v>
      </c>
      <c r="E57" s="26">
        <v>4.2522706036092748</v>
      </c>
      <c r="F57" s="26">
        <v>4.4989353771516516</v>
      </c>
      <c r="G57" s="26">
        <v>4.5994250138792268</v>
      </c>
      <c r="H57" s="26">
        <v>5.2988653090167341</v>
      </c>
      <c r="I57" s="26">
        <v>3.7813720124248764</v>
      </c>
      <c r="J57" s="26">
        <v>4.0881516768374642</v>
      </c>
      <c r="K57" s="26">
        <v>2.6079254611795326</v>
      </c>
      <c r="L57" s="26">
        <v>2.7739123335955425</v>
      </c>
      <c r="M57" s="26">
        <v>3.6545867574901543</v>
      </c>
      <c r="N57" s="26">
        <v>3.8750453050669758</v>
      </c>
      <c r="O57" s="26">
        <v>3.7062786480171908</v>
      </c>
      <c r="P57" s="26">
        <v>4.6641520752620247</v>
      </c>
      <c r="Q57" s="26">
        <v>4.3945354436833721</v>
      </c>
      <c r="R57" s="26">
        <v>3.9548756940384275</v>
      </c>
    </row>
    <row r="58" spans="1:18" ht="11.15" customHeight="1" x14ac:dyDescent="0.35">
      <c r="A58" s="27" t="s">
        <v>124</v>
      </c>
      <c r="B58" s="28">
        <v>2.5170135703703997</v>
      </c>
      <c r="C58" s="28">
        <v>2.6893371234047998</v>
      </c>
      <c r="D58" s="28">
        <v>3.0386850799931997</v>
      </c>
      <c r="E58" s="28">
        <v>2.9970123985896002</v>
      </c>
      <c r="F58" s="28">
        <v>3.1676973109200004</v>
      </c>
      <c r="G58" s="28">
        <v>3.3991143443423999</v>
      </c>
      <c r="H58" s="28">
        <v>3.8644166137476001</v>
      </c>
      <c r="I58" s="28">
        <v>2.6769858690983996</v>
      </c>
      <c r="J58" s="28">
        <v>3.1774472231087998</v>
      </c>
      <c r="K58" s="28">
        <v>1.7502218944380001</v>
      </c>
      <c r="L58" s="28">
        <v>1.9595787273828</v>
      </c>
      <c r="M58" s="28">
        <v>2.5220421490308</v>
      </c>
      <c r="N58" s="28">
        <v>2.4685302885408</v>
      </c>
      <c r="O58" s="28">
        <v>2.5289346814920002</v>
      </c>
      <c r="P58" s="28">
        <v>3.5384909777219997</v>
      </c>
      <c r="Q58" s="28">
        <v>3.6570671156652002</v>
      </c>
      <c r="R58" s="28">
        <v>3.1933215549287999</v>
      </c>
    </row>
    <row r="59" spans="1:18" ht="11.15" customHeight="1" x14ac:dyDescent="0.35">
      <c r="A59" s="27" t="s">
        <v>92</v>
      </c>
      <c r="B59" s="28">
        <v>0.98088328111231982</v>
      </c>
      <c r="C59" s="28">
        <v>0.74933223859880782</v>
      </c>
      <c r="D59" s="28">
        <v>0.93645832576211974</v>
      </c>
      <c r="E59" s="28">
        <v>0.84838009702710671</v>
      </c>
      <c r="F59" s="28">
        <v>0.82311714412211812</v>
      </c>
      <c r="G59" s="28">
        <v>0.69519009819561639</v>
      </c>
      <c r="H59" s="28">
        <v>0.88053954886478381</v>
      </c>
      <c r="I59" s="28">
        <v>0.78888171490323289</v>
      </c>
      <c r="J59" s="28">
        <v>0.74879151214139661</v>
      </c>
      <c r="K59" s="28">
        <v>0.69305238902627719</v>
      </c>
      <c r="L59" s="28">
        <v>0.64889232965316213</v>
      </c>
      <c r="M59" s="28">
        <v>0.65563523354160136</v>
      </c>
      <c r="N59" s="28">
        <v>0.69655432394920247</v>
      </c>
      <c r="O59" s="28">
        <v>0.69043044250864094</v>
      </c>
      <c r="P59" s="28">
        <v>0.63469540689616932</v>
      </c>
      <c r="Q59" s="28">
        <v>0.63990937553123406</v>
      </c>
      <c r="R59" s="28">
        <v>0.71725067787369978</v>
      </c>
    </row>
    <row r="60" spans="1:18" ht="11.15" customHeight="1" x14ac:dyDescent="0.35">
      <c r="A60" s="27" t="s">
        <v>125</v>
      </c>
      <c r="B60" s="28">
        <v>0.30777418193089334</v>
      </c>
      <c r="C60" s="28">
        <v>0.3784276444619224</v>
      </c>
      <c r="D60" s="28">
        <v>0.40429021344235494</v>
      </c>
      <c r="E60" s="28">
        <v>0.40330272967956765</v>
      </c>
      <c r="F60" s="28">
        <v>0.50317039829153321</v>
      </c>
      <c r="G60" s="28">
        <v>0.50033302773121036</v>
      </c>
      <c r="H60" s="28">
        <v>0.54639168431034979</v>
      </c>
      <c r="I60" s="28">
        <v>0.31193923637324378</v>
      </c>
      <c r="J60" s="28">
        <v>0.15996736535426737</v>
      </c>
      <c r="K60" s="28">
        <v>0.16121840708425503</v>
      </c>
      <c r="L60" s="28">
        <v>0.1618251531945798</v>
      </c>
      <c r="M60" s="28">
        <v>0.47523882778575305</v>
      </c>
      <c r="N60" s="28">
        <v>0.70890132122497351</v>
      </c>
      <c r="O60" s="28">
        <v>0.48652644602254969</v>
      </c>
      <c r="P60" s="28">
        <v>0.4906499164908556</v>
      </c>
      <c r="Q60" s="28">
        <v>9.7283923385937388E-2</v>
      </c>
      <c r="R60" s="28">
        <v>4.3284834935927975E-2</v>
      </c>
    </row>
    <row r="61" spans="1:18" ht="14.15" customHeight="1" x14ac:dyDescent="0.35">
      <c r="A61" s="27" t="s">
        <v>93</v>
      </c>
      <c r="B61" s="28">
        <v>6.5497671090000006E-3</v>
      </c>
      <c r="C61" s="28">
        <v>4.8995925029999996E-3</v>
      </c>
      <c r="D61" s="28">
        <v>2.9030849549999999E-3</v>
      </c>
      <c r="E61" s="28">
        <v>3.5753783129999998E-3</v>
      </c>
      <c r="F61" s="28">
        <v>4.9505238179999994E-3</v>
      </c>
      <c r="G61" s="28">
        <v>4.7875436100000002E-3</v>
      </c>
      <c r="H61" s="28">
        <v>7.5174620940000004E-3</v>
      </c>
      <c r="I61" s="28">
        <v>3.5651920499999998E-3</v>
      </c>
      <c r="J61" s="28">
        <v>1.945576233E-3</v>
      </c>
      <c r="K61" s="28">
        <v>3.432770631E-3</v>
      </c>
      <c r="L61" s="28">
        <v>3.6161233649999996E-3</v>
      </c>
      <c r="M61" s="28">
        <v>1.670547132E-3</v>
      </c>
      <c r="N61" s="28">
        <v>1.059371352E-3</v>
      </c>
      <c r="O61" s="28">
        <v>3.8707799400000003E-4</v>
      </c>
      <c r="P61" s="28">
        <v>3.1577415299999999E-4</v>
      </c>
      <c r="Q61" s="28">
        <v>2.7502910099999996E-4</v>
      </c>
      <c r="R61" s="28">
        <v>1.0186263E-3</v>
      </c>
    </row>
    <row r="62" spans="1:18" ht="12" customHeight="1" x14ac:dyDescent="0.35">
      <c r="A62" s="23" t="s">
        <v>126</v>
      </c>
      <c r="B62" s="24">
        <v>6.3308982393959532</v>
      </c>
      <c r="C62" s="24">
        <v>6.6419751206724298</v>
      </c>
      <c r="D62" s="24">
        <v>7.080829093689653</v>
      </c>
      <c r="E62" s="24">
        <v>7.7618801811790137</v>
      </c>
      <c r="F62" s="24">
        <v>8.487566393728061</v>
      </c>
      <c r="G62" s="24">
        <v>9.2557794118395602</v>
      </c>
      <c r="H62" s="24">
        <v>10.111847037113609</v>
      </c>
      <c r="I62" s="24">
        <v>10.826319202442077</v>
      </c>
      <c r="J62" s="24">
        <v>11.651200965984271</v>
      </c>
      <c r="K62" s="24">
        <v>12.288802719077953</v>
      </c>
      <c r="L62" s="24">
        <v>13.516832418929829</v>
      </c>
      <c r="M62" s="24">
        <v>14.537721923551125</v>
      </c>
      <c r="N62" s="24">
        <v>15.544616648805142</v>
      </c>
      <c r="O62" s="24">
        <v>16.645286586828057</v>
      </c>
      <c r="P62" s="24">
        <v>17.699327536685129</v>
      </c>
      <c r="Q62" s="24">
        <v>18.93333147433647</v>
      </c>
      <c r="R62" s="24">
        <v>19.775096030057593</v>
      </c>
    </row>
    <row r="63" spans="1:18" ht="14.15" customHeight="1" x14ac:dyDescent="0.35">
      <c r="A63" s="25" t="s">
        <v>127</v>
      </c>
      <c r="B63" s="26">
        <v>5.6185584742283323</v>
      </c>
      <c r="C63" s="26">
        <v>6.0101086183531018</v>
      </c>
      <c r="D63" s="26">
        <v>6.5175283826983588</v>
      </c>
      <c r="E63" s="26">
        <v>7.2008290771048751</v>
      </c>
      <c r="F63" s="26">
        <v>7.9504480445623171</v>
      </c>
      <c r="G63" s="26">
        <v>8.7453309831617947</v>
      </c>
      <c r="H63" s="26">
        <v>9.638916386696458</v>
      </c>
      <c r="I63" s="26">
        <v>10.431717950088021</v>
      </c>
      <c r="J63" s="26">
        <v>11.274757616407868</v>
      </c>
      <c r="K63" s="26">
        <v>11.962927658943935</v>
      </c>
      <c r="L63" s="26">
        <v>13.195891017277123</v>
      </c>
      <c r="M63" s="26">
        <v>14.208855090031976</v>
      </c>
      <c r="N63" s="26">
        <v>15.246603074596406</v>
      </c>
      <c r="O63" s="26">
        <v>16.380347459251265</v>
      </c>
      <c r="P63" s="26">
        <v>17.420593343649927</v>
      </c>
      <c r="Q63" s="26">
        <v>18.372253998496468</v>
      </c>
      <c r="R63" s="26">
        <v>19.243725823985592</v>
      </c>
    </row>
    <row r="64" spans="1:18" ht="12" customHeight="1" x14ac:dyDescent="0.35">
      <c r="A64" s="25" t="s">
        <v>128</v>
      </c>
      <c r="B64" s="26">
        <v>0.51123139124762051</v>
      </c>
      <c r="C64" s="26">
        <v>0.49109064057532792</v>
      </c>
      <c r="D64" s="26">
        <v>0.44263568663929415</v>
      </c>
      <c r="E64" s="26">
        <v>0.42027524233013874</v>
      </c>
      <c r="F64" s="26">
        <v>0.39634248742174383</v>
      </c>
      <c r="G64" s="26">
        <v>0.36967256693376593</v>
      </c>
      <c r="H64" s="26">
        <v>0.33215478867315124</v>
      </c>
      <c r="I64" s="26">
        <v>0.29404706539405562</v>
      </c>
      <c r="J64" s="26">
        <v>0.29600000000840376</v>
      </c>
      <c r="K64" s="26">
        <v>0.26554254795801924</v>
      </c>
      <c r="L64" s="26">
        <v>0.24049805208470504</v>
      </c>
      <c r="M64" s="26">
        <v>0.24842348395114794</v>
      </c>
      <c r="N64" s="26">
        <v>0.23768106203273642</v>
      </c>
      <c r="O64" s="26">
        <v>0.18449577800879211</v>
      </c>
      <c r="P64" s="26">
        <v>0.13795833129120014</v>
      </c>
      <c r="Q64" s="26">
        <v>0.42030161409600036</v>
      </c>
      <c r="R64" s="26">
        <v>0.37048350693600002</v>
      </c>
    </row>
    <row r="65" spans="1:18" ht="15" customHeight="1" x14ac:dyDescent="0.35">
      <c r="A65" s="25" t="s">
        <v>129</v>
      </c>
      <c r="B65" s="26">
        <v>0.20110837391999992</v>
      </c>
      <c r="C65" s="26">
        <v>0.14077586174399992</v>
      </c>
      <c r="D65" s="26">
        <v>0.12066502435199994</v>
      </c>
      <c r="E65" s="26">
        <v>0.14077586174399992</v>
      </c>
      <c r="F65" s="26">
        <v>0.14077586174399992</v>
      </c>
      <c r="G65" s="26">
        <v>0.14077586174399992</v>
      </c>
      <c r="H65" s="26">
        <v>0.14077586174399992</v>
      </c>
      <c r="I65" s="26">
        <v>0.10055418695999996</v>
      </c>
      <c r="J65" s="26">
        <v>8.044334956799995E-2</v>
      </c>
      <c r="K65" s="26">
        <v>6.0332512175999969E-2</v>
      </c>
      <c r="L65" s="26">
        <v>8.044334956799995E-2</v>
      </c>
      <c r="M65" s="26">
        <v>8.044334956799995E-2</v>
      </c>
      <c r="N65" s="26">
        <v>6.0332512175999969E-2</v>
      </c>
      <c r="O65" s="26">
        <v>8.044334956799995E-2</v>
      </c>
      <c r="P65" s="26">
        <v>0.14077586174399992</v>
      </c>
      <c r="Q65" s="26">
        <v>0.14077586174399992</v>
      </c>
      <c r="R65" s="26">
        <v>0.1608866991359999</v>
      </c>
    </row>
    <row r="66" spans="1:18" ht="12" customHeight="1" x14ac:dyDescent="0.35">
      <c r="A66" s="23" t="s">
        <v>130</v>
      </c>
      <c r="B66" s="24">
        <v>7.347904753759873</v>
      </c>
      <c r="C66" s="24">
        <v>7.5083313235500819</v>
      </c>
      <c r="D66" s="24">
        <v>7.464260744134779</v>
      </c>
      <c r="E66" s="24">
        <v>7.5970106585699595</v>
      </c>
      <c r="F66" s="24">
        <v>7.599070477877091</v>
      </c>
      <c r="G66" s="24">
        <v>7.7841249791075349</v>
      </c>
      <c r="H66" s="24">
        <v>7.8596059669965168</v>
      </c>
      <c r="I66" s="24">
        <v>7.936515015111012</v>
      </c>
      <c r="J66" s="24">
        <v>8.1120905040998785</v>
      </c>
      <c r="K66" s="24">
        <v>8.2720743028484947</v>
      </c>
      <c r="L66" s="24">
        <v>8.3682197146998369</v>
      </c>
      <c r="M66" s="24">
        <v>8.4689054351740882</v>
      </c>
      <c r="N66" s="24">
        <v>8.4881809872408969</v>
      </c>
      <c r="O66" s="24">
        <v>8.520658924209858</v>
      </c>
      <c r="P66" s="24">
        <v>8.5946848092885073</v>
      </c>
      <c r="Q66" s="24">
        <v>8.729762711923545</v>
      </c>
      <c r="R66" s="24">
        <v>8.8055430819223659</v>
      </c>
    </row>
    <row r="67" spans="1:18" ht="14.15" customHeight="1" x14ac:dyDescent="0.35">
      <c r="A67" s="25" t="s">
        <v>131</v>
      </c>
      <c r="B67" s="26">
        <v>7.2156721256595633</v>
      </c>
      <c r="C67" s="26">
        <v>7.3632054315677813</v>
      </c>
      <c r="D67" s="26">
        <v>7.306241588270483</v>
      </c>
      <c r="E67" s="26">
        <v>7.4260982388236716</v>
      </c>
      <c r="F67" s="26">
        <v>7.4152647942488112</v>
      </c>
      <c r="G67" s="26">
        <v>7.5874260315972606</v>
      </c>
      <c r="H67" s="26">
        <v>7.6500137556042507</v>
      </c>
      <c r="I67" s="26">
        <v>7.714029539836754</v>
      </c>
      <c r="J67" s="26">
        <v>7.8767117649436287</v>
      </c>
      <c r="K67" s="26">
        <v>8.0238022998102494</v>
      </c>
      <c r="L67" s="26">
        <v>8.1070544477796016</v>
      </c>
      <c r="M67" s="26">
        <v>8.194846904371861</v>
      </c>
      <c r="N67" s="26">
        <v>8.2012291925566743</v>
      </c>
      <c r="O67" s="26">
        <v>8.2208138656436436</v>
      </c>
      <c r="P67" s="26">
        <v>8.281946486840301</v>
      </c>
      <c r="Q67" s="26">
        <v>8.4041311255933469</v>
      </c>
      <c r="R67" s="26">
        <v>8.4670182317101723</v>
      </c>
    </row>
    <row r="68" spans="1:18" ht="13" customHeight="1" x14ac:dyDescent="0.35">
      <c r="A68" s="25" t="s">
        <v>132</v>
      </c>
      <c r="B68" s="26">
        <v>0.13223262810030939</v>
      </c>
      <c r="C68" s="26">
        <v>0.14512589198230072</v>
      </c>
      <c r="D68" s="26">
        <v>0.15801915586429635</v>
      </c>
      <c r="E68" s="26">
        <v>0.17091241974628768</v>
      </c>
      <c r="F68" s="26">
        <v>0.18380568362827943</v>
      </c>
      <c r="G68" s="26">
        <v>0.19669894751027464</v>
      </c>
      <c r="H68" s="26">
        <v>0.20959221139226639</v>
      </c>
      <c r="I68" s="26">
        <v>0.22248547527425772</v>
      </c>
      <c r="J68" s="26">
        <v>0.23537873915624904</v>
      </c>
      <c r="K68" s="26">
        <v>0.24827200303824468</v>
      </c>
      <c r="L68" s="26">
        <v>0.26116526692023601</v>
      </c>
      <c r="M68" s="26">
        <v>0.27405853080222781</v>
      </c>
      <c r="N68" s="26">
        <v>0.28695179468422294</v>
      </c>
      <c r="O68" s="26">
        <v>0.29984505856621468</v>
      </c>
      <c r="P68" s="26">
        <v>0.3127383224482061</v>
      </c>
      <c r="Q68" s="26">
        <v>0.3256315863301974</v>
      </c>
      <c r="R68" s="26">
        <v>0.33852485021219297</v>
      </c>
    </row>
    <row r="69" spans="1:18" ht="18" customHeight="1" x14ac:dyDescent="0.35">
      <c r="A69" s="30" t="s">
        <v>133</v>
      </c>
      <c r="B69" s="31">
        <v>471.68899662737033</v>
      </c>
      <c r="C69" s="31">
        <v>486.7534392945422</v>
      </c>
      <c r="D69" s="31">
        <v>485.82793084292268</v>
      </c>
      <c r="E69" s="31">
        <v>485.72175174230551</v>
      </c>
      <c r="F69" s="31">
        <v>493.70870221310065</v>
      </c>
      <c r="G69" s="31">
        <v>486.07193492449989</v>
      </c>
      <c r="H69" s="31">
        <v>482.74482097790872</v>
      </c>
      <c r="I69" s="31">
        <v>490.32123025319652</v>
      </c>
      <c r="J69" s="31">
        <v>487.33620037780156</v>
      </c>
      <c r="K69" s="31">
        <v>457.34987226460925</v>
      </c>
      <c r="L69" s="31">
        <v>448.11190921170464</v>
      </c>
      <c r="M69" s="31">
        <v>443.91330761374854</v>
      </c>
      <c r="N69" s="31">
        <v>450.38245625546318</v>
      </c>
      <c r="O69" s="31">
        <v>447.59132920556078</v>
      </c>
      <c r="P69" s="31">
        <v>444.09505137533375</v>
      </c>
      <c r="Q69" s="31">
        <v>441.39867777291045</v>
      </c>
      <c r="R69" s="31">
        <v>429.3511893585985</v>
      </c>
    </row>
    <row r="70" spans="1:18" ht="13.5" customHeight="1" x14ac:dyDescent="0.35">
      <c r="A70" s="32" t="s">
        <v>134</v>
      </c>
    </row>
    <row r="71" spans="1:18" ht="13.5" customHeight="1" x14ac:dyDescent="0.35">
      <c r="A71" s="32" t="s">
        <v>135</v>
      </c>
    </row>
    <row r="72" spans="1:18" ht="13.5" customHeight="1" x14ac:dyDescent="0.35">
      <c r="A72" s="32" t="s">
        <v>136</v>
      </c>
    </row>
    <row r="73" spans="1:18" ht="13.5" customHeight="1" x14ac:dyDescent="0.35">
      <c r="A73" s="32" t="s">
        <v>137</v>
      </c>
    </row>
    <row r="74" spans="1:18" x14ac:dyDescent="0.35">
      <c r="A74" s="32" t="s">
        <v>138</v>
      </c>
    </row>
  </sheetData>
  <mergeCells count="4">
    <mergeCell ref="C1:P1"/>
    <mergeCell ref="D2:P2"/>
    <mergeCell ref="D3:P3"/>
    <mergeCell ref="C4:P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0"/>
  </sheetPr>
  <dimension ref="A1:AW88"/>
  <sheetViews>
    <sheetView tabSelected="1" zoomScaleNormal="100" workbookViewId="0">
      <selection activeCell="B17" sqref="B17:I17"/>
    </sheetView>
  </sheetViews>
  <sheetFormatPr defaultColWidth="10.26953125" defaultRowHeight="14.5" x14ac:dyDescent="0.35"/>
  <cols>
    <col min="1" max="1" width="10.26953125" style="5"/>
    <col min="2" max="2" width="20.1796875" style="5" customWidth="1"/>
    <col min="3" max="3" width="22.54296875" style="5" customWidth="1"/>
    <col min="4" max="9" width="20.1796875" style="5" customWidth="1"/>
    <col min="10" max="10" width="6.36328125" style="37" customWidth="1"/>
    <col min="11" max="11" width="9.1796875" style="5" customWidth="1"/>
    <col min="12" max="13" width="12" style="5" customWidth="1"/>
    <col min="14" max="14" width="3.90625" style="37" customWidth="1"/>
    <col min="15" max="15" width="11.81640625" style="4" bestFit="1" customWidth="1"/>
    <col min="16" max="16" width="10.26953125" style="4"/>
    <col min="17" max="17" width="22.453125" style="4" customWidth="1"/>
    <col min="18" max="16384" width="10.26953125" style="4"/>
  </cols>
  <sheetData>
    <row r="1" spans="1:19" ht="72.5" x14ac:dyDescent="0.35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K1" s="11" t="s">
        <v>144</v>
      </c>
      <c r="L1" s="11" t="s">
        <v>145</v>
      </c>
      <c r="M1" s="11" t="s">
        <v>146</v>
      </c>
      <c r="O1" s="33" t="s">
        <v>143</v>
      </c>
      <c r="P1" s="33" t="s">
        <v>142</v>
      </c>
      <c r="Q1" s="34" t="s">
        <v>141</v>
      </c>
      <c r="R1" s="34" t="s">
        <v>139</v>
      </c>
      <c r="S1" s="33" t="s">
        <v>140</v>
      </c>
    </row>
    <row r="2" spans="1:19" x14ac:dyDescent="0.35">
      <c r="A2" s="5">
        <v>2015</v>
      </c>
      <c r="B2" s="14">
        <v>0</v>
      </c>
      <c r="C2" s="14">
        <f>SUM('CH4 Calcs'!B3:D3)*10^6</f>
        <v>3358611108999.9985</v>
      </c>
      <c r="D2" s="14">
        <v>0</v>
      </c>
      <c r="E2" s="14">
        <v>0</v>
      </c>
      <c r="F2" s="14">
        <v>0</v>
      </c>
      <c r="G2" s="14">
        <f>'CH4 Calcs'!E3*10^6</f>
        <v>10730879810000</v>
      </c>
      <c r="H2" s="14">
        <f>SUM('CH4 Calcs'!F3:H3)*10^6</f>
        <v>24691219498439.172</v>
      </c>
      <c r="I2" s="14">
        <f>'CH4 Calcs'!I3*10^6</f>
        <v>202000000000</v>
      </c>
      <c r="J2" s="38"/>
      <c r="K2" s="5">
        <f>'CARB data on GHG Emissions'!$Q$66</f>
        <v>8.729762711923545</v>
      </c>
      <c r="L2" s="43">
        <f>K2/G2*1000000000000</f>
        <v>0.81351789102962146</v>
      </c>
      <c r="M2" s="43">
        <f>L2*G2</f>
        <v>8729762711923.5449</v>
      </c>
      <c r="N2" s="38"/>
      <c r="O2" s="4">
        <f>Q2*1000000000000</f>
        <v>23102786270673.375</v>
      </c>
      <c r="Q2" s="4">
        <f>'CARB data on GHG Emissions'!$Q$50</f>
        <v>23.102786270673374</v>
      </c>
    </row>
    <row r="3" spans="1:19" x14ac:dyDescent="0.35">
      <c r="A3" s="5">
        <v>2016</v>
      </c>
      <c r="B3" s="14">
        <v>0</v>
      </c>
      <c r="C3" s="14">
        <f>SUM('CH4 Calcs'!B4:D4)*10^6</f>
        <v>3358611108999.9985</v>
      </c>
      <c r="D3" s="14">
        <v>0</v>
      </c>
      <c r="E3" s="14">
        <v>0</v>
      </c>
      <c r="F3" s="14">
        <v>0</v>
      </c>
      <c r="G3" s="14">
        <f>'CH4 Calcs'!E4*10^6</f>
        <v>10730879810000</v>
      </c>
      <c r="H3" s="14">
        <f>SUM('CH4 Calcs'!F4:H4)*10^6</f>
        <v>24691219498439.172</v>
      </c>
      <c r="I3" s="14">
        <f>'CH4 Calcs'!I4*10^6</f>
        <v>202000000000</v>
      </c>
      <c r="J3" s="38"/>
      <c r="K3" s="5">
        <f>'CARB data on GHG Emissions'!$R$66</f>
        <v>8.8055430819223659</v>
      </c>
      <c r="L3" s="43">
        <f>K3/G3*1000000000000</f>
        <v>0.82057978822170463</v>
      </c>
      <c r="M3" s="43">
        <f>L3*G3</f>
        <v>8805543081922.3652</v>
      </c>
      <c r="N3" s="38"/>
      <c r="O3" s="4">
        <f>Q3*1000000000000</f>
        <v>22993564369087.348</v>
      </c>
      <c r="Q3" s="4">
        <f>'CARB data on GHG Emissions'!$R$50</f>
        <v>22.993564369087348</v>
      </c>
      <c r="R3" s="36">
        <f>Q3/H3*1000000000000</f>
        <v>0.93124458152181833</v>
      </c>
    </row>
    <row r="4" spans="1:19" x14ac:dyDescent="0.35">
      <c r="A4" s="5">
        <v>2017</v>
      </c>
      <c r="B4" s="14">
        <v>0</v>
      </c>
      <c r="C4" s="14">
        <f>SUM('CH4 Calcs'!B5:D5)*10^6</f>
        <v>3253864733853.5703</v>
      </c>
      <c r="D4" s="14">
        <v>0</v>
      </c>
      <c r="E4" s="14">
        <v>0</v>
      </c>
      <c r="F4" s="14">
        <v>0</v>
      </c>
      <c r="G4" s="14">
        <f>'CH4 Calcs'!E5*10^6</f>
        <v>10730879810000</v>
      </c>
      <c r="H4" s="14">
        <f>SUM('CH4 Calcs'!F5:H5)*10^6</f>
        <v>24555795843696.27</v>
      </c>
      <c r="I4" s="14">
        <f>'CH4 Calcs'!I5*10^6</f>
        <v>202000000000</v>
      </c>
      <c r="J4" s="38"/>
      <c r="K4" s="14"/>
      <c r="L4" s="14"/>
      <c r="M4" s="14">
        <f>$L$3*G4</f>
        <v>8805543081922.3652</v>
      </c>
      <c r="N4" s="38"/>
      <c r="O4" s="35">
        <f>$O$3*S4</f>
        <v>22867451824398.137</v>
      </c>
      <c r="S4" s="35">
        <f>H4/$H$3</f>
        <v>0.99451531121209047</v>
      </c>
    </row>
    <row r="5" spans="1:19" x14ac:dyDescent="0.35">
      <c r="A5" s="5">
        <v>2018</v>
      </c>
      <c r="B5" s="14">
        <v>0</v>
      </c>
      <c r="C5" s="14">
        <f>SUM('CH4 Calcs'!B6:D6)*10^6</f>
        <v>3149118358707.1421</v>
      </c>
      <c r="D5" s="14">
        <v>0</v>
      </c>
      <c r="E5" s="14">
        <v>0</v>
      </c>
      <c r="F5" s="14">
        <v>0</v>
      </c>
      <c r="G5" s="14">
        <f>'CH4 Calcs'!E6*10^6</f>
        <v>10730879810000</v>
      </c>
      <c r="H5" s="14">
        <f>SUM('CH4 Calcs'!F6:H6)*10^6</f>
        <v>24420372188953.371</v>
      </c>
      <c r="I5" s="14">
        <f>'CH4 Calcs'!I6*10^6</f>
        <v>202000000000</v>
      </c>
      <c r="J5" s="38"/>
      <c r="K5" s="14"/>
      <c r="L5" s="14"/>
      <c r="M5" s="14">
        <f t="shared" ref="M5:M37" si="0">$L$3*G5</f>
        <v>8805543081922.3652</v>
      </c>
      <c r="N5" s="38"/>
      <c r="O5" s="35">
        <f t="shared" ref="O5:O37" si="1">$O$3*S5</f>
        <v>22741339279708.934</v>
      </c>
      <c r="S5" s="35">
        <f t="shared" ref="S5:S37" si="2">H5/$H$3</f>
        <v>0.98903062242418116</v>
      </c>
    </row>
    <row r="6" spans="1:19" x14ac:dyDescent="0.35">
      <c r="A6" s="5">
        <v>2019</v>
      </c>
      <c r="B6" s="14">
        <v>0</v>
      </c>
      <c r="C6" s="14">
        <f>SUM('CH4 Calcs'!B7:D7)*10^6</f>
        <v>3044371983560.7129</v>
      </c>
      <c r="D6" s="14">
        <v>0</v>
      </c>
      <c r="E6" s="14">
        <v>0</v>
      </c>
      <c r="F6" s="14">
        <v>0</v>
      </c>
      <c r="G6" s="14">
        <f>'CH4 Calcs'!E7*10^6</f>
        <v>10730879810000</v>
      </c>
      <c r="H6" s="14">
        <f>SUM('CH4 Calcs'!F7:H7)*10^6</f>
        <v>24284948534210.57</v>
      </c>
      <c r="I6" s="14">
        <f>'CH4 Calcs'!I7*10^6</f>
        <v>202000000000</v>
      </c>
      <c r="J6" s="38"/>
      <c r="K6" s="14"/>
      <c r="L6" s="14"/>
      <c r="M6" s="14">
        <f t="shared" si="0"/>
        <v>8805543081922.3652</v>
      </c>
      <c r="N6" s="38"/>
      <c r="O6" s="35">
        <f t="shared" si="1"/>
        <v>22615226735019.82</v>
      </c>
      <c r="S6" s="35">
        <f t="shared" si="2"/>
        <v>0.98354593363627574</v>
      </c>
    </row>
    <row r="7" spans="1:19" x14ac:dyDescent="0.35">
      <c r="A7" s="5">
        <v>2020</v>
      </c>
      <c r="B7" s="14">
        <v>0</v>
      </c>
      <c r="C7" s="14">
        <f>SUM('CH4 Calcs'!B8:D8)*10^6</f>
        <v>2939625608414.2847</v>
      </c>
      <c r="D7" s="14">
        <v>0</v>
      </c>
      <c r="E7" s="14">
        <v>0</v>
      </c>
      <c r="F7" s="14">
        <v>0</v>
      </c>
      <c r="G7" s="14">
        <f>'CH4 Calcs'!E8*10^6</f>
        <v>10594304976054.5</v>
      </c>
      <c r="H7" s="14">
        <f>SUM('CH4 Calcs'!F8:H8)*10^6</f>
        <v>23442589262831.27</v>
      </c>
      <c r="I7" s="14">
        <f>'CH4 Calcs'!I8*10^6</f>
        <v>202000000000</v>
      </c>
      <c r="J7" s="38"/>
      <c r="K7" s="14"/>
      <c r="L7" s="14"/>
      <c r="M7" s="14">
        <f t="shared" si="0"/>
        <v>8693472533606.9531</v>
      </c>
      <c r="N7" s="38"/>
      <c r="O7" s="35">
        <f t="shared" si="1"/>
        <v>21830784227853.18</v>
      </c>
      <c r="S7" s="35">
        <f t="shared" si="2"/>
        <v>0.94943019174541654</v>
      </c>
    </row>
    <row r="8" spans="1:19" x14ac:dyDescent="0.35">
      <c r="A8" s="5">
        <v>2021</v>
      </c>
      <c r="B8" s="14">
        <v>0</v>
      </c>
      <c r="C8" s="14">
        <f>SUM('CH4 Calcs'!B9:D9)*10^6</f>
        <v>2834879233267.856</v>
      </c>
      <c r="D8" s="14">
        <v>0</v>
      </c>
      <c r="E8" s="14">
        <v>0</v>
      </c>
      <c r="F8" s="14">
        <v>0</v>
      </c>
      <c r="G8" s="14">
        <f>'CH4 Calcs'!E9*10^6</f>
        <v>10457730142109</v>
      </c>
      <c r="H8" s="14">
        <f>SUM('CH4 Calcs'!F9:H9)*10^6</f>
        <v>22600229991452.066</v>
      </c>
      <c r="I8" s="14">
        <f>'CH4 Calcs'!I9*10^6</f>
        <v>202000000000</v>
      </c>
      <c r="J8" s="38"/>
      <c r="K8" s="14"/>
      <c r="L8" s="14"/>
      <c r="M8" s="14">
        <f t="shared" si="0"/>
        <v>8581401985291.54</v>
      </c>
      <c r="N8" s="38"/>
      <c r="O8" s="35">
        <f t="shared" si="1"/>
        <v>21046341720686.625</v>
      </c>
      <c r="S8" s="35">
        <f t="shared" si="2"/>
        <v>0.91531444985456123</v>
      </c>
    </row>
    <row r="9" spans="1:19" x14ac:dyDescent="0.35">
      <c r="A9" s="5">
        <v>2022</v>
      </c>
      <c r="B9" s="14">
        <v>0</v>
      </c>
      <c r="C9" s="14">
        <f>SUM('CH4 Calcs'!B10:D10)*10^6</f>
        <v>2730132858121.4282</v>
      </c>
      <c r="D9" s="14">
        <v>0</v>
      </c>
      <c r="E9" s="14">
        <v>0</v>
      </c>
      <c r="F9" s="14">
        <v>0</v>
      </c>
      <c r="G9" s="14">
        <f>'CH4 Calcs'!E10*10^6</f>
        <v>10321155308163.6</v>
      </c>
      <c r="H9" s="14">
        <f>SUM('CH4 Calcs'!F10:H10)*10^6</f>
        <v>21757870720072.871</v>
      </c>
      <c r="I9" s="14">
        <f>'CH4 Calcs'!I10*10^6</f>
        <v>202000000000</v>
      </c>
      <c r="J9" s="38"/>
      <c r="K9" s="14"/>
      <c r="L9" s="14"/>
      <c r="M9" s="14">
        <f t="shared" si="0"/>
        <v>8469331436976.209</v>
      </c>
      <c r="N9" s="38"/>
      <c r="O9" s="35">
        <f t="shared" si="1"/>
        <v>20261899213520.086</v>
      </c>
      <c r="S9" s="35">
        <f t="shared" si="2"/>
        <v>0.88119870796370636</v>
      </c>
    </row>
    <row r="10" spans="1:19" x14ac:dyDescent="0.35">
      <c r="A10" s="5">
        <v>2023</v>
      </c>
      <c r="B10" s="14">
        <v>0</v>
      </c>
      <c r="C10" s="14">
        <f>SUM('CH4 Calcs'!B11:D11)*10^6</f>
        <v>2625386482974.998</v>
      </c>
      <c r="D10" s="14">
        <v>0</v>
      </c>
      <c r="E10" s="14">
        <v>0</v>
      </c>
      <c r="F10" s="14">
        <v>0</v>
      </c>
      <c r="G10" s="14">
        <f>'CH4 Calcs'!E11*10^6</f>
        <v>10184580474218.1</v>
      </c>
      <c r="H10" s="14">
        <f>SUM('CH4 Calcs'!F11:H11)*10^6</f>
        <v>20915511448693.707</v>
      </c>
      <c r="I10" s="14">
        <f>'CH4 Calcs'!I11*10^6</f>
        <v>202000000000</v>
      </c>
      <c r="J10" s="38"/>
      <c r="K10" s="14"/>
      <c r="L10" s="14"/>
      <c r="M10" s="14">
        <f t="shared" si="0"/>
        <v>8357260888660.7959</v>
      </c>
      <c r="N10" s="38"/>
      <c r="O10" s="35">
        <f t="shared" si="1"/>
        <v>19477456706353.57</v>
      </c>
      <c r="S10" s="35">
        <f t="shared" si="2"/>
        <v>0.84708296607285261</v>
      </c>
    </row>
    <row r="11" spans="1:19" x14ac:dyDescent="0.35">
      <c r="A11" s="5">
        <v>2024</v>
      </c>
      <c r="B11" s="14">
        <v>0</v>
      </c>
      <c r="C11" s="14">
        <f>SUM('CH4 Calcs'!B12:D12)*10^6</f>
        <v>2520640107828.5698</v>
      </c>
      <c r="D11" s="14">
        <v>0</v>
      </c>
      <c r="E11" s="14">
        <v>0</v>
      </c>
      <c r="F11" s="14">
        <v>0</v>
      </c>
      <c r="G11" s="14">
        <f>'CH4 Calcs'!E12*10^6</f>
        <v>10048005640272.699</v>
      </c>
      <c r="H11" s="14">
        <f>SUM('CH4 Calcs'!F12:H12)*10^6</f>
        <v>20073152177314.449</v>
      </c>
      <c r="I11" s="14">
        <f>'CH4 Calcs'!I12*10^6</f>
        <v>202000000000</v>
      </c>
      <c r="J11" s="38"/>
      <c r="K11" s="14"/>
      <c r="L11" s="14"/>
      <c r="M11" s="14">
        <f t="shared" si="0"/>
        <v>8245190340345.4648</v>
      </c>
      <c r="N11" s="38"/>
      <c r="O11" s="35">
        <f t="shared" si="1"/>
        <v>18693014199186.969</v>
      </c>
      <c r="S11" s="35">
        <f t="shared" si="2"/>
        <v>0.81296722418199519</v>
      </c>
    </row>
    <row r="12" spans="1:19" x14ac:dyDescent="0.35">
      <c r="A12" s="5">
        <v>2025</v>
      </c>
      <c r="B12" s="14">
        <v>0</v>
      </c>
      <c r="C12" s="14">
        <f>SUM('CH4 Calcs'!B13:D13)*10^6</f>
        <v>2415893732682.1421</v>
      </c>
      <c r="D12" s="14">
        <v>0</v>
      </c>
      <c r="E12" s="14">
        <v>0</v>
      </c>
      <c r="F12" s="14">
        <v>0</v>
      </c>
      <c r="G12" s="14">
        <f>'CH4 Calcs'!E13*10^6</f>
        <v>9911430806327.2695</v>
      </c>
      <c r="H12" s="14">
        <f>SUM('CH4 Calcs'!F13:H13)*10^6</f>
        <v>19230792905935.18</v>
      </c>
      <c r="I12" s="14">
        <f>'CH4 Calcs'!I13*10^6</f>
        <v>202000000000</v>
      </c>
      <c r="J12" s="38"/>
      <c r="K12" s="14"/>
      <c r="L12" s="14"/>
      <c r="M12" s="14">
        <f t="shared" si="0"/>
        <v>8133119792030.1104</v>
      </c>
      <c r="N12" s="38"/>
      <c r="O12" s="35">
        <f t="shared" si="1"/>
        <v>17908571692020.359</v>
      </c>
      <c r="S12" s="35">
        <f t="shared" si="2"/>
        <v>0.77885148229113721</v>
      </c>
    </row>
    <row r="13" spans="1:19" x14ac:dyDescent="0.35">
      <c r="A13" s="5">
        <v>2026</v>
      </c>
      <c r="B13" s="14">
        <v>0</v>
      </c>
      <c r="C13" s="14">
        <f>SUM('CH4 Calcs'!B14:D14)*10^6</f>
        <v>2311147357535.7129</v>
      </c>
      <c r="D13" s="14">
        <v>0</v>
      </c>
      <c r="E13" s="14">
        <v>0</v>
      </c>
      <c r="F13" s="14">
        <v>0</v>
      </c>
      <c r="G13" s="14">
        <f>'CH4 Calcs'!E14*10^6</f>
        <v>9774855972381.8105</v>
      </c>
      <c r="H13" s="14">
        <f>SUM('CH4 Calcs'!F14:H14)*10^6</f>
        <v>18388433634556.02</v>
      </c>
      <c r="I13" s="14">
        <f>'CH4 Calcs'!I14*10^6</f>
        <v>202000000000</v>
      </c>
      <c r="J13" s="38"/>
      <c r="K13" s="14"/>
      <c r="L13" s="14"/>
      <c r="M13" s="14">
        <f t="shared" si="0"/>
        <v>8021049243714.7305</v>
      </c>
      <c r="N13" s="38"/>
      <c r="O13" s="35">
        <f t="shared" si="1"/>
        <v>17124129184853.85</v>
      </c>
      <c r="S13" s="35">
        <f t="shared" si="2"/>
        <v>0.74473574040028379</v>
      </c>
    </row>
    <row r="14" spans="1:19" x14ac:dyDescent="0.35">
      <c r="A14" s="5">
        <v>2027</v>
      </c>
      <c r="B14" s="14">
        <v>0</v>
      </c>
      <c r="C14" s="14">
        <f>SUM('CH4 Calcs'!B15:D15)*10^6</f>
        <v>2206400982389.2852</v>
      </c>
      <c r="D14" s="14">
        <v>0</v>
      </c>
      <c r="E14" s="14">
        <v>0</v>
      </c>
      <c r="F14" s="14">
        <v>0</v>
      </c>
      <c r="G14" s="14">
        <f>'CH4 Calcs'!E15*10^6</f>
        <v>9638281138436.3594</v>
      </c>
      <c r="H14" s="14">
        <f>SUM('CH4 Calcs'!F15:H15)*10^6</f>
        <v>17546074363176.76</v>
      </c>
      <c r="I14" s="14">
        <f>'CH4 Calcs'!I15*10^6</f>
        <v>202000000000</v>
      </c>
      <c r="J14" s="38"/>
      <c r="K14" s="14"/>
      <c r="L14" s="14"/>
      <c r="M14" s="14">
        <f t="shared" si="0"/>
        <v>7908978695399.3584</v>
      </c>
      <c r="N14" s="38"/>
      <c r="O14" s="35">
        <f t="shared" si="1"/>
        <v>16339686677687.248</v>
      </c>
      <c r="S14" s="35">
        <f t="shared" si="2"/>
        <v>0.71061999850942625</v>
      </c>
    </row>
    <row r="15" spans="1:19" x14ac:dyDescent="0.35">
      <c r="A15" s="5">
        <v>2028</v>
      </c>
      <c r="B15" s="14">
        <v>0</v>
      </c>
      <c r="C15" s="14">
        <f>SUM('CH4 Calcs'!B16:D16)*10^6</f>
        <v>2101654607242.8562</v>
      </c>
      <c r="D15" s="14">
        <v>0</v>
      </c>
      <c r="E15" s="14">
        <v>0</v>
      </c>
      <c r="F15" s="14">
        <v>0</v>
      </c>
      <c r="G15" s="14">
        <f>'CH4 Calcs'!E16*10^6</f>
        <v>9501706304490.9004</v>
      </c>
      <c r="H15" s="14">
        <f>SUM('CH4 Calcs'!F16:H16)*10^6</f>
        <v>16703715091797.59</v>
      </c>
      <c r="I15" s="14">
        <f>'CH4 Calcs'!I16*10^6</f>
        <v>202000000000</v>
      </c>
      <c r="J15" s="38"/>
      <c r="K15" s="14"/>
      <c r="L15" s="14"/>
      <c r="M15" s="14">
        <f t="shared" si="0"/>
        <v>7796908147083.9785</v>
      </c>
      <c r="N15" s="38"/>
      <c r="O15" s="35">
        <f t="shared" si="1"/>
        <v>15555244170520.727</v>
      </c>
      <c r="S15" s="35">
        <f t="shared" si="2"/>
        <v>0.67650425661857227</v>
      </c>
    </row>
    <row r="16" spans="1:19" x14ac:dyDescent="0.35">
      <c r="A16" s="5">
        <v>2029</v>
      </c>
      <c r="B16" s="14">
        <v>0</v>
      </c>
      <c r="C16" s="14">
        <f>SUM('CH4 Calcs'!B17:D17)*10^6</f>
        <v>1996908232096.428</v>
      </c>
      <c r="D16" s="14">
        <v>0</v>
      </c>
      <c r="E16" s="14">
        <v>0</v>
      </c>
      <c r="F16" s="14">
        <v>0</v>
      </c>
      <c r="G16" s="14">
        <f>'CH4 Calcs'!E17*10^6</f>
        <v>9365131470545.4512</v>
      </c>
      <c r="H16" s="14">
        <f>SUM('CH4 Calcs'!F17:H17)*10^6</f>
        <v>15861355820418.328</v>
      </c>
      <c r="I16" s="14">
        <f>'CH4 Calcs'!I17*10^6</f>
        <v>202000000000</v>
      </c>
      <c r="J16" s="38"/>
      <c r="K16" s="14"/>
      <c r="L16" s="14"/>
      <c r="M16" s="14">
        <f t="shared" si="0"/>
        <v>7684837598768.6074</v>
      </c>
      <c r="N16" s="38"/>
      <c r="O16" s="35">
        <f t="shared" si="1"/>
        <v>14770801663354.125</v>
      </c>
      <c r="S16" s="35">
        <f t="shared" si="2"/>
        <v>0.64238851472771474</v>
      </c>
    </row>
    <row r="17" spans="1:19" x14ac:dyDescent="0.35">
      <c r="A17" s="5">
        <v>2030</v>
      </c>
      <c r="B17" s="14">
        <v>0</v>
      </c>
      <c r="C17" s="14">
        <f>SUM('CH4 Calcs'!B18:D18)*10^6</f>
        <v>1834045683847.6182</v>
      </c>
      <c r="D17" s="14">
        <v>0</v>
      </c>
      <c r="E17" s="14">
        <v>0</v>
      </c>
      <c r="F17" s="14">
        <v>0</v>
      </c>
      <c r="G17" s="14">
        <f>'CH4 Calcs'!E18*10^6</f>
        <v>9167237323399.9902</v>
      </c>
      <c r="H17" s="14">
        <f>SUM('CH4 Calcs'!F18:H18)*10^6</f>
        <v>15018996549039.17</v>
      </c>
      <c r="I17" s="14">
        <f>'CH4 Calcs'!I18*10^6</f>
        <v>202000000000</v>
      </c>
      <c r="J17" s="38"/>
      <c r="K17" s="14"/>
      <c r="L17" s="14"/>
      <c r="M17" s="14">
        <f t="shared" si="0"/>
        <v>7522449661413.6699</v>
      </c>
      <c r="N17" s="38"/>
      <c r="O17" s="35">
        <f t="shared" si="1"/>
        <v>13986359156187.617</v>
      </c>
      <c r="S17" s="35">
        <f t="shared" si="2"/>
        <v>0.60827277283686132</v>
      </c>
    </row>
    <row r="18" spans="1:19" x14ac:dyDescent="0.35">
      <c r="A18" s="5">
        <v>2031</v>
      </c>
      <c r="B18" s="14">
        <v>0</v>
      </c>
      <c r="C18" s="14">
        <f>SUM('CH4 Calcs'!B19:D19)*10^6</f>
        <v>1775929510745.2368</v>
      </c>
      <c r="D18" s="14">
        <v>0</v>
      </c>
      <c r="E18" s="14">
        <v>0</v>
      </c>
      <c r="F18" s="14">
        <v>0</v>
      </c>
      <c r="G18" s="14">
        <f>'CH4 Calcs'!E19*10^6</f>
        <v>9105918010199.9902</v>
      </c>
      <c r="H18" s="14">
        <f>SUM('CH4 Calcs'!F19:H19)*10^6</f>
        <v>15018996549039.17</v>
      </c>
      <c r="I18" s="14">
        <f>'CH4 Calcs'!I19*10^6</f>
        <v>202000000000</v>
      </c>
      <c r="J18" s="38"/>
      <c r="K18" s="14"/>
      <c r="L18" s="14"/>
      <c r="M18" s="14">
        <f t="shared" si="0"/>
        <v>7472132272374.1143</v>
      </c>
      <c r="N18" s="38"/>
      <c r="O18" s="35">
        <f t="shared" si="1"/>
        <v>13986359156187.617</v>
      </c>
      <c r="S18" s="35">
        <f t="shared" si="2"/>
        <v>0.60827277283686132</v>
      </c>
    </row>
    <row r="19" spans="1:19" x14ac:dyDescent="0.35">
      <c r="A19" s="5">
        <v>2032</v>
      </c>
      <c r="B19" s="14">
        <v>0</v>
      </c>
      <c r="C19" s="14">
        <f>SUM('CH4 Calcs'!B20:D20)*10^6</f>
        <v>1717813337642.8569</v>
      </c>
      <c r="D19" s="14">
        <v>0</v>
      </c>
      <c r="E19" s="14">
        <v>0</v>
      </c>
      <c r="F19" s="14">
        <v>0</v>
      </c>
      <c r="G19" s="14">
        <f>'CH4 Calcs'!E20*10^6</f>
        <v>9044598696999.9902</v>
      </c>
      <c r="H19" s="14">
        <f>SUM('CH4 Calcs'!F20:H20)*10^6</f>
        <v>15018996549039.17</v>
      </c>
      <c r="I19" s="14">
        <f>'CH4 Calcs'!I20*10^6</f>
        <v>202000000000</v>
      </c>
      <c r="J19" s="38"/>
      <c r="K19" s="14"/>
      <c r="L19" s="14"/>
      <c r="M19" s="14">
        <f t="shared" si="0"/>
        <v>7421814883334.5576</v>
      </c>
      <c r="N19" s="38"/>
      <c r="O19" s="35">
        <f t="shared" si="1"/>
        <v>13986359156187.617</v>
      </c>
      <c r="S19" s="35">
        <f t="shared" si="2"/>
        <v>0.60827277283686132</v>
      </c>
    </row>
    <row r="20" spans="1:19" x14ac:dyDescent="0.35">
      <c r="A20" s="5">
        <v>2033</v>
      </c>
      <c r="B20" s="14">
        <v>0</v>
      </c>
      <c r="C20" s="14">
        <f>SUM('CH4 Calcs'!B21:D21)*10^6</f>
        <v>1659697164540.4751</v>
      </c>
      <c r="D20" s="14">
        <v>0</v>
      </c>
      <c r="E20" s="14">
        <v>0</v>
      </c>
      <c r="F20" s="14">
        <v>0</v>
      </c>
      <c r="G20" s="14">
        <f>'CH4 Calcs'!E21*10^6</f>
        <v>8983279383799.9902</v>
      </c>
      <c r="H20" s="14">
        <f>SUM('CH4 Calcs'!F21:H21)*10^6</f>
        <v>15018996549039.17</v>
      </c>
      <c r="I20" s="14">
        <f>'CH4 Calcs'!I21*10^6</f>
        <v>202000000000</v>
      </c>
      <c r="J20" s="38"/>
      <c r="K20" s="14"/>
      <c r="L20" s="14"/>
      <c r="M20" s="14">
        <f t="shared" si="0"/>
        <v>7371497494295.001</v>
      </c>
      <c r="N20" s="38"/>
      <c r="O20" s="35">
        <f t="shared" si="1"/>
        <v>13986359156187.617</v>
      </c>
      <c r="S20" s="35">
        <f t="shared" si="2"/>
        <v>0.60827277283686132</v>
      </c>
    </row>
    <row r="21" spans="1:19" x14ac:dyDescent="0.35">
      <c r="A21" s="5">
        <v>2034</v>
      </c>
      <c r="B21" s="14">
        <v>0</v>
      </c>
      <c r="C21" s="14">
        <f>SUM('CH4 Calcs'!B22:D22)*10^6</f>
        <v>1601580991438.094</v>
      </c>
      <c r="D21" s="14">
        <v>0</v>
      </c>
      <c r="E21" s="14">
        <v>0</v>
      </c>
      <c r="F21" s="14">
        <v>0</v>
      </c>
      <c r="G21" s="14">
        <f>'CH4 Calcs'!E22*10^6</f>
        <v>8921960070599.9902</v>
      </c>
      <c r="H21" s="14">
        <f>SUM('CH4 Calcs'!F22:H22)*10^6</f>
        <v>15018996549039.17</v>
      </c>
      <c r="I21" s="14">
        <f>'CH4 Calcs'!I22*10^6</f>
        <v>202000000000</v>
      </c>
      <c r="J21" s="38"/>
      <c r="K21" s="14"/>
      <c r="L21" s="14"/>
      <c r="M21" s="14">
        <f t="shared" si="0"/>
        <v>7321180105255.4453</v>
      </c>
      <c r="N21" s="38"/>
      <c r="O21" s="35">
        <f t="shared" si="1"/>
        <v>13986359156187.617</v>
      </c>
      <c r="S21" s="35">
        <f t="shared" si="2"/>
        <v>0.60827277283686132</v>
      </c>
    </row>
    <row r="22" spans="1:19" x14ac:dyDescent="0.35">
      <c r="A22" s="5">
        <v>2035</v>
      </c>
      <c r="B22" s="14">
        <v>0</v>
      </c>
      <c r="C22" s="14">
        <f>SUM('CH4 Calcs'!B23:D23)*10^6</f>
        <v>1543464818335.7141</v>
      </c>
      <c r="D22" s="14">
        <v>0</v>
      </c>
      <c r="E22" s="14">
        <v>0</v>
      </c>
      <c r="F22" s="14">
        <v>0</v>
      </c>
      <c r="G22" s="14">
        <f>'CH4 Calcs'!E23*10^6</f>
        <v>8860640757399.9902</v>
      </c>
      <c r="H22" s="14">
        <f>SUM('CH4 Calcs'!F23:H23)*10^6</f>
        <v>15018996549039.17</v>
      </c>
      <c r="I22" s="14">
        <f>'CH4 Calcs'!I23*10^6</f>
        <v>202000000000</v>
      </c>
      <c r="J22" s="38"/>
      <c r="K22" s="14"/>
      <c r="L22" s="14"/>
      <c r="M22" s="14">
        <f t="shared" si="0"/>
        <v>7270862716215.8887</v>
      </c>
      <c r="N22" s="38"/>
      <c r="O22" s="35">
        <f t="shared" si="1"/>
        <v>13986359156187.617</v>
      </c>
      <c r="S22" s="35">
        <f t="shared" si="2"/>
        <v>0.60827277283686132</v>
      </c>
    </row>
    <row r="23" spans="1:19" x14ac:dyDescent="0.35">
      <c r="A23" s="5">
        <v>2036</v>
      </c>
      <c r="B23" s="14">
        <v>0</v>
      </c>
      <c r="C23" s="14">
        <f>SUM('CH4 Calcs'!B24:D24)*10^6</f>
        <v>1485348645233.333</v>
      </c>
      <c r="D23" s="14">
        <v>0</v>
      </c>
      <c r="E23" s="14">
        <v>0</v>
      </c>
      <c r="F23" s="14">
        <v>0</v>
      </c>
      <c r="G23" s="14">
        <f>'CH4 Calcs'!E24*10^6</f>
        <v>8799321444199.9902</v>
      </c>
      <c r="H23" s="14">
        <f>SUM('CH4 Calcs'!F24:H24)*10^6</f>
        <v>15018996549039.17</v>
      </c>
      <c r="I23" s="14">
        <f>'CH4 Calcs'!I24*10^6</f>
        <v>202000000000</v>
      </c>
      <c r="J23" s="38"/>
      <c r="K23" s="14"/>
      <c r="L23" s="14"/>
      <c r="M23" s="14">
        <f t="shared" si="0"/>
        <v>7220545327176.332</v>
      </c>
      <c r="N23" s="38"/>
      <c r="O23" s="35">
        <f t="shared" si="1"/>
        <v>13986359156187.617</v>
      </c>
      <c r="S23" s="35">
        <f t="shared" si="2"/>
        <v>0.60827277283686132</v>
      </c>
    </row>
    <row r="24" spans="1:19" x14ac:dyDescent="0.35">
      <c r="A24" s="5">
        <v>2037</v>
      </c>
      <c r="B24" s="14">
        <v>0</v>
      </c>
      <c r="C24" s="14">
        <f>SUM('CH4 Calcs'!B25:D25)*10^6</f>
        <v>1427232472130.9509</v>
      </c>
      <c r="D24" s="14">
        <v>0</v>
      </c>
      <c r="E24" s="14">
        <v>0</v>
      </c>
      <c r="F24" s="14">
        <v>0</v>
      </c>
      <c r="G24" s="14">
        <f>'CH4 Calcs'!E25*10^6</f>
        <v>8738002130999.9902</v>
      </c>
      <c r="H24" s="14">
        <f>SUM('CH4 Calcs'!F25:H25)*10^6</f>
        <v>15018996549039.17</v>
      </c>
      <c r="I24" s="14">
        <f>'CH4 Calcs'!I25*10^6</f>
        <v>202000000000</v>
      </c>
      <c r="J24" s="38"/>
      <c r="K24" s="14"/>
      <c r="L24" s="14"/>
      <c r="M24" s="14">
        <f t="shared" si="0"/>
        <v>7170227938136.7754</v>
      </c>
      <c r="N24" s="38"/>
      <c r="O24" s="35">
        <f t="shared" si="1"/>
        <v>13986359156187.617</v>
      </c>
      <c r="S24" s="35">
        <f t="shared" si="2"/>
        <v>0.60827277283686132</v>
      </c>
    </row>
    <row r="25" spans="1:19" x14ac:dyDescent="0.35">
      <c r="A25" s="5">
        <v>2038</v>
      </c>
      <c r="B25" s="14">
        <v>0</v>
      </c>
      <c r="C25" s="14">
        <f>SUM('CH4 Calcs'!B26:D26)*10^6</f>
        <v>1369116299028.571</v>
      </c>
      <c r="D25" s="14">
        <v>0</v>
      </c>
      <c r="E25" s="14">
        <v>0</v>
      </c>
      <c r="F25" s="14">
        <v>0</v>
      </c>
      <c r="G25" s="14">
        <f>'CH4 Calcs'!E26*10^6</f>
        <v>8676682817799.9893</v>
      </c>
      <c r="H25" s="14">
        <f>SUM('CH4 Calcs'!F26:H26)*10^6</f>
        <v>15018996549039.17</v>
      </c>
      <c r="I25" s="14">
        <f>'CH4 Calcs'!I26*10^6</f>
        <v>202000000000</v>
      </c>
      <c r="J25" s="38"/>
      <c r="K25" s="14"/>
      <c r="L25" s="14"/>
      <c r="M25" s="14">
        <f t="shared" si="0"/>
        <v>7119910549097.2187</v>
      </c>
      <c r="N25" s="38"/>
      <c r="O25" s="35">
        <f t="shared" si="1"/>
        <v>13986359156187.617</v>
      </c>
      <c r="S25" s="35">
        <f t="shared" si="2"/>
        <v>0.60827277283686132</v>
      </c>
    </row>
    <row r="26" spans="1:19" x14ac:dyDescent="0.35">
      <c r="A26" s="5">
        <v>2039</v>
      </c>
      <c r="B26" s="14">
        <v>0</v>
      </c>
      <c r="C26" s="14">
        <f>SUM('CH4 Calcs'!B27:D27)*10^6</f>
        <v>1311000125926.1899</v>
      </c>
      <c r="D26" s="14">
        <v>0</v>
      </c>
      <c r="E26" s="14">
        <v>0</v>
      </c>
      <c r="F26" s="14">
        <v>0</v>
      </c>
      <c r="G26" s="14">
        <f>'CH4 Calcs'!E27*10^6</f>
        <v>8615363504600</v>
      </c>
      <c r="H26" s="14">
        <f>SUM('CH4 Calcs'!F27:H27)*10^6</f>
        <v>15018996549039.17</v>
      </c>
      <c r="I26" s="14">
        <f>'CH4 Calcs'!I27*10^6</f>
        <v>202000000000</v>
      </c>
      <c r="J26" s="38"/>
      <c r="K26" s="14"/>
      <c r="L26" s="14"/>
      <c r="M26" s="14">
        <f t="shared" si="0"/>
        <v>7069593160057.6709</v>
      </c>
      <c r="N26" s="38"/>
      <c r="O26" s="35">
        <f t="shared" si="1"/>
        <v>13986359156187.617</v>
      </c>
      <c r="S26" s="35">
        <f t="shared" si="2"/>
        <v>0.60827277283686132</v>
      </c>
    </row>
    <row r="27" spans="1:19" x14ac:dyDescent="0.35">
      <c r="A27" s="5">
        <v>2040</v>
      </c>
      <c r="B27" s="14">
        <v>0</v>
      </c>
      <c r="C27" s="14">
        <f>SUM('CH4 Calcs'!B28:D28)*10^6</f>
        <v>1252883952823.8079</v>
      </c>
      <c r="D27" s="14">
        <v>0</v>
      </c>
      <c r="E27" s="14">
        <v>0</v>
      </c>
      <c r="F27" s="14">
        <v>0</v>
      </c>
      <c r="G27" s="14">
        <f>'CH4 Calcs'!E28*10^6</f>
        <v>8554044191399.9893</v>
      </c>
      <c r="H27" s="14">
        <f>SUM('CH4 Calcs'!F28:H28)*10^6</f>
        <v>15018996549039.17</v>
      </c>
      <c r="I27" s="14">
        <f>'CH4 Calcs'!I28*10^6</f>
        <v>202000000000</v>
      </c>
      <c r="J27" s="38"/>
      <c r="K27" s="14"/>
      <c r="L27" s="14"/>
      <c r="M27" s="14">
        <f t="shared" si="0"/>
        <v>7019275771018.1055</v>
      </c>
      <c r="N27" s="38"/>
      <c r="O27" s="35">
        <f t="shared" si="1"/>
        <v>13986359156187.617</v>
      </c>
      <c r="S27" s="35">
        <f t="shared" si="2"/>
        <v>0.60827277283686132</v>
      </c>
    </row>
    <row r="28" spans="1:19" x14ac:dyDescent="0.35">
      <c r="A28" s="5">
        <v>2041</v>
      </c>
      <c r="B28" s="14">
        <v>0</v>
      </c>
      <c r="C28" s="14">
        <f>SUM('CH4 Calcs'!B29:D29)*10^6</f>
        <v>1194767779721.427</v>
      </c>
      <c r="D28" s="14">
        <v>0</v>
      </c>
      <c r="E28" s="14">
        <v>0</v>
      </c>
      <c r="F28" s="14">
        <v>0</v>
      </c>
      <c r="G28" s="14">
        <f>'CH4 Calcs'!E29*10^6</f>
        <v>8492724878199.9912</v>
      </c>
      <c r="H28" s="14">
        <f>SUM('CH4 Calcs'!F29:H29)*10^6</f>
        <v>15018996549039.17</v>
      </c>
      <c r="I28" s="14">
        <f>'CH4 Calcs'!I29*10^6</f>
        <v>202000000000</v>
      </c>
      <c r="J28" s="38"/>
      <c r="K28" s="14"/>
      <c r="L28" s="14"/>
      <c r="M28" s="14">
        <f t="shared" si="0"/>
        <v>6968958381978.5508</v>
      </c>
      <c r="N28" s="38"/>
      <c r="O28" s="35">
        <f t="shared" si="1"/>
        <v>13986359156187.617</v>
      </c>
      <c r="S28" s="35">
        <f t="shared" si="2"/>
        <v>0.60827277283686132</v>
      </c>
    </row>
    <row r="29" spans="1:19" x14ac:dyDescent="0.35">
      <c r="A29" s="5">
        <v>2042</v>
      </c>
      <c r="B29" s="14">
        <v>0</v>
      </c>
      <c r="C29" s="14">
        <f>SUM('CH4 Calcs'!B30:D30)*10^6</f>
        <v>1136651606619.0471</v>
      </c>
      <c r="D29" s="14">
        <v>0</v>
      </c>
      <c r="E29" s="14">
        <v>0</v>
      </c>
      <c r="F29" s="14">
        <v>0</v>
      </c>
      <c r="G29" s="14">
        <f>'CH4 Calcs'!E30*10^6</f>
        <v>8431405564999.9902</v>
      </c>
      <c r="H29" s="14">
        <f>SUM('CH4 Calcs'!F30:H30)*10^6</f>
        <v>15018996549039.17</v>
      </c>
      <c r="I29" s="14">
        <f>'CH4 Calcs'!I30*10^6</f>
        <v>202000000000</v>
      </c>
      <c r="J29" s="38"/>
      <c r="K29" s="14"/>
      <c r="L29" s="14"/>
      <c r="M29" s="14">
        <f t="shared" si="0"/>
        <v>6918640992938.9941</v>
      </c>
      <c r="N29" s="38"/>
      <c r="O29" s="35">
        <f t="shared" si="1"/>
        <v>13986359156187.617</v>
      </c>
      <c r="S29" s="35">
        <f t="shared" si="2"/>
        <v>0.60827277283686132</v>
      </c>
    </row>
    <row r="30" spans="1:19" x14ac:dyDescent="0.35">
      <c r="A30" s="5">
        <v>2043</v>
      </c>
      <c r="B30" s="14">
        <v>0</v>
      </c>
      <c r="C30" s="14">
        <f>SUM('CH4 Calcs'!B31:D31)*10^6</f>
        <v>1078535433516.666</v>
      </c>
      <c r="D30" s="14">
        <v>0</v>
      </c>
      <c r="E30" s="14">
        <v>0</v>
      </c>
      <c r="F30" s="14">
        <v>0</v>
      </c>
      <c r="G30" s="14">
        <f>'CH4 Calcs'!E31*10^6</f>
        <v>8370086251799.9902</v>
      </c>
      <c r="H30" s="14">
        <f>SUM('CH4 Calcs'!F31:H31)*10^6</f>
        <v>15018996549039.17</v>
      </c>
      <c r="I30" s="14">
        <f>'CH4 Calcs'!I31*10^6</f>
        <v>202000000000</v>
      </c>
      <c r="J30" s="38"/>
      <c r="K30" s="14"/>
      <c r="L30" s="14"/>
      <c r="M30" s="14">
        <f t="shared" si="0"/>
        <v>6868323603899.4375</v>
      </c>
      <c r="N30" s="38"/>
      <c r="O30" s="35">
        <f t="shared" si="1"/>
        <v>13986359156187.617</v>
      </c>
      <c r="S30" s="35">
        <f t="shared" si="2"/>
        <v>0.60827277283686132</v>
      </c>
    </row>
    <row r="31" spans="1:19" x14ac:dyDescent="0.35">
      <c r="A31" s="5">
        <v>2044</v>
      </c>
      <c r="B31" s="14">
        <v>0</v>
      </c>
      <c r="C31" s="14">
        <f>SUM('CH4 Calcs'!B32:D32)*10^6</f>
        <v>1020419260414.2852</v>
      </c>
      <c r="D31" s="14">
        <v>0</v>
      </c>
      <c r="E31" s="14">
        <v>0</v>
      </c>
      <c r="F31" s="14">
        <v>0</v>
      </c>
      <c r="G31" s="14">
        <f>'CH4 Calcs'!E32*10^6</f>
        <v>8308766938599.9902</v>
      </c>
      <c r="H31" s="14">
        <f>SUM('CH4 Calcs'!F32:H32)*10^6</f>
        <v>15018996549039.17</v>
      </c>
      <c r="I31" s="14">
        <f>'CH4 Calcs'!I32*10^6</f>
        <v>202000000000</v>
      </c>
      <c r="J31" s="38"/>
      <c r="K31" s="14"/>
      <c r="L31" s="14"/>
      <c r="M31" s="14">
        <f t="shared" si="0"/>
        <v>6818006214859.8809</v>
      </c>
      <c r="N31" s="38"/>
      <c r="O31" s="35">
        <f t="shared" si="1"/>
        <v>13986359156187.617</v>
      </c>
      <c r="S31" s="35">
        <f t="shared" si="2"/>
        <v>0.60827277283686132</v>
      </c>
    </row>
    <row r="32" spans="1:19" x14ac:dyDescent="0.35">
      <c r="A32" s="5">
        <v>2045</v>
      </c>
      <c r="B32" s="14">
        <v>0</v>
      </c>
      <c r="C32" s="14">
        <f>SUM('CH4 Calcs'!B33:D33)*10^6</f>
        <v>962303087311.90393</v>
      </c>
      <c r="D32" s="14">
        <v>0</v>
      </c>
      <c r="E32" s="14">
        <v>0</v>
      </c>
      <c r="F32" s="14">
        <v>0</v>
      </c>
      <c r="G32" s="14">
        <f>'CH4 Calcs'!E33*10^6</f>
        <v>8247447625399.9902</v>
      </c>
      <c r="H32" s="14">
        <f>SUM('CH4 Calcs'!F33:H33)*10^6</f>
        <v>15018996549039.17</v>
      </c>
      <c r="I32" s="14">
        <f>'CH4 Calcs'!I33*10^6</f>
        <v>202000000000</v>
      </c>
      <c r="J32" s="38"/>
      <c r="K32" s="14"/>
      <c r="L32" s="14"/>
      <c r="M32" s="14">
        <f t="shared" si="0"/>
        <v>6767688825820.3252</v>
      </c>
      <c r="N32" s="38"/>
      <c r="O32" s="35">
        <f t="shared" si="1"/>
        <v>13986359156187.617</v>
      </c>
      <c r="S32" s="35">
        <f t="shared" si="2"/>
        <v>0.60827277283686132</v>
      </c>
    </row>
    <row r="33" spans="1:49" x14ac:dyDescent="0.35">
      <c r="A33" s="5">
        <v>2046</v>
      </c>
      <c r="B33" s="14">
        <v>0</v>
      </c>
      <c r="C33" s="14">
        <f>SUM('CH4 Calcs'!B34:D34)*10^6</f>
        <v>904186914209.52295</v>
      </c>
      <c r="D33" s="14">
        <v>0</v>
      </c>
      <c r="E33" s="14">
        <v>0</v>
      </c>
      <c r="F33" s="14">
        <v>0</v>
      </c>
      <c r="G33" s="14">
        <f>'CH4 Calcs'!E34*10^6</f>
        <v>8186128312199.9902</v>
      </c>
      <c r="H33" s="14">
        <f>SUM('CH4 Calcs'!F34:H34)*10^6</f>
        <v>15018996549039.17</v>
      </c>
      <c r="I33" s="14">
        <f>'CH4 Calcs'!I34*10^6</f>
        <v>202000000000</v>
      </c>
      <c r="J33" s="38"/>
      <c r="K33" s="14"/>
      <c r="L33" s="14"/>
      <c r="M33" s="14">
        <f t="shared" si="0"/>
        <v>6717371436780.7686</v>
      </c>
      <c r="N33" s="38"/>
      <c r="O33" s="35">
        <f t="shared" si="1"/>
        <v>13986359156187.617</v>
      </c>
      <c r="S33" s="35">
        <f t="shared" si="2"/>
        <v>0.60827277283686132</v>
      </c>
    </row>
    <row r="34" spans="1:49" x14ac:dyDescent="0.35">
      <c r="A34" s="5">
        <v>2047</v>
      </c>
      <c r="B34" s="14">
        <v>0</v>
      </c>
      <c r="C34" s="14">
        <f>SUM('CH4 Calcs'!B35:D35)*10^6</f>
        <v>846070741107.14099</v>
      </c>
      <c r="D34" s="14">
        <v>0</v>
      </c>
      <c r="E34" s="14">
        <v>0</v>
      </c>
      <c r="F34" s="14">
        <v>0</v>
      </c>
      <c r="G34" s="14">
        <f>'CH4 Calcs'!E35*10^6</f>
        <v>8124808998999.9893</v>
      </c>
      <c r="H34" s="14">
        <f>SUM('CH4 Calcs'!F35:H35)*10^6</f>
        <v>15018996549039.17</v>
      </c>
      <c r="I34" s="14">
        <f>'CH4 Calcs'!I35*10^6</f>
        <v>202000000000</v>
      </c>
      <c r="J34" s="38"/>
      <c r="K34" s="14"/>
      <c r="L34" s="14"/>
      <c r="M34" s="14">
        <f t="shared" si="0"/>
        <v>6667054047741.2109</v>
      </c>
      <c r="N34" s="38"/>
      <c r="O34" s="35">
        <f t="shared" si="1"/>
        <v>13986359156187.617</v>
      </c>
      <c r="S34" s="35">
        <f t="shared" si="2"/>
        <v>0.60827277283686132</v>
      </c>
    </row>
    <row r="35" spans="1:49" x14ac:dyDescent="0.35">
      <c r="A35" s="5">
        <v>2048</v>
      </c>
      <c r="B35" s="14">
        <v>0</v>
      </c>
      <c r="C35" s="14">
        <f>SUM('CH4 Calcs'!B36:D36)*10^6</f>
        <v>787954568004.76099</v>
      </c>
      <c r="D35" s="14">
        <v>0</v>
      </c>
      <c r="E35" s="14">
        <v>0</v>
      </c>
      <c r="F35" s="14">
        <v>0</v>
      </c>
      <c r="G35" s="14">
        <f>'CH4 Calcs'!E36*10^6</f>
        <v>8063489685799.9902</v>
      </c>
      <c r="H35" s="14">
        <f>SUM('CH4 Calcs'!F36:H36)*10^6</f>
        <v>15018996549039.17</v>
      </c>
      <c r="I35" s="14">
        <f>'CH4 Calcs'!I36*10^6</f>
        <v>202000000000</v>
      </c>
      <c r="J35" s="38"/>
      <c r="K35" s="14"/>
      <c r="L35" s="14"/>
      <c r="M35" s="14">
        <f t="shared" si="0"/>
        <v>6616736658701.6553</v>
      </c>
      <c r="N35" s="38"/>
      <c r="O35" s="35">
        <f t="shared" si="1"/>
        <v>13986359156187.617</v>
      </c>
      <c r="S35" s="35">
        <f t="shared" si="2"/>
        <v>0.60827277283686132</v>
      </c>
    </row>
    <row r="36" spans="1:49" x14ac:dyDescent="0.35">
      <c r="A36" s="5">
        <v>2049</v>
      </c>
      <c r="B36" s="14">
        <v>0</v>
      </c>
      <c r="C36" s="14">
        <f>SUM('CH4 Calcs'!B37:D37)*10^6</f>
        <v>729838394902.38013</v>
      </c>
      <c r="D36" s="14">
        <v>0</v>
      </c>
      <c r="E36" s="14">
        <v>0</v>
      </c>
      <c r="F36" s="14">
        <v>0</v>
      </c>
      <c r="G36" s="14">
        <f>'CH4 Calcs'!E37*10^6</f>
        <v>8002170372599.9902</v>
      </c>
      <c r="H36" s="14">
        <f>SUM('CH4 Calcs'!F37:H37)*10^6</f>
        <v>15018996549039.17</v>
      </c>
      <c r="I36" s="14">
        <f>'CH4 Calcs'!I37*10^6</f>
        <v>202000000000</v>
      </c>
      <c r="J36" s="38"/>
      <c r="K36" s="14"/>
      <c r="L36" s="14"/>
      <c r="M36" s="14">
        <f t="shared" si="0"/>
        <v>6566419269662.0996</v>
      </c>
      <c r="N36" s="38"/>
      <c r="O36" s="35">
        <f t="shared" si="1"/>
        <v>13986359156187.617</v>
      </c>
      <c r="S36" s="35">
        <f t="shared" si="2"/>
        <v>0.60827277283686132</v>
      </c>
    </row>
    <row r="37" spans="1:49" x14ac:dyDescent="0.35">
      <c r="A37" s="5">
        <v>2050</v>
      </c>
      <c r="B37" s="14">
        <v>0</v>
      </c>
      <c r="C37" s="14">
        <f>SUM('CH4 Calcs'!B38:D38)*10^6</f>
        <v>671722221799.99902</v>
      </c>
      <c r="D37" s="14">
        <v>0</v>
      </c>
      <c r="E37" s="14">
        <v>0</v>
      </c>
      <c r="F37" s="14">
        <v>0</v>
      </c>
      <c r="G37" s="14">
        <f>'CH4 Calcs'!E38*10^6</f>
        <v>7940851059399.9902</v>
      </c>
      <c r="H37" s="14">
        <f>SUM('CH4 Calcs'!F38:H38)*10^6</f>
        <v>15018996549039.17</v>
      </c>
      <c r="I37" s="14">
        <f>'CH4 Calcs'!I38*10^6</f>
        <v>202000000000</v>
      </c>
      <c r="J37" s="38"/>
      <c r="K37" s="14"/>
      <c r="L37" s="14"/>
      <c r="M37" s="14">
        <f t="shared" si="0"/>
        <v>6516101880622.543</v>
      </c>
      <c r="N37" s="38"/>
      <c r="O37" s="35">
        <f t="shared" si="1"/>
        <v>13986359156187.617</v>
      </c>
      <c r="S37" s="35">
        <f t="shared" si="2"/>
        <v>0.60827277283686132</v>
      </c>
    </row>
    <row r="38" spans="1:49" x14ac:dyDescent="0.35">
      <c r="B38" s="8"/>
      <c r="C38" s="8"/>
      <c r="D38" s="8"/>
      <c r="E38" s="8"/>
      <c r="F38" s="8"/>
      <c r="G38" s="8"/>
      <c r="H38" s="8"/>
      <c r="I38" s="8"/>
      <c r="J38" s="39"/>
      <c r="K38" s="8"/>
      <c r="L38" s="8"/>
      <c r="M38" s="8"/>
      <c r="N38" s="3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</row>
    <row r="39" spans="1:49" x14ac:dyDescent="0.35">
      <c r="B39" s="8"/>
      <c r="C39" s="8"/>
      <c r="D39" s="8"/>
      <c r="E39" s="8"/>
      <c r="F39" s="8"/>
      <c r="G39" s="8"/>
      <c r="H39" s="8"/>
      <c r="I39" s="8"/>
      <c r="J39" s="39"/>
      <c r="K39" s="8"/>
      <c r="L39" s="8"/>
      <c r="M39" s="8"/>
      <c r="N39" s="3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</row>
    <row r="40" spans="1:49" x14ac:dyDescent="0.35">
      <c r="A40" s="11"/>
    </row>
    <row r="41" spans="1:49" x14ac:dyDescent="0.35">
      <c r="B41" s="11"/>
      <c r="C41" s="11"/>
      <c r="D41" s="11"/>
      <c r="E41" s="11"/>
      <c r="F41" s="11"/>
      <c r="G41" s="11"/>
      <c r="H41" s="11"/>
      <c r="I41" s="11"/>
      <c r="J41" s="40"/>
      <c r="K41" s="11"/>
      <c r="L41" s="11"/>
      <c r="M41" s="11"/>
      <c r="N41" s="40"/>
    </row>
    <row r="42" spans="1:49" x14ac:dyDescent="0.35">
      <c r="B42" s="10"/>
      <c r="C42" s="10"/>
      <c r="D42" s="10"/>
      <c r="E42" s="10"/>
      <c r="F42" s="8"/>
      <c r="G42" s="10"/>
      <c r="H42" s="12"/>
      <c r="I42" s="3"/>
      <c r="J42" s="41"/>
      <c r="K42" s="3"/>
      <c r="L42" s="3"/>
      <c r="M42" s="3"/>
      <c r="N42" s="41"/>
    </row>
    <row r="43" spans="1:49" x14ac:dyDescent="0.35">
      <c r="B43" s="10"/>
      <c r="C43" s="10"/>
      <c r="D43" s="10"/>
      <c r="E43" s="10"/>
      <c r="F43" s="8"/>
      <c r="G43" s="10"/>
      <c r="H43" s="9"/>
      <c r="I43" s="3"/>
      <c r="J43" s="41"/>
      <c r="K43" s="3"/>
      <c r="L43" s="3"/>
      <c r="M43" s="3"/>
      <c r="N43" s="41"/>
    </row>
    <row r="44" spans="1:49" x14ac:dyDescent="0.35">
      <c r="B44" s="10"/>
      <c r="C44" s="10"/>
      <c r="D44" s="10"/>
      <c r="E44" s="10"/>
      <c r="F44" s="8"/>
      <c r="G44" s="10"/>
      <c r="H44" s="9"/>
      <c r="I44" s="3"/>
      <c r="J44" s="41"/>
      <c r="K44" s="3"/>
      <c r="L44" s="3"/>
      <c r="M44" s="3"/>
      <c r="N44" s="4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x14ac:dyDescent="0.35">
      <c r="B45" s="10"/>
      <c r="C45" s="10"/>
      <c r="D45" s="10"/>
      <c r="E45" s="10"/>
      <c r="F45" s="8"/>
      <c r="G45" s="10"/>
      <c r="H45" s="9"/>
      <c r="I45" s="3"/>
      <c r="J45" s="41"/>
      <c r="K45" s="3"/>
      <c r="L45" s="3"/>
      <c r="M45" s="3"/>
      <c r="N45" s="41"/>
    </row>
    <row r="46" spans="1:49" x14ac:dyDescent="0.35">
      <c r="B46" s="10"/>
      <c r="C46" s="10"/>
      <c r="D46" s="10"/>
      <c r="E46" s="10"/>
      <c r="F46" s="8"/>
      <c r="G46" s="10"/>
      <c r="H46" s="9"/>
      <c r="I46" s="3"/>
      <c r="J46" s="41"/>
      <c r="K46" s="3"/>
      <c r="L46" s="3"/>
      <c r="M46" s="3"/>
      <c r="N46" s="41"/>
    </row>
    <row r="47" spans="1:49" x14ac:dyDescent="0.35">
      <c r="B47" s="10"/>
      <c r="C47" s="10"/>
      <c r="D47" s="10"/>
      <c r="E47" s="10"/>
      <c r="F47" s="8"/>
      <c r="G47" s="10"/>
      <c r="H47" s="9"/>
      <c r="I47" s="3"/>
      <c r="J47" s="41"/>
      <c r="K47" s="3"/>
      <c r="L47" s="3"/>
      <c r="M47" s="3"/>
      <c r="N47" s="41"/>
    </row>
    <row r="48" spans="1:49" x14ac:dyDescent="0.35">
      <c r="B48" s="10"/>
      <c r="C48" s="10"/>
      <c r="D48" s="10"/>
      <c r="E48" s="10"/>
      <c r="F48" s="8"/>
      <c r="G48" s="10"/>
      <c r="H48" s="9"/>
      <c r="I48" s="3"/>
      <c r="J48" s="41"/>
      <c r="K48" s="3"/>
      <c r="L48" s="3"/>
      <c r="M48" s="3"/>
      <c r="N48" s="41"/>
    </row>
    <row r="49" spans="2:14" x14ac:dyDescent="0.35">
      <c r="B49" s="10"/>
      <c r="C49" s="10"/>
      <c r="D49" s="10"/>
      <c r="E49" s="10"/>
      <c r="F49" s="8"/>
      <c r="G49" s="10"/>
      <c r="H49" s="9"/>
      <c r="I49" s="3"/>
      <c r="J49" s="41"/>
      <c r="K49" s="3"/>
      <c r="L49" s="3"/>
      <c r="M49" s="3"/>
      <c r="N49" s="41"/>
    </row>
    <row r="50" spans="2:14" x14ac:dyDescent="0.35">
      <c r="B50" s="10"/>
      <c r="C50" s="10"/>
      <c r="D50" s="9"/>
      <c r="E50" s="10"/>
      <c r="F50" s="8"/>
      <c r="G50" s="10"/>
      <c r="H50" s="9"/>
      <c r="I50" s="3"/>
      <c r="J50" s="41"/>
      <c r="K50" s="3"/>
      <c r="L50" s="3"/>
      <c r="M50" s="3"/>
      <c r="N50" s="41"/>
    </row>
    <row r="51" spans="2:14" x14ac:dyDescent="0.35">
      <c r="B51" s="10"/>
      <c r="C51" s="10"/>
      <c r="D51" s="9"/>
      <c r="E51" s="9"/>
      <c r="F51" s="8"/>
      <c r="G51" s="10"/>
      <c r="H51" s="9"/>
      <c r="I51" s="3"/>
      <c r="J51" s="41"/>
      <c r="K51" s="3"/>
      <c r="L51" s="3"/>
      <c r="M51" s="3"/>
      <c r="N51" s="41"/>
    </row>
    <row r="52" spans="2:14" x14ac:dyDescent="0.35">
      <c r="B52" s="10"/>
      <c r="C52" s="10"/>
      <c r="D52" s="9"/>
      <c r="E52" s="9"/>
      <c r="F52" s="8"/>
      <c r="G52" s="10"/>
      <c r="H52" s="9"/>
      <c r="I52" s="3"/>
      <c r="J52" s="41"/>
      <c r="K52" s="3"/>
      <c r="L52" s="3"/>
      <c r="M52" s="3"/>
      <c r="N52" s="41"/>
    </row>
    <row r="53" spans="2:14" x14ac:dyDescent="0.35">
      <c r="B53" s="10"/>
      <c r="C53" s="10"/>
      <c r="D53" s="9"/>
      <c r="E53" s="9"/>
      <c r="F53" s="8"/>
      <c r="G53" s="10"/>
      <c r="H53" s="9"/>
      <c r="I53" s="3"/>
      <c r="J53" s="41"/>
      <c r="K53" s="3"/>
      <c r="L53" s="3"/>
      <c r="M53" s="3"/>
      <c r="N53" s="41"/>
    </row>
    <row r="54" spans="2:14" x14ac:dyDescent="0.35">
      <c r="B54" s="10"/>
      <c r="C54" s="10"/>
      <c r="D54" s="9"/>
      <c r="E54" s="9"/>
      <c r="F54" s="8"/>
      <c r="G54" s="10"/>
      <c r="H54" s="9"/>
      <c r="I54" s="3"/>
      <c r="J54" s="41"/>
      <c r="K54" s="3"/>
      <c r="L54" s="3"/>
      <c r="M54" s="3"/>
      <c r="N54" s="41"/>
    </row>
    <row r="55" spans="2:14" x14ac:dyDescent="0.35">
      <c r="B55" s="10"/>
      <c r="C55" s="10"/>
      <c r="D55" s="9"/>
      <c r="E55" s="9"/>
      <c r="F55" s="8"/>
      <c r="G55" s="10"/>
      <c r="H55" s="9"/>
      <c r="I55" s="3"/>
      <c r="J55" s="41"/>
      <c r="K55" s="3"/>
      <c r="L55" s="3"/>
      <c r="M55" s="3"/>
      <c r="N55" s="41"/>
    </row>
    <row r="56" spans="2:14" x14ac:dyDescent="0.35">
      <c r="B56" s="10"/>
      <c r="C56" s="10"/>
      <c r="D56" s="9"/>
      <c r="E56" s="9"/>
      <c r="F56" s="8"/>
      <c r="G56" s="10"/>
      <c r="H56" s="9"/>
      <c r="I56" s="3"/>
      <c r="J56" s="41"/>
      <c r="K56" s="3"/>
      <c r="L56" s="3"/>
      <c r="M56" s="3"/>
      <c r="N56" s="41"/>
    </row>
    <row r="57" spans="2:14" x14ac:dyDescent="0.35">
      <c r="B57" s="10"/>
      <c r="C57" s="10"/>
      <c r="D57" s="9"/>
      <c r="E57" s="9"/>
      <c r="F57" s="8"/>
      <c r="G57" s="10"/>
      <c r="H57" s="9"/>
      <c r="I57" s="3"/>
      <c r="J57" s="41"/>
      <c r="K57" s="3"/>
      <c r="L57" s="3"/>
      <c r="M57" s="3"/>
      <c r="N57" s="41"/>
    </row>
    <row r="58" spans="2:14" x14ac:dyDescent="0.35">
      <c r="B58" s="10"/>
      <c r="C58" s="10"/>
      <c r="D58" s="9"/>
      <c r="E58" s="9"/>
      <c r="F58" s="8"/>
      <c r="G58" s="10"/>
      <c r="H58" s="9"/>
      <c r="I58" s="3"/>
      <c r="J58" s="41"/>
      <c r="K58" s="3"/>
      <c r="L58" s="3"/>
      <c r="M58" s="3"/>
      <c r="N58" s="41"/>
    </row>
    <row r="59" spans="2:14" x14ac:dyDescent="0.35">
      <c r="B59" s="10"/>
      <c r="C59" s="10"/>
      <c r="D59" s="9"/>
      <c r="E59" s="9"/>
      <c r="F59" s="8"/>
      <c r="G59" s="10"/>
      <c r="H59" s="9"/>
      <c r="I59" s="3"/>
      <c r="J59" s="41"/>
      <c r="K59" s="3"/>
      <c r="L59" s="3"/>
      <c r="M59" s="3"/>
      <c r="N59" s="41"/>
    </row>
    <row r="60" spans="2:14" x14ac:dyDescent="0.35">
      <c r="B60" s="10"/>
      <c r="C60" s="10"/>
      <c r="D60" s="9"/>
      <c r="E60" s="9"/>
      <c r="F60" s="8"/>
      <c r="G60" s="10"/>
      <c r="H60" s="9"/>
      <c r="I60" s="3"/>
      <c r="J60" s="41"/>
      <c r="K60" s="3"/>
      <c r="L60" s="3"/>
      <c r="M60" s="3"/>
      <c r="N60" s="41"/>
    </row>
    <row r="61" spans="2:14" x14ac:dyDescent="0.35">
      <c r="B61" s="10"/>
      <c r="C61" s="10"/>
      <c r="D61" s="9"/>
      <c r="E61" s="9"/>
      <c r="F61" s="8"/>
      <c r="G61" s="10"/>
      <c r="H61" s="9"/>
      <c r="I61" s="3"/>
      <c r="J61" s="41"/>
      <c r="K61" s="3"/>
      <c r="L61" s="3"/>
      <c r="M61" s="3"/>
      <c r="N61" s="41"/>
    </row>
    <row r="62" spans="2:14" x14ac:dyDescent="0.35">
      <c r="B62" s="10"/>
      <c r="C62" s="10"/>
      <c r="D62" s="9"/>
      <c r="E62" s="9"/>
      <c r="F62" s="8"/>
      <c r="G62" s="10"/>
      <c r="H62" s="9"/>
      <c r="I62" s="3"/>
      <c r="J62" s="41"/>
      <c r="K62" s="3"/>
      <c r="L62" s="3"/>
      <c r="M62" s="3"/>
      <c r="N62" s="41"/>
    </row>
    <row r="63" spans="2:14" x14ac:dyDescent="0.35">
      <c r="B63" s="10"/>
      <c r="C63" s="10"/>
      <c r="D63" s="9"/>
      <c r="E63" s="9"/>
      <c r="F63" s="8"/>
      <c r="G63" s="10"/>
      <c r="H63" s="9"/>
      <c r="I63" s="3"/>
      <c r="J63" s="41"/>
      <c r="K63" s="3"/>
      <c r="L63" s="3"/>
      <c r="M63" s="3"/>
      <c r="N63" s="41"/>
    </row>
    <row r="64" spans="2:14" x14ac:dyDescent="0.35">
      <c r="B64" s="10"/>
      <c r="C64" s="10"/>
      <c r="D64" s="9"/>
      <c r="E64" s="9"/>
      <c r="F64" s="8"/>
      <c r="G64" s="10"/>
      <c r="H64" s="9"/>
      <c r="I64" s="3"/>
      <c r="J64" s="41"/>
      <c r="K64" s="3"/>
      <c r="L64" s="3"/>
      <c r="M64" s="3"/>
      <c r="N64" s="41"/>
    </row>
    <row r="65" spans="2:14" x14ac:dyDescent="0.35">
      <c r="B65" s="10"/>
      <c r="C65" s="10"/>
      <c r="D65" s="9"/>
      <c r="E65" s="9"/>
      <c r="F65" s="8"/>
      <c r="G65" s="10"/>
      <c r="H65" s="9"/>
      <c r="I65" s="3"/>
      <c r="J65" s="41"/>
      <c r="K65" s="3"/>
      <c r="L65" s="3"/>
      <c r="M65" s="3"/>
      <c r="N65" s="41"/>
    </row>
    <row r="66" spans="2:14" x14ac:dyDescent="0.35">
      <c r="B66" s="10"/>
      <c r="C66" s="10"/>
      <c r="D66" s="9"/>
      <c r="E66" s="9"/>
      <c r="F66" s="8"/>
      <c r="G66" s="10"/>
      <c r="H66" s="9"/>
      <c r="I66" s="3"/>
      <c r="J66" s="41"/>
      <c r="K66" s="3"/>
      <c r="L66" s="3"/>
      <c r="M66" s="3"/>
      <c r="N66" s="41"/>
    </row>
    <row r="67" spans="2:14" x14ac:dyDescent="0.35">
      <c r="B67" s="10"/>
      <c r="C67" s="10"/>
      <c r="D67" s="9"/>
      <c r="E67" s="9"/>
      <c r="F67" s="8"/>
      <c r="G67" s="10"/>
      <c r="H67" s="9"/>
      <c r="I67" s="3"/>
      <c r="J67" s="41"/>
      <c r="K67" s="3"/>
      <c r="L67" s="3"/>
      <c r="M67" s="3"/>
      <c r="N67" s="41"/>
    </row>
    <row r="68" spans="2:14" x14ac:dyDescent="0.35">
      <c r="B68" s="10"/>
      <c r="C68" s="10"/>
      <c r="D68" s="9"/>
      <c r="E68" s="9"/>
      <c r="F68" s="8"/>
      <c r="G68" s="10"/>
      <c r="H68" s="9"/>
      <c r="I68" s="3"/>
      <c r="J68" s="41"/>
      <c r="K68" s="3"/>
      <c r="L68" s="3"/>
      <c r="M68" s="3"/>
      <c r="N68" s="41"/>
    </row>
    <row r="69" spans="2:14" x14ac:dyDescent="0.35">
      <c r="B69" s="10"/>
      <c r="C69" s="10"/>
      <c r="D69" s="9"/>
      <c r="E69" s="9"/>
      <c r="F69" s="8"/>
      <c r="G69" s="10"/>
      <c r="H69" s="9"/>
      <c r="I69" s="3"/>
      <c r="J69" s="41"/>
      <c r="K69" s="3"/>
      <c r="L69" s="3"/>
      <c r="M69" s="3"/>
      <c r="N69" s="41"/>
    </row>
    <row r="70" spans="2:14" x14ac:dyDescent="0.35">
      <c r="B70" s="10"/>
      <c r="C70" s="10"/>
      <c r="D70" s="9"/>
      <c r="E70" s="9"/>
      <c r="F70" s="8"/>
      <c r="G70" s="10"/>
      <c r="H70" s="9"/>
      <c r="I70" s="3"/>
      <c r="J70" s="41"/>
      <c r="K70" s="3"/>
      <c r="L70" s="3"/>
      <c r="M70" s="3"/>
      <c r="N70" s="41"/>
    </row>
    <row r="71" spans="2:14" x14ac:dyDescent="0.35">
      <c r="B71" s="10"/>
      <c r="C71" s="10"/>
      <c r="D71" s="9"/>
      <c r="E71" s="9"/>
      <c r="F71" s="8"/>
      <c r="G71" s="10"/>
      <c r="H71" s="9"/>
      <c r="I71" s="3"/>
      <c r="J71" s="41"/>
      <c r="K71" s="3"/>
      <c r="L71" s="3"/>
      <c r="M71" s="3"/>
      <c r="N71" s="41"/>
    </row>
    <row r="72" spans="2:14" x14ac:dyDescent="0.35">
      <c r="B72" s="10"/>
      <c r="C72" s="10"/>
      <c r="D72" s="9"/>
      <c r="E72" s="9"/>
      <c r="F72" s="8"/>
      <c r="G72" s="10"/>
      <c r="H72" s="9"/>
      <c r="I72" s="3"/>
      <c r="J72" s="41"/>
      <c r="K72" s="3"/>
      <c r="L72" s="3"/>
      <c r="M72" s="3"/>
      <c r="N72" s="41"/>
    </row>
    <row r="73" spans="2:14" x14ac:dyDescent="0.35">
      <c r="B73" s="10"/>
      <c r="C73" s="10"/>
      <c r="D73" s="9"/>
      <c r="E73" s="9"/>
      <c r="F73" s="8"/>
      <c r="G73" s="10"/>
      <c r="H73" s="9"/>
      <c r="I73" s="3"/>
      <c r="J73" s="41"/>
      <c r="K73" s="3"/>
      <c r="L73" s="3"/>
      <c r="M73" s="3"/>
      <c r="N73" s="41"/>
    </row>
    <row r="74" spans="2:14" x14ac:dyDescent="0.35">
      <c r="B74" s="10"/>
      <c r="C74" s="10"/>
      <c r="D74" s="9"/>
      <c r="E74" s="9"/>
      <c r="F74" s="8"/>
      <c r="G74" s="10"/>
      <c r="H74" s="9"/>
      <c r="I74" s="3"/>
      <c r="J74" s="41"/>
      <c r="K74" s="3"/>
      <c r="L74" s="3"/>
      <c r="M74" s="3"/>
      <c r="N74" s="41"/>
    </row>
    <row r="75" spans="2:14" x14ac:dyDescent="0.35">
      <c r="B75" s="10"/>
      <c r="C75" s="10"/>
      <c r="D75" s="9"/>
      <c r="E75" s="9"/>
      <c r="F75" s="8"/>
      <c r="G75" s="10"/>
      <c r="H75" s="9"/>
      <c r="I75" s="3"/>
      <c r="J75" s="41"/>
      <c r="K75" s="3"/>
      <c r="L75" s="3"/>
      <c r="M75" s="3"/>
      <c r="N75" s="41"/>
    </row>
    <row r="76" spans="2:14" x14ac:dyDescent="0.35">
      <c r="B76" s="10"/>
      <c r="C76" s="10"/>
      <c r="D76" s="9"/>
      <c r="E76" s="9"/>
      <c r="F76" s="8"/>
      <c r="G76" s="10"/>
      <c r="H76" s="9"/>
      <c r="I76" s="3"/>
      <c r="J76" s="41"/>
      <c r="K76" s="3"/>
      <c r="L76" s="3"/>
      <c r="M76" s="3"/>
      <c r="N76" s="41"/>
    </row>
    <row r="77" spans="2:14" x14ac:dyDescent="0.35">
      <c r="B77" s="10"/>
      <c r="C77" s="10"/>
      <c r="D77" s="9"/>
      <c r="E77" s="9"/>
      <c r="F77" s="8"/>
      <c r="G77" s="10"/>
      <c r="H77" s="9"/>
      <c r="I77" s="3"/>
      <c r="J77" s="41"/>
      <c r="K77" s="3"/>
      <c r="L77" s="3"/>
      <c r="M77" s="3"/>
      <c r="N77" s="41"/>
    </row>
    <row r="78" spans="2:14" x14ac:dyDescent="0.35">
      <c r="I78" s="4"/>
      <c r="J78" s="42"/>
      <c r="K78" s="4"/>
      <c r="L78" s="4"/>
      <c r="M78" s="4"/>
      <c r="N78" s="42"/>
    </row>
    <row r="79" spans="2:14" x14ac:dyDescent="0.35">
      <c r="I79" s="4"/>
      <c r="J79" s="42"/>
      <c r="K79" s="4"/>
      <c r="L79" s="4"/>
      <c r="M79" s="4"/>
      <c r="N79" s="42"/>
    </row>
    <row r="80" spans="2:14" x14ac:dyDescent="0.35">
      <c r="I80" s="4"/>
      <c r="J80" s="42"/>
      <c r="K80" s="4"/>
      <c r="L80" s="4"/>
      <c r="M80" s="4"/>
      <c r="N80" s="42"/>
    </row>
    <row r="81" spans="9:14" x14ac:dyDescent="0.35">
      <c r="I81" s="4"/>
      <c r="J81" s="42"/>
      <c r="K81" s="4"/>
      <c r="L81" s="4"/>
      <c r="M81" s="4"/>
      <c r="N81" s="42"/>
    </row>
    <row r="82" spans="9:14" x14ac:dyDescent="0.35">
      <c r="I82" s="4"/>
      <c r="J82" s="42"/>
      <c r="K82" s="4"/>
      <c r="L82" s="4"/>
      <c r="M82" s="4"/>
      <c r="N82" s="42"/>
    </row>
    <row r="83" spans="9:14" x14ac:dyDescent="0.35">
      <c r="I83" s="4"/>
      <c r="J83" s="42"/>
      <c r="K83" s="4"/>
      <c r="L83" s="4"/>
      <c r="M83" s="4"/>
      <c r="N83" s="42"/>
    </row>
    <row r="84" spans="9:14" x14ac:dyDescent="0.35">
      <c r="I84" s="4"/>
      <c r="J84" s="42"/>
      <c r="K84" s="4"/>
      <c r="L84" s="4"/>
      <c r="M84" s="4"/>
      <c r="N84" s="42"/>
    </row>
    <row r="85" spans="9:14" x14ac:dyDescent="0.35">
      <c r="I85" s="4"/>
      <c r="J85" s="42"/>
      <c r="K85" s="4"/>
      <c r="L85" s="4"/>
      <c r="M85" s="4"/>
      <c r="N85" s="42"/>
    </row>
    <row r="86" spans="9:14" x14ac:dyDescent="0.35">
      <c r="I86" s="4"/>
      <c r="J86" s="42"/>
      <c r="K86" s="4"/>
      <c r="L86" s="4"/>
      <c r="M86" s="4"/>
      <c r="N86" s="42"/>
    </row>
    <row r="87" spans="9:14" x14ac:dyDescent="0.35">
      <c r="I87" s="4"/>
      <c r="J87" s="42"/>
      <c r="K87" s="4"/>
      <c r="L87" s="4"/>
      <c r="M87" s="4"/>
      <c r="N87" s="42"/>
    </row>
    <row r="88" spans="9:14" x14ac:dyDescent="0.35">
      <c r="I88" s="4"/>
      <c r="J88" s="42"/>
      <c r="K88" s="4"/>
      <c r="L88" s="4"/>
      <c r="M88" s="4"/>
      <c r="N88" s="4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3"/>
  </sheetPr>
  <dimension ref="A1:AK76"/>
  <sheetViews>
    <sheetView workbookViewId="0">
      <selection activeCell="B2" sqref="B2:B37"/>
    </sheetView>
  </sheetViews>
  <sheetFormatPr defaultColWidth="10.26953125" defaultRowHeight="14.5" x14ac:dyDescent="0.35"/>
  <cols>
    <col min="1" max="1" width="10.26953125" style="5"/>
    <col min="2" max="6" width="20.1796875" style="5" customWidth="1"/>
    <col min="7" max="7" width="24" style="5" bestFit="1" customWidth="1"/>
    <col min="8" max="9" width="20.1796875" style="5" customWidth="1"/>
    <col min="10" max="16384" width="10.26953125" style="4"/>
  </cols>
  <sheetData>
    <row r="1" spans="1:9" ht="15" x14ac:dyDescent="0.25">
      <c r="A1" s="5" t="s">
        <v>0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</row>
    <row r="2" spans="1:9" ht="15" x14ac:dyDescent="0.25">
      <c r="A2" s="5">
        <v>2015</v>
      </c>
      <c r="B2" s="13">
        <f>'E3 data 60% RPS Scoping Plan'!V2</f>
        <v>5322350587000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f>'Agriculture - other'!D20*10^6</f>
        <v>156588525560.83087</v>
      </c>
    </row>
    <row r="3" spans="1:9" ht="15" x14ac:dyDescent="0.25">
      <c r="A3" s="5">
        <v>2016</v>
      </c>
      <c r="B3" s="13">
        <f>'E3 data 60% RPS Scoping Plan'!V3</f>
        <v>5322350587000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f>'Agriculture - other'!D21*10^6</f>
        <v>156588525560.83087</v>
      </c>
    </row>
    <row r="4" spans="1:9" ht="15" x14ac:dyDescent="0.25">
      <c r="A4" s="5">
        <v>2017</v>
      </c>
      <c r="B4" s="13">
        <f>'E3 data 60% RPS Scoping Plan'!V4</f>
        <v>5288135476083.5703</v>
      </c>
      <c r="C4" s="14">
        <v>0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14">
        <f>'Agriculture - other'!D22*10^6</f>
        <v>156588525560.83087</v>
      </c>
    </row>
    <row r="5" spans="1:9" ht="15" x14ac:dyDescent="0.25">
      <c r="A5" s="5">
        <v>2018</v>
      </c>
      <c r="B5" s="13">
        <f>'E3 data 60% RPS Scoping Plan'!V5</f>
        <v>5253920365167.1396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f>'Agriculture - other'!D23*10^6</f>
        <v>156588525560.83087</v>
      </c>
    </row>
    <row r="6" spans="1:9" ht="15" x14ac:dyDescent="0.25">
      <c r="A6" s="5">
        <v>2019</v>
      </c>
      <c r="B6" s="13">
        <f>'E3 data 60% RPS Scoping Plan'!V6</f>
        <v>5219705254250.71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'Agriculture - other'!D24*10^6</f>
        <v>156588525560.83087</v>
      </c>
    </row>
    <row r="7" spans="1:9" ht="15" x14ac:dyDescent="0.25">
      <c r="A7" s="5">
        <v>2020</v>
      </c>
      <c r="B7" s="13">
        <f>'E3 data 60% RPS Scoping Plan'!V7</f>
        <v>5185490143334.2793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f>'Agriculture - other'!D25*10^6</f>
        <v>156588525560.83087</v>
      </c>
    </row>
    <row r="8" spans="1:9" ht="15" x14ac:dyDescent="0.25">
      <c r="A8" s="5">
        <v>2021</v>
      </c>
      <c r="B8" s="13">
        <f>'E3 data 60% RPS Scoping Plan'!V8</f>
        <v>5151275032417.8496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f>'Agriculture - other'!D26*10^6</f>
        <v>156588525560.83087</v>
      </c>
    </row>
    <row r="9" spans="1:9" ht="15" x14ac:dyDescent="0.25">
      <c r="A9" s="5">
        <v>2022</v>
      </c>
      <c r="B9" s="13">
        <f>'E3 data 60% RPS Scoping Plan'!V9</f>
        <v>5117059921501.4209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f>'Agriculture - other'!D27*10^6</f>
        <v>156588525560.83087</v>
      </c>
    </row>
    <row r="10" spans="1:9" ht="15" x14ac:dyDescent="0.25">
      <c r="A10" s="5">
        <v>2023</v>
      </c>
      <c r="B10" s="13">
        <f>'E3 data 60% RPS Scoping Plan'!V10</f>
        <v>5082844810585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f>'Agriculture - other'!D28*10^6</f>
        <v>156588525560.83087</v>
      </c>
    </row>
    <row r="11" spans="1:9" ht="15" x14ac:dyDescent="0.25">
      <c r="A11" s="5">
        <v>2024</v>
      </c>
      <c r="B11" s="13">
        <f>'E3 data 60% RPS Scoping Plan'!V11</f>
        <v>5048629699668.5703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f>'Agriculture - other'!D29*10^6</f>
        <v>156588525560.83087</v>
      </c>
    </row>
    <row r="12" spans="1:9" ht="15" x14ac:dyDescent="0.25">
      <c r="A12" s="5">
        <v>2025</v>
      </c>
      <c r="B12" s="13">
        <f>'E3 data 60% RPS Scoping Plan'!V12</f>
        <v>5014414588752.1406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f>'Agriculture - other'!D30*10^6</f>
        <v>156588525560.83087</v>
      </c>
    </row>
    <row r="13" spans="1:9" ht="15" x14ac:dyDescent="0.25">
      <c r="A13" s="5">
        <v>2026</v>
      </c>
      <c r="B13" s="13">
        <f>'E3 data 60% RPS Scoping Plan'!V13</f>
        <v>4980199477835.71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f>'Agriculture - other'!D31*10^6</f>
        <v>156588525560.83087</v>
      </c>
    </row>
    <row r="14" spans="1:9" ht="15" x14ac:dyDescent="0.25">
      <c r="A14" s="5">
        <v>2027</v>
      </c>
      <c r="B14" s="13">
        <f>'E3 data 60% RPS Scoping Plan'!V14</f>
        <v>4945984366919.2803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f>'Agriculture - other'!D32*10^6</f>
        <v>156588525560.83087</v>
      </c>
    </row>
    <row r="15" spans="1:9" ht="15" x14ac:dyDescent="0.25">
      <c r="A15" s="5">
        <v>2028</v>
      </c>
      <c r="B15" s="13">
        <f>'E3 data 60% RPS Scoping Plan'!V15</f>
        <v>4911769256002.8496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f>'Agriculture - other'!D33*10^6</f>
        <v>156588525560.83087</v>
      </c>
    </row>
    <row r="16" spans="1:9" ht="15" x14ac:dyDescent="0.25">
      <c r="A16" s="5">
        <v>2029</v>
      </c>
      <c r="B16" s="13">
        <f>'E3 data 60% RPS Scoping Plan'!V16</f>
        <v>4877554145086.4199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f>'Agriculture - other'!D34*10^6</f>
        <v>156588525560.83087</v>
      </c>
    </row>
    <row r="17" spans="1:9" ht="15" x14ac:dyDescent="0.25">
      <c r="A17" s="5">
        <v>2030</v>
      </c>
      <c r="B17" s="13">
        <f>'E3 data 60% RPS Scoping Plan'!V17</f>
        <v>4815460054904.7598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f>'Agriculture - other'!D35*10^6</f>
        <v>156588525560.83087</v>
      </c>
    </row>
    <row r="18" spans="1:9" ht="15" x14ac:dyDescent="0.25">
      <c r="A18" s="5">
        <v>2031</v>
      </c>
      <c r="B18" s="13">
        <f>'E3 data 60% RPS Scoping Plan'!V18</f>
        <v>4787581075639.5195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f>'Agriculture - other'!D36*10^6</f>
        <v>156588525560.83087</v>
      </c>
    </row>
    <row r="19" spans="1:9" x14ac:dyDescent="0.35">
      <c r="A19" s="5">
        <v>2032</v>
      </c>
      <c r="B19" s="13">
        <f>'E3 data 60% RPS Scoping Plan'!V19</f>
        <v>4759702096374.2803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f>'Agriculture - other'!D37*10^6</f>
        <v>156588525560.83087</v>
      </c>
    </row>
    <row r="20" spans="1:9" x14ac:dyDescent="0.35">
      <c r="A20" s="5">
        <v>2033</v>
      </c>
      <c r="B20" s="13">
        <f>'E3 data 60% RPS Scoping Plan'!V20</f>
        <v>4731823117109.04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f>'Agriculture - other'!D38*10^6</f>
        <v>156588525560.83087</v>
      </c>
    </row>
    <row r="21" spans="1:9" x14ac:dyDescent="0.35">
      <c r="A21" s="5">
        <v>2034</v>
      </c>
      <c r="B21" s="13">
        <f>'E3 data 60% RPS Scoping Plan'!V21</f>
        <v>4703944137843.8096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f>'Agriculture - other'!D39*10^6</f>
        <v>156588525560.83087</v>
      </c>
    </row>
    <row r="22" spans="1:9" x14ac:dyDescent="0.35">
      <c r="A22" s="5">
        <v>2035</v>
      </c>
      <c r="B22" s="13">
        <f>'E3 data 60% RPS Scoping Plan'!V22</f>
        <v>4676065158578.5703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f>'Agriculture - other'!D40*10^6</f>
        <v>156588525560.83087</v>
      </c>
    </row>
    <row r="23" spans="1:9" x14ac:dyDescent="0.35">
      <c r="A23" s="5">
        <v>2036</v>
      </c>
      <c r="B23" s="13">
        <f>'E3 data 60% RPS Scoping Plan'!V23</f>
        <v>4648186179313.3301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f>'Agriculture - other'!D41*10^6</f>
        <v>156588525560.83087</v>
      </c>
    </row>
    <row r="24" spans="1:9" x14ac:dyDescent="0.35">
      <c r="A24" s="5">
        <v>2037</v>
      </c>
      <c r="B24" s="13">
        <f>'E3 data 60% RPS Scoping Plan'!V24</f>
        <v>4620307200048.0898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f>'Agriculture - other'!D42*10^6</f>
        <v>156588525560.83087</v>
      </c>
    </row>
    <row r="25" spans="1:9" x14ac:dyDescent="0.35">
      <c r="A25" s="5">
        <v>2038</v>
      </c>
      <c r="B25" s="13">
        <f>'E3 data 60% RPS Scoping Plan'!V25</f>
        <v>4592428220782.8496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f>'Agriculture - other'!D43*10^6</f>
        <v>156588525560.83087</v>
      </c>
    </row>
    <row r="26" spans="1:9" x14ac:dyDescent="0.35">
      <c r="A26" s="5">
        <v>2039</v>
      </c>
      <c r="B26" s="13">
        <f>'E3 data 60% RPS Scoping Plan'!V26</f>
        <v>4564549241517.6104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f>'Agriculture - other'!D44*10^6</f>
        <v>156588525560.83087</v>
      </c>
    </row>
    <row r="27" spans="1:9" x14ac:dyDescent="0.35">
      <c r="A27" s="5">
        <v>2040</v>
      </c>
      <c r="B27" s="13">
        <f>'E3 data 60% RPS Scoping Plan'!V27</f>
        <v>4536670262252.3799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f>'Agriculture - other'!D45*10^6</f>
        <v>156588525560.83087</v>
      </c>
    </row>
    <row r="28" spans="1:9" x14ac:dyDescent="0.35">
      <c r="A28" s="5">
        <v>2041</v>
      </c>
      <c r="B28" s="13">
        <f>'E3 data 60% RPS Scoping Plan'!V28</f>
        <v>4508791282987.1396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f>'Agriculture - other'!D46*10^6</f>
        <v>156588525560.83087</v>
      </c>
    </row>
    <row r="29" spans="1:9" x14ac:dyDescent="0.35">
      <c r="A29" s="5">
        <v>2042</v>
      </c>
      <c r="B29" s="13">
        <f>'E3 data 60% RPS Scoping Plan'!V29</f>
        <v>4480912303721.9004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f>'Agriculture - other'!D47*10^6</f>
        <v>156588525560.83087</v>
      </c>
    </row>
    <row r="30" spans="1:9" x14ac:dyDescent="0.35">
      <c r="A30" s="5">
        <v>2043</v>
      </c>
      <c r="B30" s="13">
        <f>'E3 data 60% RPS Scoping Plan'!V30</f>
        <v>4453033324456.6602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f>'Agriculture - other'!D48*10^6</f>
        <v>156588525560.83087</v>
      </c>
    </row>
    <row r="31" spans="1:9" x14ac:dyDescent="0.35">
      <c r="A31" s="5">
        <v>2044</v>
      </c>
      <c r="B31" s="13">
        <f>'E3 data 60% RPS Scoping Plan'!V31</f>
        <v>4425154345191.4199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f>'Agriculture - other'!D49*10^6</f>
        <v>156588525560.83087</v>
      </c>
    </row>
    <row r="32" spans="1:9" x14ac:dyDescent="0.35">
      <c r="A32" s="5">
        <v>2045</v>
      </c>
      <c r="B32" s="13">
        <f>'E3 data 60% RPS Scoping Plan'!V32</f>
        <v>4397275365926.1904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f>'Agriculture - other'!D50*10^6</f>
        <v>156588525560.83087</v>
      </c>
    </row>
    <row r="33" spans="1:37" x14ac:dyDescent="0.35">
      <c r="A33" s="5">
        <v>2046</v>
      </c>
      <c r="B33" s="13">
        <f>'E3 data 60% RPS Scoping Plan'!V33</f>
        <v>4369396386660.9502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f>'Agriculture - other'!D51*10^6</f>
        <v>156588525560.83087</v>
      </c>
    </row>
    <row r="34" spans="1:37" x14ac:dyDescent="0.35">
      <c r="A34" s="5">
        <v>2047</v>
      </c>
      <c r="B34" s="13">
        <f>'E3 data 60% RPS Scoping Plan'!V34</f>
        <v>4341517407395.7104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f>'Agriculture - other'!D52*10^6</f>
        <v>156588525560.83087</v>
      </c>
    </row>
    <row r="35" spans="1:37" x14ac:dyDescent="0.35">
      <c r="A35" s="5">
        <v>2048</v>
      </c>
      <c r="B35" s="13">
        <f>'E3 data 60% RPS Scoping Plan'!V35</f>
        <v>4313638428130.4702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f>'Agriculture - other'!D53*10^6</f>
        <v>156588525560.83087</v>
      </c>
    </row>
    <row r="36" spans="1:37" x14ac:dyDescent="0.35">
      <c r="A36" s="5">
        <v>2049</v>
      </c>
      <c r="B36" s="13">
        <f>'E3 data 60% RPS Scoping Plan'!V36</f>
        <v>4285759448865.23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4">
        <f>'Agriculture - other'!D54*10^6</f>
        <v>156588525560.83087</v>
      </c>
    </row>
    <row r="37" spans="1:37" x14ac:dyDescent="0.35">
      <c r="A37" s="5">
        <v>2050</v>
      </c>
      <c r="B37" s="13">
        <f>'E3 data 60% RPS Scoping Plan'!V37</f>
        <v>4257880469600.0005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f>'Agriculture - other'!D55*10^6</f>
        <v>156588525560.83087</v>
      </c>
    </row>
    <row r="39" spans="1:37" x14ac:dyDescent="0.35">
      <c r="B39" s="11"/>
    </row>
    <row r="40" spans="1:37" x14ac:dyDescent="0.35">
      <c r="B40" s="11"/>
      <c r="C40" s="11"/>
    </row>
    <row r="41" spans="1:37" x14ac:dyDescent="0.35">
      <c r="B41" s="10"/>
    </row>
    <row r="42" spans="1:37" x14ac:dyDescent="0.35">
      <c r="B42" s="10"/>
    </row>
    <row r="43" spans="1:37" x14ac:dyDescent="0.35">
      <c r="B43" s="10"/>
      <c r="D43" s="8"/>
      <c r="E43" s="8"/>
      <c r="F43" s="8"/>
      <c r="G43" s="8"/>
      <c r="H43" s="8"/>
      <c r="I43" s="8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 spans="1:37" x14ac:dyDescent="0.35">
      <c r="B44" s="10"/>
    </row>
    <row r="45" spans="1:37" x14ac:dyDescent="0.35">
      <c r="B45" s="10"/>
    </row>
    <row r="46" spans="1:37" x14ac:dyDescent="0.35">
      <c r="B46" s="10"/>
    </row>
    <row r="47" spans="1:37" x14ac:dyDescent="0.35">
      <c r="B47" s="10"/>
    </row>
    <row r="48" spans="1:37" x14ac:dyDescent="0.35">
      <c r="B48" s="10"/>
    </row>
    <row r="49" spans="2:2" x14ac:dyDescent="0.35">
      <c r="B49" s="10"/>
    </row>
    <row r="50" spans="2:2" x14ac:dyDescent="0.35">
      <c r="B50" s="10"/>
    </row>
    <row r="51" spans="2:2" x14ac:dyDescent="0.35">
      <c r="B51" s="10"/>
    </row>
    <row r="52" spans="2:2" x14ac:dyDescent="0.35">
      <c r="B52" s="10"/>
    </row>
    <row r="53" spans="2:2" x14ac:dyDescent="0.35">
      <c r="B53" s="10"/>
    </row>
    <row r="54" spans="2:2" x14ac:dyDescent="0.35">
      <c r="B54" s="10"/>
    </row>
    <row r="55" spans="2:2" x14ac:dyDescent="0.35">
      <c r="B55" s="10"/>
    </row>
    <row r="56" spans="2:2" x14ac:dyDescent="0.35">
      <c r="B56" s="10"/>
    </row>
    <row r="57" spans="2:2" x14ac:dyDescent="0.35">
      <c r="B57" s="10"/>
    </row>
    <row r="58" spans="2:2" x14ac:dyDescent="0.35">
      <c r="B58" s="10"/>
    </row>
    <row r="59" spans="2:2" x14ac:dyDescent="0.35">
      <c r="B59" s="10"/>
    </row>
    <row r="60" spans="2:2" x14ac:dyDescent="0.35">
      <c r="B60" s="10"/>
    </row>
    <row r="61" spans="2:2" x14ac:dyDescent="0.35">
      <c r="B61" s="10"/>
    </row>
    <row r="62" spans="2:2" x14ac:dyDescent="0.35">
      <c r="B62" s="10"/>
    </row>
    <row r="63" spans="2:2" x14ac:dyDescent="0.35">
      <c r="B63" s="10"/>
    </row>
    <row r="64" spans="2:2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Electricity - process -fugitive</vt:lpstr>
      <vt:lpstr>Agriculture - other</vt:lpstr>
      <vt:lpstr>Fgas</vt:lpstr>
      <vt:lpstr>CH4 Calcs</vt:lpstr>
      <vt:lpstr>E3 data 60% RPS Scoping Plan</vt:lpstr>
      <vt:lpstr>CARB data on GHG Emissions</vt:lpstr>
      <vt:lpstr>BPEiC-CH4-adjustments</vt:lpstr>
      <vt:lpstr>BPEiC-CO2</vt:lpstr>
      <vt:lpstr>BPEiC-CH4</vt:lpstr>
      <vt:lpstr>BPEiC-N2O</vt:lpstr>
      <vt:lpstr>BPEiC-F-gases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Chris Busch</cp:lastModifiedBy>
  <dcterms:created xsi:type="dcterms:W3CDTF">2017-04-14T18:15:39Z</dcterms:created>
  <dcterms:modified xsi:type="dcterms:W3CDTF">2019-04-13T17:20:43Z</dcterms:modified>
</cp:coreProperties>
</file>