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20" windowWidth="18830" windowHeight="6560" activeTab="4"/>
  </bookViews>
  <sheets>
    <sheet name="About" sheetId="1" r:id="rId1"/>
    <sheet name="REF" sheetId="9" r:id="rId2"/>
    <sheet name="AVO" sheetId="8" r:id="rId3"/>
    <sheet name="WET" sheetId="7" r:id="rId4"/>
    <sheet name="CSpULApYbP" sheetId="3" r:id="rId5"/>
  </sheets>
  <externalReferences>
    <externalReference r:id="rId6"/>
  </externalReferences>
  <definedNames>
    <definedName name="acres_per_hectare">#REF!</definedName>
    <definedName name="acres_per_million_hectares">#REF!</definedName>
    <definedName name="C_to_CO2">'[1]Conversion Factors'!$A$4</definedName>
    <definedName name="grams_per_ton">#REF!</definedName>
  </definedNames>
  <calcPr calcId="145621" iterate="1" iterateDelta="1.0000000000000001E-5"/>
</workbook>
</file>

<file path=xl/calcChain.xml><?xml version="1.0" encoding="utf-8"?>
<calcChain xmlns="http://schemas.openxmlformats.org/spreadsheetml/2006/main">
  <c r="B3" i="3" l="1"/>
  <c r="C25" i="7" l="1"/>
  <c r="C26" i="7"/>
  <c r="C27" i="7"/>
  <c r="D27" i="7" s="1"/>
  <c r="C24" i="7"/>
  <c r="D24" i="7" s="1"/>
  <c r="D25" i="7"/>
  <c r="D26" i="7"/>
  <c r="B9" i="7"/>
  <c r="C8" i="7"/>
  <c r="C7" i="7"/>
  <c r="C6" i="7"/>
  <c r="C5" i="7"/>
  <c r="G26" i="8"/>
  <c r="G27" i="8"/>
  <c r="G28" i="8"/>
  <c r="G29" i="8"/>
  <c r="G25" i="8"/>
  <c r="F26" i="8"/>
  <c r="F27" i="8"/>
  <c r="F28" i="8"/>
  <c r="F29" i="8"/>
  <c r="F25" i="8"/>
  <c r="B10" i="8"/>
  <c r="E26" i="8"/>
  <c r="E27" i="8"/>
  <c r="E28" i="8"/>
  <c r="E29" i="8"/>
  <c r="E25" i="8"/>
  <c r="C26" i="8"/>
  <c r="C27" i="8"/>
  <c r="C28" i="8"/>
  <c r="C29" i="8"/>
  <c r="C25" i="8"/>
  <c r="C9" i="7" l="1"/>
  <c r="B39" i="7" s="1"/>
  <c r="B38" i="7" l="1"/>
  <c r="B37" i="7"/>
  <c r="B36" i="7"/>
  <c r="B41" i="7" l="1"/>
  <c r="B6" i="3" s="1"/>
  <c r="C6" i="8" l="1"/>
  <c r="C7" i="8"/>
  <c r="C8" i="8"/>
  <c r="C9" i="8"/>
  <c r="C5" i="8"/>
  <c r="E6" i="9"/>
  <c r="F6" i="9" s="1"/>
  <c r="B37" i="8" l="1"/>
  <c r="C10" i="8"/>
  <c r="B40" i="8" s="1"/>
  <c r="B41" i="8" l="1"/>
  <c r="B38" i="8"/>
  <c r="B43" i="8" s="1"/>
  <c r="B5" i="3" s="1"/>
  <c r="B39" i="8"/>
</calcChain>
</file>

<file path=xl/sharedStrings.xml><?xml version="1.0" encoding="utf-8"?>
<sst xmlns="http://schemas.openxmlformats.org/spreadsheetml/2006/main" count="132" uniqueCount="84">
  <si>
    <t>CSpULApYbP CO2 Sequestered per Unit Land Area per Year by Policy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</si>
  <si>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</si>
  <si>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</si>
  <si>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</si>
  <si>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</si>
  <si>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</si>
  <si>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</si>
  <si>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</si>
  <si>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</si>
  <si>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Source:</t>
  </si>
  <si>
    <t>Dick Cameron, David Marvin, Jon Remucal, and Michelle Passero,</t>
  </si>
  <si>
    <t>"Ecosystem management and land conservation can</t>
  </si>
  <si>
    <t>substantially contribute to California’s climate</t>
  </si>
  <si>
    <t>mitigation goals," Proceeding of the National Academy of Science</t>
  </si>
  <si>
    <t>www.pnas.org/cgi/doi/10.1073/pnas.1707811114</t>
  </si>
  <si>
    <t xml:space="preserve">Table S2. </t>
  </si>
  <si>
    <t>Mean across activity types calculated by shares of affected land area using</t>
  </si>
  <si>
    <t xml:space="preserve">moderate scenario ("primary rates") in table S2. </t>
  </si>
  <si>
    <t>Details for each type in dedicated worksheets that follow (i.e. for REF, AVO, and WET types)</t>
  </si>
  <si>
    <t>REF</t>
  </si>
  <si>
    <t>AVO</t>
  </si>
  <si>
    <t>Reforestation of disturbed areas</t>
  </si>
  <si>
    <t>Avoided conversion</t>
  </si>
  <si>
    <t>WET</t>
  </si>
  <si>
    <t>Wetland restoration</t>
  </si>
  <si>
    <t>There is no weighting required.</t>
  </si>
  <si>
    <t xml:space="preserve">There is only one activity type in this category. </t>
  </si>
  <si>
    <t>PNAS paper shows</t>
  </si>
  <si>
    <t>MT CO2e / ha /yr</t>
  </si>
  <si>
    <t xml:space="preserve">conversion </t>
  </si>
  <si>
    <t>ha</t>
  </si>
  <si>
    <t>acre</t>
  </si>
  <si>
    <t>MT CO2e / ha / yr to 2050</t>
  </si>
  <si>
    <t>g CO2e / ha/yr</t>
  </si>
  <si>
    <t>Conversion</t>
  </si>
  <si>
    <t>MT</t>
  </si>
  <si>
    <t>grams</t>
  </si>
  <si>
    <t>MT CO2e / ha /acre</t>
  </si>
  <si>
    <t>g CO2e / ha /acre</t>
  </si>
  <si>
    <t>assign to WET</t>
  </si>
  <si>
    <t>assign to AVO</t>
  </si>
  <si>
    <t>For weighting of types, use area share</t>
  </si>
  <si>
    <t>Ha / yr to 2050</t>
  </si>
  <si>
    <t>acre / yr to 2050</t>
  </si>
  <si>
    <t>AVO - forest to development</t>
  </si>
  <si>
    <t>AVO- grassland to row crop</t>
  </si>
  <si>
    <t>AVO - hardwood woodland to development</t>
  </si>
  <si>
    <t>AVO - shrubland to annual row crops</t>
  </si>
  <si>
    <t>AVO - wetlands to pasture</t>
  </si>
  <si>
    <t xml:space="preserve">This is the one activity type that has two components. </t>
  </si>
  <si>
    <t>(1) Average carbon stock is a one time occurrence</t>
  </si>
  <si>
    <t>(2) Average rate is additional sequestration each year.</t>
  </si>
  <si>
    <t xml:space="preserve">Since we are computing annual metrics, the fixed </t>
  </si>
  <si>
    <t>element is spread out to 2050 on average, divided by 31 years.</t>
  </si>
  <si>
    <t>Average stock</t>
  </si>
  <si>
    <t>Average sequestration rate</t>
  </si>
  <si>
    <t>IFM calculated in the spreadsheet titled Increased Annual CO2 Sequestration Achievable by Improved Management Practices per Acre</t>
  </si>
  <si>
    <t>MT CO2e / ha</t>
  </si>
  <si>
    <t>Average stock on a year basis.</t>
  </si>
  <si>
    <t>Inclusive carbon benefit</t>
  </si>
  <si>
    <t>g CO2e / acre /yr</t>
  </si>
  <si>
    <t>Contributions to weighted averge</t>
  </si>
  <si>
    <t>weighted average</t>
  </si>
  <si>
    <t>WET = Wetland restoration</t>
  </si>
  <si>
    <t>WET - corn to managed wetlands</t>
  </si>
  <si>
    <t>WET - corn to tidal wetlands</t>
  </si>
  <si>
    <t>WET - pasture to managed wetlands</t>
  </si>
  <si>
    <t>WET - pasture to tidal wetlands</t>
  </si>
  <si>
    <t>event of a wildfire or other mortality-inducing disturbance at a</t>
  </si>
  <si>
    <t>location, a 2% discount was applied to the reductions modeled for</t>
  </si>
  <si>
    <t>the activity types based on CFM, avoided conversion of forests and</t>
  </si>
  <si>
    <t>hardwoods, and reforestation. This 2% discount rate is based on</t>
  </si>
  <si>
    <t>the background mortality rate of California’s forests of 0.928%</t>
  </si>
  <si>
    <t>during the 1990s from Hudiburg et al. (3), approximated to</t>
  </si>
  <si>
    <t>present-day by increasing the background mortality rate by 3%per</t>
  </si>
  <si>
    <t>year over 15 y, which is the climatically induced rate of increase in</t>
  </si>
  <si>
    <t>mortality found by Van Mantgem et al. (47). We added an additional</t>
  </si>
  <si>
    <t>0.5% risk of mortality due to wildfire based on the yearly</t>
  </si>
  <si>
    <t>percent of carbon lost from forests that experienced fire from</t>
  </si>
  <si>
    <t>2001 to 2010 (22). We assumed a 1% discount for non–forestrelated</t>
  </si>
  <si>
    <t>activities to account for potential reversals.</t>
  </si>
  <si>
    <t>Page 1 of the supporting information on Cameron et al., reads:</t>
  </si>
  <si>
    <r>
      <rPr>
        <b/>
        <sz val="11"/>
        <color theme="1"/>
        <rFont val="Calibri"/>
        <family val="2"/>
        <scheme val="minor"/>
      </rPr>
      <t>Discount Rates.</t>
    </r>
    <r>
      <rPr>
        <sz val="11"/>
        <color theme="1"/>
        <rFont val="Calibri"/>
        <family val="2"/>
        <scheme val="minor"/>
      </rPr>
      <t xml:space="preserve"> To account for the risk of reduction reversals in the</t>
    </r>
  </si>
  <si>
    <t>These estimates include a "discount rate" to account for reversals, such as due to forest fire.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</si>
</sst>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ont="1"/>
    <xf numFmtId="0" fontId="0" fillId="0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1" fontId="0" fillId="2" borderId="0" xfId="0" applyNumberFormat="1" applyFill="1"/>
    <xf numFmtId="164" fontId="0" fillId="0" borderId="0" xfId="7" applyNumberFormat="1" applyFont="1"/>
    <xf numFmtId="164" fontId="0" fillId="0" borderId="0" xfId="0" applyNumberFormat="1"/>
    <xf numFmtId="43" fontId="0" fillId="0" borderId="0" xfId="0" applyNumberFormat="1" applyAlignment="1">
      <alignment horizontal="left" indent="2"/>
    </xf>
    <xf numFmtId="43" fontId="0" fillId="0" borderId="0" xfId="0" applyNumberFormat="1"/>
    <xf numFmtId="11" fontId="0" fillId="3" borderId="0" xfId="0" applyNumberFormat="1" applyFill="1"/>
    <xf numFmtId="0" fontId="0" fillId="3" borderId="0" xfId="0" applyFill="1"/>
    <xf numFmtId="1" fontId="0" fillId="0" borderId="0" xfId="0" applyNumberFormat="1" applyFill="1"/>
  </cellXfs>
  <cellStyles count="8">
    <cellStyle name="Body: normal cell" xfId="1"/>
    <cellStyle name="Comma" xfId="7" builtinId="3"/>
    <cellStyle name="Font: Calibri, 9pt regular" xfId="2"/>
    <cellStyle name="Footnotes: top row" xfId="3"/>
    <cellStyle name="Header: bottom row" xfId="4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25" sqref="A25"/>
    </sheetView>
  </sheetViews>
  <sheetFormatPr defaultRowHeight="14.5" x14ac:dyDescent="0.35"/>
  <cols>
    <col min="1" max="1" width="10.453125" customWidth="1"/>
    <col min="2" max="2" width="66.7265625" customWidth="1"/>
  </cols>
  <sheetData>
    <row r="1" spans="1:3" x14ac:dyDescent="0.35">
      <c r="A1" s="1" t="s">
        <v>0</v>
      </c>
    </row>
    <row r="3" spans="1:3" x14ac:dyDescent="0.35">
      <c r="A3" t="s">
        <v>9</v>
      </c>
      <c r="B3" t="s">
        <v>10</v>
      </c>
    </row>
    <row r="4" spans="1:3" x14ac:dyDescent="0.35">
      <c r="B4" t="s">
        <v>11</v>
      </c>
    </row>
    <row r="5" spans="1:3" x14ac:dyDescent="0.35">
      <c r="B5" t="s">
        <v>12</v>
      </c>
    </row>
    <row r="6" spans="1:3" x14ac:dyDescent="0.35">
      <c r="B6" t="s">
        <v>13</v>
      </c>
    </row>
    <row r="7" spans="1:3" x14ac:dyDescent="0.35">
      <c r="B7" t="s">
        <v>14</v>
      </c>
    </row>
    <row r="9" spans="1:3" x14ac:dyDescent="0.35">
      <c r="B9" t="s">
        <v>15</v>
      </c>
    </row>
    <row r="10" spans="1:3" s="5" customFormat="1" x14ac:dyDescent="0.35">
      <c r="A10"/>
      <c r="B10"/>
      <c r="C10"/>
    </row>
    <row r="12" spans="1:3" x14ac:dyDescent="0.35">
      <c r="A12" s="1" t="s">
        <v>1</v>
      </c>
    </row>
    <row r="14" spans="1:3" x14ac:dyDescent="0.35">
      <c r="A14" t="s">
        <v>16</v>
      </c>
    </row>
    <row r="15" spans="1:3" x14ac:dyDescent="0.35">
      <c r="A15" t="s">
        <v>17</v>
      </c>
    </row>
    <row r="17" spans="1:2" x14ac:dyDescent="0.35">
      <c r="A17" t="s">
        <v>18</v>
      </c>
    </row>
    <row r="19" spans="1:2" x14ac:dyDescent="0.35">
      <c r="A19" t="s">
        <v>19</v>
      </c>
      <c r="B19" t="s">
        <v>21</v>
      </c>
    </row>
    <row r="20" spans="1:2" x14ac:dyDescent="0.35">
      <c r="A20" t="s">
        <v>20</v>
      </c>
      <c r="B20" t="s">
        <v>22</v>
      </c>
    </row>
    <row r="21" spans="1:2" x14ac:dyDescent="0.35">
      <c r="A21" t="s">
        <v>23</v>
      </c>
      <c r="B21" t="s">
        <v>24</v>
      </c>
    </row>
    <row r="23" spans="1:2" x14ac:dyDescent="0.35">
      <c r="A23" s="4" t="s">
        <v>56</v>
      </c>
    </row>
    <row r="24" spans="1:2" x14ac:dyDescent="0.35">
      <c r="A24" s="4"/>
    </row>
    <row r="25" spans="1:2" x14ac:dyDescent="0.35">
      <c r="A25" s="4" t="s">
        <v>83</v>
      </c>
    </row>
    <row r="26" spans="1:2" x14ac:dyDescent="0.35">
      <c r="A26" t="s">
        <v>81</v>
      </c>
    </row>
    <row r="27" spans="1:2" x14ac:dyDescent="0.35">
      <c r="B27" t="s">
        <v>82</v>
      </c>
    </row>
    <row r="28" spans="1:2" x14ac:dyDescent="0.35">
      <c r="B28" t="s">
        <v>68</v>
      </c>
    </row>
    <row r="29" spans="1:2" x14ac:dyDescent="0.35">
      <c r="B29" t="s">
        <v>69</v>
      </c>
    </row>
    <row r="30" spans="1:2" x14ac:dyDescent="0.35">
      <c r="B30" t="s">
        <v>70</v>
      </c>
    </row>
    <row r="31" spans="1:2" x14ac:dyDescent="0.35">
      <c r="B31" t="s">
        <v>71</v>
      </c>
    </row>
    <row r="32" spans="1:2" x14ac:dyDescent="0.35">
      <c r="B32" t="s">
        <v>72</v>
      </c>
    </row>
    <row r="33" spans="2:2" x14ac:dyDescent="0.35">
      <c r="B33" t="s">
        <v>73</v>
      </c>
    </row>
    <row r="34" spans="2:2" x14ac:dyDescent="0.35">
      <c r="B34" t="s">
        <v>74</v>
      </c>
    </row>
    <row r="35" spans="2:2" x14ac:dyDescent="0.35">
      <c r="B35" t="s">
        <v>75</v>
      </c>
    </row>
    <row r="36" spans="2:2" x14ac:dyDescent="0.35">
      <c r="B36" t="s">
        <v>76</v>
      </c>
    </row>
    <row r="37" spans="2:2" x14ac:dyDescent="0.35">
      <c r="B37" t="s">
        <v>77</v>
      </c>
    </row>
    <row r="38" spans="2:2" x14ac:dyDescent="0.35">
      <c r="B38" t="s">
        <v>78</v>
      </c>
    </row>
    <row r="39" spans="2:2" x14ac:dyDescent="0.35">
      <c r="B39" t="s">
        <v>79</v>
      </c>
    </row>
    <row r="40" spans="2:2" x14ac:dyDescent="0.35">
      <c r="B40" t="s">
        <v>80</v>
      </c>
    </row>
  </sheetData>
  <hyperlinks>
    <hyperlink ref="B7" r:id="rId1" display="http://www.fs.fed.us/pnw/pubs/pnw_gtr888.pdf"/>
    <hyperlink ref="B9" r:id="rId2" display="http://www.fs.fed.us/pnw/pubs/pnw_gtr888/county-level-data_nielsen2013.xls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6" sqref="F6"/>
    </sheetView>
  </sheetViews>
  <sheetFormatPr defaultRowHeight="14.5" x14ac:dyDescent="0.35"/>
  <cols>
    <col min="4" max="4" width="18.90625" customWidth="1"/>
    <col min="5" max="5" width="21.36328125" customWidth="1"/>
    <col min="6" max="6" width="17.90625" customWidth="1"/>
  </cols>
  <sheetData>
    <row r="1" spans="1:6" x14ac:dyDescent="0.35">
      <c r="A1" t="s">
        <v>25</v>
      </c>
    </row>
    <row r="3" spans="1:6" x14ac:dyDescent="0.35">
      <c r="A3" t="s">
        <v>26</v>
      </c>
    </row>
    <row r="5" spans="1:6" x14ac:dyDescent="0.35">
      <c r="A5" t="s">
        <v>27</v>
      </c>
      <c r="D5" s="7" t="s">
        <v>28</v>
      </c>
      <c r="E5" s="7" t="s">
        <v>37</v>
      </c>
      <c r="F5" s="7" t="s">
        <v>38</v>
      </c>
    </row>
    <row r="6" spans="1:6" x14ac:dyDescent="0.35">
      <c r="D6">
        <v>11.4</v>
      </c>
      <c r="E6">
        <f>D6*B10</f>
        <v>28.158000000000005</v>
      </c>
      <c r="F6" s="6">
        <f>B15*E6</f>
        <v>28158000.000000004</v>
      </c>
    </row>
    <row r="8" spans="1:6" x14ac:dyDescent="0.35">
      <c r="A8" s="8" t="s">
        <v>29</v>
      </c>
      <c r="B8" s="8"/>
    </row>
    <row r="9" spans="1:6" x14ac:dyDescent="0.35">
      <c r="A9" s="8" t="s">
        <v>30</v>
      </c>
      <c r="B9" s="8" t="s">
        <v>31</v>
      </c>
    </row>
    <row r="10" spans="1:6" x14ac:dyDescent="0.35">
      <c r="A10" s="8">
        <v>1</v>
      </c>
      <c r="B10" s="8">
        <v>2.4700000000000002</v>
      </c>
    </row>
    <row r="13" spans="1:6" x14ac:dyDescent="0.35">
      <c r="A13" t="s">
        <v>34</v>
      </c>
    </row>
    <row r="14" spans="1:6" x14ac:dyDescent="0.35">
      <c r="A14" s="9" t="s">
        <v>35</v>
      </c>
      <c r="B14" s="9" t="s">
        <v>36</v>
      </c>
    </row>
    <row r="15" spans="1:6" x14ac:dyDescent="0.35">
      <c r="A15" s="9">
        <v>1</v>
      </c>
      <c r="B15" s="9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43" sqref="B43"/>
    </sheetView>
  </sheetViews>
  <sheetFormatPr defaultRowHeight="14.5" x14ac:dyDescent="0.35"/>
  <cols>
    <col min="1" max="1" width="37.7265625" bestFit="1" customWidth="1"/>
    <col min="2" max="2" width="25.08984375" customWidth="1"/>
    <col min="3" max="3" width="26" bestFit="1" customWidth="1"/>
    <col min="4" max="4" width="23.54296875" bestFit="1" customWidth="1"/>
    <col min="5" max="5" width="20.81640625" bestFit="1" customWidth="1"/>
    <col min="6" max="6" width="13" bestFit="1" customWidth="1"/>
    <col min="7" max="7" width="14.90625" bestFit="1" customWidth="1"/>
  </cols>
  <sheetData>
    <row r="1" spans="1:3" x14ac:dyDescent="0.35">
      <c r="A1" t="s">
        <v>20</v>
      </c>
    </row>
    <row r="3" spans="1:3" x14ac:dyDescent="0.35">
      <c r="A3" s="4" t="s">
        <v>41</v>
      </c>
    </row>
    <row r="4" spans="1:3" x14ac:dyDescent="0.35">
      <c r="B4" t="s">
        <v>42</v>
      </c>
      <c r="C4" t="s">
        <v>43</v>
      </c>
    </row>
    <row r="5" spans="1:3" x14ac:dyDescent="0.35">
      <c r="A5" t="s">
        <v>44</v>
      </c>
      <c r="B5" s="10">
        <v>1803</v>
      </c>
      <c r="C5" s="12">
        <f>B5*$B$14</f>
        <v>4453.4100000000008</v>
      </c>
    </row>
    <row r="6" spans="1:3" x14ac:dyDescent="0.35">
      <c r="A6" t="s">
        <v>45</v>
      </c>
      <c r="B6" s="10">
        <v>1219</v>
      </c>
      <c r="C6" s="12">
        <f t="shared" ref="C6:C9" si="0">B6*$B$14</f>
        <v>3010.9300000000003</v>
      </c>
    </row>
    <row r="7" spans="1:3" x14ac:dyDescent="0.35">
      <c r="A7" t="s">
        <v>46</v>
      </c>
      <c r="B7" s="11">
        <v>3642</v>
      </c>
      <c r="C7" s="12">
        <f t="shared" si="0"/>
        <v>8995.7400000000016</v>
      </c>
    </row>
    <row r="8" spans="1:3" x14ac:dyDescent="0.35">
      <c r="A8" t="s">
        <v>47</v>
      </c>
      <c r="B8" s="11">
        <v>357</v>
      </c>
      <c r="C8" s="12">
        <f t="shared" si="0"/>
        <v>881.79000000000008</v>
      </c>
    </row>
    <row r="9" spans="1:3" x14ac:dyDescent="0.35">
      <c r="A9" t="s">
        <v>48</v>
      </c>
      <c r="B9" s="11">
        <v>142</v>
      </c>
      <c r="C9" s="12">
        <f t="shared" si="0"/>
        <v>350.74</v>
      </c>
    </row>
    <row r="10" spans="1:3" x14ac:dyDescent="0.35">
      <c r="B10" s="11">
        <f>SUM(B5:B9)</f>
        <v>7163</v>
      </c>
      <c r="C10" s="13">
        <f>SUM(C5:C9)</f>
        <v>17692.610000000004</v>
      </c>
    </row>
    <row r="12" spans="1:3" x14ac:dyDescent="0.35">
      <c r="A12" s="8" t="s">
        <v>29</v>
      </c>
      <c r="B12" s="8"/>
    </row>
    <row r="13" spans="1:3" x14ac:dyDescent="0.35">
      <c r="A13" s="8" t="s">
        <v>30</v>
      </c>
      <c r="B13" s="8" t="s">
        <v>31</v>
      </c>
    </row>
    <row r="14" spans="1:3" x14ac:dyDescent="0.35">
      <c r="A14" s="8">
        <v>1</v>
      </c>
      <c r="B14" s="8">
        <v>2.4700000000000002</v>
      </c>
    </row>
    <row r="16" spans="1:3" x14ac:dyDescent="0.35">
      <c r="A16" t="s">
        <v>49</v>
      </c>
    </row>
    <row r="17" spans="1:7" x14ac:dyDescent="0.35">
      <c r="A17" t="s">
        <v>50</v>
      </c>
    </row>
    <row r="18" spans="1:7" x14ac:dyDescent="0.35">
      <c r="A18" t="s">
        <v>51</v>
      </c>
    </row>
    <row r="20" spans="1:7" x14ac:dyDescent="0.35">
      <c r="A20" t="s">
        <v>52</v>
      </c>
    </row>
    <row r="21" spans="1:7" x14ac:dyDescent="0.35">
      <c r="A21" t="s">
        <v>53</v>
      </c>
    </row>
    <row r="23" spans="1:7" x14ac:dyDescent="0.35">
      <c r="B23" t="s">
        <v>54</v>
      </c>
      <c r="C23" t="s">
        <v>58</v>
      </c>
      <c r="D23" t="s">
        <v>55</v>
      </c>
      <c r="E23" t="s">
        <v>59</v>
      </c>
    </row>
    <row r="24" spans="1:7" ht="29" x14ac:dyDescent="0.35">
      <c r="B24" t="s">
        <v>57</v>
      </c>
      <c r="C24" s="7" t="s">
        <v>32</v>
      </c>
      <c r="D24" s="7" t="s">
        <v>32</v>
      </c>
      <c r="E24" s="7" t="s">
        <v>32</v>
      </c>
      <c r="F24" t="s">
        <v>33</v>
      </c>
      <c r="G24" t="s">
        <v>60</v>
      </c>
    </row>
    <row r="25" spans="1:7" x14ac:dyDescent="0.35">
      <c r="A25" t="s">
        <v>44</v>
      </c>
      <c r="B25">
        <v>155</v>
      </c>
      <c r="C25" s="6">
        <f>B25/31</f>
        <v>5</v>
      </c>
      <c r="D25">
        <v>0</v>
      </c>
      <c r="E25" s="6">
        <f>C25+D25</f>
        <v>5</v>
      </c>
      <c r="F25" s="6">
        <f>E25*$B$34</f>
        <v>5000000</v>
      </c>
      <c r="G25" s="6">
        <f>F25*$B$14</f>
        <v>12350000.000000002</v>
      </c>
    </row>
    <row r="26" spans="1:7" x14ac:dyDescent="0.35">
      <c r="A26" t="s">
        <v>45</v>
      </c>
      <c r="B26">
        <v>63.8</v>
      </c>
      <c r="C26" s="6">
        <f t="shared" ref="C26:C29" si="1">B26/31</f>
        <v>2.0580645161290323</v>
      </c>
      <c r="D26">
        <v>0.01</v>
      </c>
      <c r="E26" s="6">
        <f t="shared" ref="E26:E29" si="2">C26+D26</f>
        <v>2.0680645161290321</v>
      </c>
      <c r="F26" s="6">
        <f t="shared" ref="F26:F29" si="3">E26*$B$34</f>
        <v>2068064.516129032</v>
      </c>
      <c r="G26" s="6">
        <f t="shared" ref="G26:G29" si="4">F26*$B$14</f>
        <v>5108119.3548387093</v>
      </c>
    </row>
    <row r="27" spans="1:7" x14ac:dyDescent="0.35">
      <c r="A27" t="s">
        <v>46</v>
      </c>
      <c r="B27">
        <v>135</v>
      </c>
      <c r="C27" s="6">
        <f t="shared" si="1"/>
        <v>4.354838709677419</v>
      </c>
      <c r="D27">
        <v>3.67</v>
      </c>
      <c r="E27" s="6">
        <f t="shared" si="2"/>
        <v>8.0248387096774181</v>
      </c>
      <c r="F27" s="6">
        <f t="shared" si="3"/>
        <v>8024838.7096774178</v>
      </c>
      <c r="G27" s="6">
        <f t="shared" si="4"/>
        <v>19821351.612903222</v>
      </c>
    </row>
    <row r="28" spans="1:7" x14ac:dyDescent="0.35">
      <c r="A28" t="s">
        <v>47</v>
      </c>
      <c r="B28">
        <v>18.5</v>
      </c>
      <c r="C28" s="6">
        <f t="shared" si="1"/>
        <v>0.59677419354838712</v>
      </c>
      <c r="D28">
        <v>1.91</v>
      </c>
      <c r="E28" s="6">
        <f t="shared" si="2"/>
        <v>2.5067741935483872</v>
      </c>
      <c r="F28" s="6">
        <f t="shared" si="3"/>
        <v>2506774.1935483874</v>
      </c>
      <c r="G28" s="6">
        <f t="shared" si="4"/>
        <v>6191732.2580645178</v>
      </c>
    </row>
    <row r="29" spans="1:7" x14ac:dyDescent="0.35">
      <c r="A29" t="s">
        <v>48</v>
      </c>
      <c r="B29">
        <v>0</v>
      </c>
      <c r="C29" s="6">
        <f t="shared" si="1"/>
        <v>0</v>
      </c>
      <c r="D29">
        <v>16.100000000000001</v>
      </c>
      <c r="E29" s="6">
        <f t="shared" si="2"/>
        <v>16.100000000000001</v>
      </c>
      <c r="F29" s="6">
        <f t="shared" si="3"/>
        <v>16100000.000000002</v>
      </c>
      <c r="G29" s="6">
        <f t="shared" si="4"/>
        <v>39767000.000000007</v>
      </c>
    </row>
    <row r="32" spans="1:7" x14ac:dyDescent="0.35">
      <c r="A32" t="s">
        <v>34</v>
      </c>
    </row>
    <row r="33" spans="1:3" x14ac:dyDescent="0.35">
      <c r="A33" s="9" t="s">
        <v>35</v>
      </c>
      <c r="B33" s="9" t="s">
        <v>36</v>
      </c>
    </row>
    <row r="34" spans="1:3" x14ac:dyDescent="0.35">
      <c r="A34" s="9">
        <v>1</v>
      </c>
      <c r="B34" s="9">
        <v>1000000</v>
      </c>
    </row>
    <row r="36" spans="1:3" x14ac:dyDescent="0.35">
      <c r="A36" t="s">
        <v>61</v>
      </c>
    </row>
    <row r="37" spans="1:3" x14ac:dyDescent="0.35">
      <c r="A37" t="s">
        <v>44</v>
      </c>
      <c r="B37" s="6">
        <f>C5/$C$10*G25</f>
        <v>3108620.6896551726</v>
      </c>
    </row>
    <row r="38" spans="1:3" x14ac:dyDescent="0.35">
      <c r="A38" t="s">
        <v>45</v>
      </c>
      <c r="B38" s="6">
        <f t="shared" ref="B38:B41" si="5">C6/$C$10*G26</f>
        <v>869300.22246941028</v>
      </c>
    </row>
    <row r="39" spans="1:3" x14ac:dyDescent="0.35">
      <c r="A39" t="s">
        <v>46</v>
      </c>
      <c r="B39" s="6">
        <f t="shared" si="5"/>
        <v>10078090.545050053</v>
      </c>
    </row>
    <row r="40" spans="1:3" x14ac:dyDescent="0.35">
      <c r="A40" t="s">
        <v>47</v>
      </c>
      <c r="B40" s="6">
        <f t="shared" si="5"/>
        <v>308592.54727474978</v>
      </c>
    </row>
    <row r="41" spans="1:3" x14ac:dyDescent="0.35">
      <c r="A41" t="s">
        <v>48</v>
      </c>
      <c r="B41" s="6">
        <f t="shared" si="5"/>
        <v>788344.82758620684</v>
      </c>
    </row>
    <row r="43" spans="1:3" x14ac:dyDescent="0.35">
      <c r="B43" s="14">
        <f>SUM(B37:B41)</f>
        <v>15152948.832035594</v>
      </c>
      <c r="C43" s="1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4" sqref="B14"/>
    </sheetView>
  </sheetViews>
  <sheetFormatPr defaultRowHeight="14.5" x14ac:dyDescent="0.35"/>
  <cols>
    <col min="1" max="1" width="37.7265625" bestFit="1" customWidth="1"/>
    <col min="2" max="2" width="25.08984375" customWidth="1"/>
    <col min="3" max="3" width="26" bestFit="1" customWidth="1"/>
    <col min="4" max="4" width="23.54296875" bestFit="1" customWidth="1"/>
    <col min="5" max="5" width="20.81640625" bestFit="1" customWidth="1"/>
    <col min="6" max="6" width="13" bestFit="1" customWidth="1"/>
    <col min="7" max="7" width="14.90625" bestFit="1" customWidth="1"/>
  </cols>
  <sheetData>
    <row r="1" spans="1:3" x14ac:dyDescent="0.35">
      <c r="A1" t="s">
        <v>63</v>
      </c>
    </row>
    <row r="3" spans="1:3" x14ac:dyDescent="0.35">
      <c r="A3" s="4" t="s">
        <v>41</v>
      </c>
    </row>
    <row r="4" spans="1:3" x14ac:dyDescent="0.35">
      <c r="B4" t="s">
        <v>42</v>
      </c>
      <c r="C4" t="s">
        <v>43</v>
      </c>
    </row>
    <row r="5" spans="1:3" x14ac:dyDescent="0.35">
      <c r="A5" t="s">
        <v>64</v>
      </c>
      <c r="B5" s="10">
        <v>266</v>
      </c>
      <c r="C5" s="12">
        <f>B5*$B$13</f>
        <v>657.0200000000001</v>
      </c>
    </row>
    <row r="6" spans="1:3" x14ac:dyDescent="0.35">
      <c r="A6" t="s">
        <v>65</v>
      </c>
      <c r="B6" s="10">
        <v>728</v>
      </c>
      <c r="C6" s="12">
        <f>B6*$B$13</f>
        <v>1798.16</v>
      </c>
    </row>
    <row r="7" spans="1:3" x14ac:dyDescent="0.35">
      <c r="A7" t="s">
        <v>66</v>
      </c>
      <c r="B7" s="11">
        <v>177</v>
      </c>
      <c r="C7" s="12">
        <f>B7*$B$13</f>
        <v>437.19000000000005</v>
      </c>
    </row>
    <row r="8" spans="1:3" x14ac:dyDescent="0.35">
      <c r="A8" t="s">
        <v>67</v>
      </c>
      <c r="B8" s="11">
        <v>228</v>
      </c>
      <c r="C8" s="12">
        <f>B8*$B$13</f>
        <v>563.16000000000008</v>
      </c>
    </row>
    <row r="9" spans="1:3" x14ac:dyDescent="0.35">
      <c r="B9" s="11">
        <f>SUM(B5:B8)</f>
        <v>1399</v>
      </c>
      <c r="C9" s="13">
        <f>SUM(C5:C8)</f>
        <v>3455.5300000000007</v>
      </c>
    </row>
    <row r="11" spans="1:3" x14ac:dyDescent="0.35">
      <c r="A11" s="8" t="s">
        <v>29</v>
      </c>
      <c r="B11" s="8"/>
    </row>
    <row r="12" spans="1:3" x14ac:dyDescent="0.35">
      <c r="A12" s="8" t="s">
        <v>30</v>
      </c>
      <c r="B12" s="8" t="s">
        <v>31</v>
      </c>
    </row>
    <row r="13" spans="1:3" x14ac:dyDescent="0.35">
      <c r="A13" s="8">
        <v>1</v>
      </c>
      <c r="B13" s="8">
        <v>2.4700000000000002</v>
      </c>
    </row>
    <row r="15" spans="1:3" x14ac:dyDescent="0.35">
      <c r="A15" t="s">
        <v>49</v>
      </c>
    </row>
    <row r="16" spans="1:3" x14ac:dyDescent="0.35">
      <c r="A16" t="s">
        <v>50</v>
      </c>
    </row>
    <row r="17" spans="1:4" x14ac:dyDescent="0.35">
      <c r="A17" t="s">
        <v>51</v>
      </c>
    </row>
    <row r="19" spans="1:4" x14ac:dyDescent="0.35">
      <c r="A19" t="s">
        <v>52</v>
      </c>
    </row>
    <row r="20" spans="1:4" x14ac:dyDescent="0.35">
      <c r="A20" t="s">
        <v>53</v>
      </c>
    </row>
    <row r="22" spans="1:4" x14ac:dyDescent="0.35">
      <c r="B22" t="s">
        <v>55</v>
      </c>
    </row>
    <row r="23" spans="1:4" x14ac:dyDescent="0.35">
      <c r="B23" s="7" t="s">
        <v>32</v>
      </c>
      <c r="C23" t="s">
        <v>33</v>
      </c>
      <c r="D23" t="s">
        <v>60</v>
      </c>
    </row>
    <row r="24" spans="1:4" x14ac:dyDescent="0.35">
      <c r="A24" t="s">
        <v>64</v>
      </c>
      <c r="B24">
        <v>16.7</v>
      </c>
      <c r="C24" s="6">
        <f>B24*$B$33</f>
        <v>16700000</v>
      </c>
      <c r="D24" s="6">
        <f>C24*$B$13</f>
        <v>41249000</v>
      </c>
    </row>
    <row r="25" spans="1:4" x14ac:dyDescent="0.35">
      <c r="A25" t="s">
        <v>65</v>
      </c>
      <c r="B25">
        <v>23.8</v>
      </c>
      <c r="C25" s="6">
        <f t="shared" ref="C25:C27" si="0">B25*$B$33</f>
        <v>23800000</v>
      </c>
      <c r="D25" s="6">
        <f t="shared" ref="D25:D27" si="1">C25*$B$13</f>
        <v>58786000.000000007</v>
      </c>
    </row>
    <row r="26" spans="1:4" x14ac:dyDescent="0.35">
      <c r="A26" t="s">
        <v>66</v>
      </c>
      <c r="B26">
        <v>10.199999999999999</v>
      </c>
      <c r="C26" s="6">
        <f t="shared" si="0"/>
        <v>10200000</v>
      </c>
      <c r="D26" s="6">
        <f t="shared" si="1"/>
        <v>25194000.000000004</v>
      </c>
    </row>
    <row r="27" spans="1:4" x14ac:dyDescent="0.35">
      <c r="A27" t="s">
        <v>67</v>
      </c>
      <c r="B27">
        <v>17.3</v>
      </c>
      <c r="C27" s="6">
        <f t="shared" si="0"/>
        <v>17300000</v>
      </c>
      <c r="D27" s="6">
        <f t="shared" si="1"/>
        <v>42731000</v>
      </c>
    </row>
    <row r="28" spans="1:4" x14ac:dyDescent="0.35">
      <c r="C28" s="6"/>
      <c r="D28" s="6"/>
    </row>
    <row r="31" spans="1:4" x14ac:dyDescent="0.35">
      <c r="A31" t="s">
        <v>34</v>
      </c>
    </row>
    <row r="32" spans="1:4" x14ac:dyDescent="0.35">
      <c r="A32" s="9" t="s">
        <v>35</v>
      </c>
      <c r="B32" s="9" t="s">
        <v>36</v>
      </c>
    </row>
    <row r="33" spans="1:3" x14ac:dyDescent="0.35">
      <c r="A33" s="9">
        <v>1</v>
      </c>
      <c r="B33" s="9">
        <v>1000000</v>
      </c>
    </row>
    <row r="35" spans="1:3" x14ac:dyDescent="0.35">
      <c r="A35" t="s">
        <v>61</v>
      </c>
    </row>
    <row r="36" spans="1:3" x14ac:dyDescent="0.35">
      <c r="A36" t="s">
        <v>64</v>
      </c>
      <c r="B36" s="6">
        <f>C5/$C$9*D24</f>
        <v>7842912.0800571833</v>
      </c>
    </row>
    <row r="37" spans="1:3" x14ac:dyDescent="0.35">
      <c r="A37" t="s">
        <v>65</v>
      </c>
      <c r="B37" s="6">
        <f>C6/$C$9*D25</f>
        <v>30590570.407433879</v>
      </c>
    </row>
    <row r="38" spans="1:3" x14ac:dyDescent="0.35">
      <c r="A38" t="s">
        <v>66</v>
      </c>
      <c r="B38" s="6">
        <f>C7/$C$9*D26</f>
        <v>3187518.2273052181</v>
      </c>
    </row>
    <row r="39" spans="1:3" x14ac:dyDescent="0.35">
      <c r="A39" t="s">
        <v>67</v>
      </c>
      <c r="B39" s="6">
        <f>C8/$C$9*D27</f>
        <v>6964022.8734810576</v>
      </c>
    </row>
    <row r="41" spans="1:3" x14ac:dyDescent="0.35">
      <c r="B41" s="14">
        <f>SUM(B36:B39)</f>
        <v>48585023.58827734</v>
      </c>
      <c r="C41" s="1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B2" sqref="B2:B7"/>
    </sheetView>
  </sheetViews>
  <sheetFormatPr defaultRowHeight="14.5" x14ac:dyDescent="0.35"/>
  <cols>
    <col min="1" max="1" width="29.26953125" customWidth="1"/>
    <col min="2" max="2" width="17.453125" customWidth="1"/>
  </cols>
  <sheetData>
    <row r="1" spans="1:36" x14ac:dyDescent="0.35">
      <c r="B1" s="2" t="s">
        <v>8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2</v>
      </c>
      <c r="B2" s="3">
        <v>0</v>
      </c>
    </row>
    <row r="3" spans="1:36" x14ac:dyDescent="0.35">
      <c r="A3" t="s">
        <v>3</v>
      </c>
      <c r="B3" s="3">
        <f>REF!$F$6</f>
        <v>28158000.000000004</v>
      </c>
      <c r="C3" s="3" t="s">
        <v>19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5" customFormat="1" x14ac:dyDescent="0.35">
      <c r="A4" s="5" t="s">
        <v>4</v>
      </c>
      <c r="B4" s="16">
        <v>29702316.70027094</v>
      </c>
    </row>
    <row r="5" spans="1:36" x14ac:dyDescent="0.35">
      <c r="A5" t="s">
        <v>5</v>
      </c>
      <c r="B5" s="3">
        <f>AVO!$B$43</f>
        <v>15152948.832035594</v>
      </c>
      <c r="C5" s="3" t="s">
        <v>40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6</v>
      </c>
      <c r="B6" s="3">
        <f>WET!$B$41</f>
        <v>48585023.58827734</v>
      </c>
      <c r="C6" s="3" t="s">
        <v>39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7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REF</vt:lpstr>
      <vt:lpstr>AVO</vt:lpstr>
      <vt:lpstr>WET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2017-01-27T07:38:37Z</dcterms:created>
  <dcterms:modified xsi:type="dcterms:W3CDTF">2018-06-14T22:39:08Z</dcterms:modified>
</cp:coreProperties>
</file>