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land\PLANAbPiaSY\"/>
    </mc:Choice>
  </mc:AlternateContent>
  <bookViews>
    <workbookView xWindow="0" yWindow="0" windowWidth="2670" windowHeight="1980" activeTab="5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LANAbPiaSY" sheetId="3" r:id="rId6"/>
  </sheets>
  <definedNames>
    <definedName name="acres_per_million_hectares">#REF!</definedName>
  </definedNames>
  <calcPr calcId="162913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B3" i="3"/>
  <c r="A50" i="6" l="1"/>
  <c r="E33" i="6"/>
  <c r="E32" i="6"/>
  <c r="D32" i="6"/>
  <c r="R4" i="6"/>
  <c r="R9" i="6" s="1"/>
  <c r="A12" i="9"/>
  <c r="A11" i="9"/>
  <c r="R7" i="6" l="1"/>
  <c r="R8" i="6"/>
  <c r="A28" i="9" l="1"/>
  <c r="Q19" i="5"/>
  <c r="Q18" i="5"/>
  <c r="H10" i="5" l="1"/>
  <c r="H18" i="5" l="1"/>
  <c r="H11" i="5"/>
  <c r="Q4" i="5" l="1"/>
  <c r="P10" i="5" s="1"/>
  <c r="O24" i="5" s="1"/>
  <c r="G42" i="5" s="1"/>
  <c r="G44" i="5" s="1"/>
  <c r="Q6" i="5"/>
  <c r="G26" i="5"/>
  <c r="O23" i="5" s="1"/>
  <c r="C4" i="3" l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5" i="3"/>
  <c r="L4" i="3" l="1"/>
  <c r="AG4" i="3"/>
  <c r="H4" i="3"/>
  <c r="Q4" i="3"/>
  <c r="AE4" i="3"/>
  <c r="Z4" i="3"/>
  <c r="AJ4" i="3"/>
  <c r="F4" i="3"/>
  <c r="AA4" i="3"/>
  <c r="AB4" i="3"/>
  <c r="V4" i="3"/>
  <c r="M4" i="3"/>
  <c r="X4" i="3"/>
  <c r="D4" i="3"/>
  <c r="N4" i="3"/>
  <c r="AC4" i="3"/>
  <c r="I4" i="3"/>
  <c r="S4" i="3"/>
  <c r="T4" i="3"/>
  <c r="AD4" i="3"/>
  <c r="J4" i="3"/>
  <c r="Y4" i="3"/>
  <c r="AI4" i="3"/>
  <c r="O4" i="3"/>
  <c r="K4" i="3"/>
  <c r="AF4" i="3"/>
  <c r="P4" i="3"/>
  <c r="AH4" i="3"/>
  <c r="R4" i="3"/>
  <c r="B4" i="3"/>
  <c r="U4" i="3"/>
  <c r="E4" i="3"/>
  <c r="W4" i="3"/>
  <c r="G4" i="3"/>
  <c r="A32" i="6"/>
  <c r="A33" i="6" s="1"/>
  <c r="C2" i="3" s="1"/>
  <c r="AH2" i="3" l="1"/>
  <c r="AD2" i="3"/>
  <c r="Z2" i="3"/>
  <c r="V2" i="3"/>
  <c r="R2" i="3"/>
  <c r="N2" i="3"/>
  <c r="J2" i="3"/>
  <c r="F2" i="3"/>
  <c r="B2" i="3"/>
  <c r="AG2" i="3"/>
  <c r="AC2" i="3"/>
  <c r="Y2" i="3"/>
  <c r="U2" i="3"/>
  <c r="Q2" i="3"/>
  <c r="M2" i="3"/>
  <c r="I2" i="3"/>
  <c r="E2" i="3"/>
  <c r="AJ2" i="3"/>
  <c r="AF2" i="3"/>
  <c r="AB2" i="3"/>
  <c r="X2" i="3"/>
  <c r="T2" i="3"/>
  <c r="P2" i="3"/>
  <c r="L2" i="3"/>
  <c r="H2" i="3"/>
  <c r="D2" i="3"/>
  <c r="AI2" i="3"/>
  <c r="AE2" i="3"/>
  <c r="AA2" i="3"/>
  <c r="W2" i="3"/>
  <c r="S2" i="3"/>
  <c r="O2" i="3"/>
  <c r="K2" i="3"/>
  <c r="G2" i="3"/>
</calcChain>
</file>

<file path=xl/comments1.xml><?xml version="1.0" encoding="utf-8"?>
<comments xmlns="http://schemas.openxmlformats.org/spreadsheetml/2006/main">
  <authors>
    <author>Helia Bidad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</rPr>
          <t>Helia Bidad: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<sst xmlns="http://schemas.openxmlformats.org/spreadsheetml/2006/main" count="308" uniqueCount="263">
  <si>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</si>
  <si>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</si>
  <si>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</si>
  <si>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</si>
  <si>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</si>
  <si>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</si>
  <si>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</si>
  <si>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</si>
  <si>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Low Estimate</t>
  </si>
  <si>
    <t>million acres</t>
  </si>
  <si>
    <t>High Estimate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</si>
  <si>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</si>
  <si>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</si>
  <si>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</si>
  <si>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</si>
  <si>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</si>
  <si>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</si>
  <si>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acres able to be afforested or reforested per year</t>
  </si>
  <si>
    <t>Acres Available for Afforestation and Reforestation</t>
  </si>
  <si>
    <t>acres, so this represents converting</t>
  </si>
  <si>
    <t>into forest (on top of existing forest lands).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</si>
  <si>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</si>
  <si>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</si>
  <si>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</si>
  <si>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</si>
  <si>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lower 48 states' contiguous land area.</t>
  </si>
  <si>
    <t>Annual Acreage Cut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</si>
  <si>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</si>
  <si>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</si>
  <si>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</si>
  <si>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</si>
  <si>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</si>
  <si>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</si>
  <si>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</si>
  <si>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</si>
  <si>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</si>
  <si>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</si>
  <si>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</si>
  <si>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</si>
  <si>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</si>
  <si>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</si>
  <si>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</si>
  <si>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</si>
  <si>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</si>
  <si>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</si>
  <si>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Forestry Industry and Analysis National Program</t>
  </si>
  <si>
    <t>Trend Data</t>
  </si>
  <si>
    <t>http://www.fia.fs.fed.us/slides/major-trends.pdf</t>
  </si>
  <si>
    <t>Slide 5</t>
  </si>
  <si>
    <t>In the United States, forest acerage in each region (North, South, and West)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</si>
  <si>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</si>
  <si>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</si>
  <si>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</si>
  <si>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</si>
  <si>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</si>
  <si>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</si>
  <si>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</si>
  <si>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</si>
  <si>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</si>
  <si>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</si>
  <si>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See the "Set Asides" tab for calculations pertaining to potential</t>
  </si>
  <si>
    <t>reduction in timber harvesting in the United States.</t>
  </si>
  <si>
    <t>Potential Annual Avoided Deforestation</t>
  </si>
  <si>
    <t>U.S. Forest Acreage has been Increasing in All Regions</t>
  </si>
  <si>
    <t>and total acreage have been increasing, not decreasing.  (See U.S. forest service</t>
  </si>
  <si>
    <t>source cited on "About" tab for confirmation.)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</si>
  <si>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</si>
  <si>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</si>
  <si>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</si>
  <si>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National Report on Sustainable Forests 2010</t>
  </si>
  <si>
    <t>http://www.fs.fed.us/research/sustain/docs/national-reports/2010/2010-sustainability-report.pdf</t>
  </si>
  <si>
    <t>Table 20-1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</si>
  <si>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</si>
  <si>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</si>
  <si>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</si>
  <si>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</si>
  <si>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</si>
  <si>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</si>
  <si>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</si>
  <si>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</si>
  <si>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</si>
  <si>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</si>
  <si>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</si>
  <si>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</si>
  <si>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</si>
  <si>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</si>
  <si>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Avoid deforestion, peatland restoration, and forest restoration policies</t>
  </si>
  <si>
    <t>are not used in the U.S. version of the model.</t>
  </si>
  <si>
    <t>be converted to forest, it would require 1 year for each 0.1% of the</t>
  </si>
  <si>
    <t>present scale by 2% of its current level per year.  The model run</t>
  </si>
  <si>
    <t>there would be a total 70% reduction in timber harvesting per year</t>
  </si>
  <si>
    <t>CA</t>
  </si>
  <si>
    <t>Federal</t>
  </si>
  <si>
    <t>Non-federal</t>
  </si>
  <si>
    <t>Total land in acres</t>
  </si>
  <si>
    <t>years needed to afforest/reforest all available acreage in CA</t>
  </si>
  <si>
    <t>Undeveloped land</t>
  </si>
  <si>
    <t>Cropland</t>
  </si>
  <si>
    <t>Pastureland</t>
  </si>
  <si>
    <t>Federal land</t>
  </si>
  <si>
    <t>Water</t>
  </si>
  <si>
    <t>CRP Land</t>
  </si>
  <si>
    <t>Other Rural Land</t>
  </si>
  <si>
    <t>N/A</t>
  </si>
  <si>
    <t>NOT:</t>
  </si>
  <si>
    <t>High Estimate CA</t>
  </si>
  <si>
    <t>Low Estimate CA</t>
  </si>
  <si>
    <t xml:space="preserve">We were unable to find existing data for acres of land in </t>
  </si>
  <si>
    <t xml:space="preserve">CA available for afforestation and reforestation, but we </t>
  </si>
  <si>
    <t>used the source of the US data (Gorte 2009) and found the</t>
  </si>
  <si>
    <t xml:space="preserve">updated version of the data source that Gorte used </t>
  </si>
  <si>
    <t>We calculated undeveloped land that could sustain a forest</t>
  </si>
  <si>
    <t>We used the rate of forestry best management practices</t>
  </si>
  <si>
    <t xml:space="preserve">value was calculated, by multiplying the respective rate by </t>
  </si>
  <si>
    <t xml:space="preserve">the total respective forest acreage. Next, we used the same </t>
  </si>
  <si>
    <t>Corporate</t>
  </si>
  <si>
    <t>±413000</t>
  </si>
  <si>
    <t>Rangeland</t>
  </si>
  <si>
    <t>Forest land</t>
  </si>
  <si>
    <t>±653300</t>
  </si>
  <si>
    <t>±193400</t>
  </si>
  <si>
    <t>±1068200</t>
  </si>
  <si>
    <t>±577500</t>
  </si>
  <si>
    <t>±691600</t>
  </si>
  <si>
    <t>Devel'd</t>
  </si>
  <si>
    <t>Acres</t>
  </si>
  <si>
    <t>Margin of Error</t>
  </si>
  <si>
    <t>Total</t>
  </si>
  <si>
    <t>California has a total land area of roughly</t>
  </si>
  <si>
    <t>of California's total land area</t>
  </si>
  <si>
    <t>https://www.nrcs.usda.gov/Internet/FSE_DOCUMENTS/nrcseprd396218.pdf</t>
  </si>
  <si>
    <t xml:space="preserve">Taken from p. 3-24, Table 2 of the "2012 National Resources Inventory Summary Report" from </t>
  </si>
  <si>
    <t xml:space="preserve">Taken from p. 3-6, Table 1 of the "2012 National Resources Inventory Summary Report" from </t>
  </si>
  <si>
    <t>Non-developed (rural) non-federal land</t>
  </si>
  <si>
    <t>(2012 National Resources Inventory Summary Report)</t>
  </si>
  <si>
    <t>Table 1. Acres Available Afforestation and Reforestation in CA</t>
  </si>
  <si>
    <t>Table 2. Federal Land and Non-Developed Non-Federal Land totals</t>
  </si>
  <si>
    <t>Table 3. 2012 Total Land in CA</t>
  </si>
  <si>
    <t xml:space="preserve">Table 4. 2012 High and Low Estimates of CA Undeveloped Land </t>
  </si>
  <si>
    <t>That Could Sustain Forest, According to Gorte 2009</t>
  </si>
  <si>
    <t>Table 5. Average Estimate of Acres Available</t>
  </si>
  <si>
    <t>using the same components as Gorte (Table 1) and calculated</t>
  </si>
  <si>
    <t xml:space="preserve">93.4 million acres of undeveloped land that could sustain a </t>
  </si>
  <si>
    <t>forest in CA.</t>
  </si>
  <si>
    <t>Table 7. Fractions for High and Low Estimates from Gorte's Calculations</t>
  </si>
  <si>
    <t>Low Estimate Fraction</t>
  </si>
  <si>
    <t>High Estimate Fraction</t>
  </si>
  <si>
    <t xml:space="preserve">Next, in order to find high and low estimates of land that is </t>
  </si>
  <si>
    <t>available for afforestation and reforestation in California, as</t>
  </si>
  <si>
    <t>Total U.S. Undeveloped Land in Acres Used in Gorte's Calculations:</t>
  </si>
  <si>
    <t xml:space="preserve">As a note, the 2012 data we used for CA can also be used to </t>
  </si>
  <si>
    <t>update the U.S. data.</t>
  </si>
  <si>
    <t>We then multiplied those fractions by the total undeveloped</t>
  </si>
  <si>
    <t>land in California from 2012 (listed as the total in both Table 1</t>
  </si>
  <si>
    <t>and Table 2) and found the low and high estimates of</t>
  </si>
  <si>
    <t xml:space="preserve">undeveloped land that could sustain forest for California </t>
  </si>
  <si>
    <t xml:space="preserve">(Table 4). Next, we took the average of the low and high </t>
  </si>
  <si>
    <t>estimates, as Gorte did to determine the estimated acres</t>
  </si>
  <si>
    <t>available for afforestation and reforestation in California.</t>
  </si>
  <si>
    <t>Table 6. Gorte's High and Low Estimates for the U.S.</t>
  </si>
  <si>
    <t xml:space="preserve">Gorte did for the U.S., we calculated the fractions (Table 7) he </t>
  </si>
  <si>
    <t xml:space="preserve">used in determining high and low estimates for the amount of  </t>
  </si>
  <si>
    <t xml:space="preserve">undeveloped land that couldsustain a forest in the U.S. (Table 6) </t>
  </si>
  <si>
    <t xml:space="preserve">from the value of total undeveloped land he uses: 1.8 billion acres. </t>
  </si>
  <si>
    <t>Table 8. Percentage of CA's Total Land That Can Be Converted to Forest</t>
  </si>
  <si>
    <t>We consequently used the average estimate of acres available</t>
  </si>
  <si>
    <t xml:space="preserve">for California to find the percentage of California's total land </t>
  </si>
  <si>
    <t>area available for afforestation or reforestation (Table 8)</t>
  </si>
  <si>
    <t>by dividing the average estimate by the total land in California</t>
  </si>
  <si>
    <t>(Table 3).</t>
  </si>
  <si>
    <t xml:space="preserve">We then used the same methodology as used for the national </t>
  </si>
  <si>
    <t xml:space="preserve">data to find the years needed to afforest/reforest all of the </t>
  </si>
  <si>
    <t>available acreage in CA and the acres able to be afforested or</t>
  </si>
  <si>
    <t>reforested per year.</t>
  </si>
  <si>
    <t>U.S. Department of Agriculture</t>
  </si>
  <si>
    <t>Summary Report: 2012 National Resources Inventory</t>
  </si>
  <si>
    <t>Page 3-6 and Page 3-24</t>
  </si>
  <si>
    <t>2012 (acres)</t>
  </si>
  <si>
    <t>Total CA Forest Acreage (2012)</t>
  </si>
  <si>
    <t>CA Rate of Forestry Best Management Practices:</t>
  </si>
  <si>
    <t>deforestation in California</t>
  </si>
  <si>
    <t xml:space="preserve">provided for California in the source uesd for the U.S. model. </t>
  </si>
  <si>
    <t>We found the total CA forest acreage for CA in 2012 and</t>
  </si>
  <si>
    <t xml:space="preserve">calculated the acreage of forest eligible for improved </t>
  </si>
  <si>
    <t>management practices in the same way as the national</t>
  </si>
  <si>
    <t xml:space="preserve">50% rate (as used in the U.S. model) for finding the amount </t>
  </si>
  <si>
    <t xml:space="preserve">of eligible forest that could be brought under best </t>
  </si>
  <si>
    <t xml:space="preserve">eligible for improved management practices in CA by 0.5 to </t>
  </si>
  <si>
    <t xml:space="preserve">find the acres potentially affected by improved forest </t>
  </si>
  <si>
    <t>management per year.</t>
  </si>
  <si>
    <t xml:space="preserve">management practices and multiplied the acreage of forest </t>
  </si>
  <si>
    <t>Rate of Use of Best Management Practices</t>
  </si>
  <si>
    <t>Total Forest in CA</t>
  </si>
  <si>
    <t>Owner</t>
  </si>
  <si>
    <t>Removal in tons of carbon/year</t>
  </si>
  <si>
    <t>State and Local</t>
  </si>
  <si>
    <t>Non-Corporate</t>
  </si>
  <si>
    <t>Timberland</t>
  </si>
  <si>
    <t>Land classification</t>
  </si>
  <si>
    <t>Reserve Forestland</t>
  </si>
  <si>
    <t>Low Productivity Forestland</t>
  </si>
  <si>
    <t>Other Federal</t>
  </si>
  <si>
    <t>Tons of carbon/year</t>
  </si>
  <si>
    <t>Removal of Nonfederal Forest Lands (1991-1994 and 2007-2010)</t>
  </si>
  <si>
    <t>Removal on Federal Forest Lands (2001-2006 and 2007-2010)</t>
  </si>
  <si>
    <t>California Forest Carbon Plan 2017 Draft (p. 73, Table 12), originally from Forest Inventory and Analysis Program data tables</t>
  </si>
  <si>
    <t>California Forest Carbon Plan 2017 Draft (p. 73, Table 13) originally from Forest Inventory and Analysis Program data tables</t>
  </si>
  <si>
    <t>http://www.fire.ca.gov/fcat/downloads/California%20Forest%20Carbon%20Plan%20Draft%20for%20Public%20Review_Jan17.pdf</t>
  </si>
  <si>
    <t>Page 73, Table 12</t>
  </si>
  <si>
    <t xml:space="preserve">http://www.fire.ca.gov/fcat/downloads/California%20Forest%20Carbon%20Plan%20Draft%20for%20Public%20Review_Jan17.pdf </t>
  </si>
  <si>
    <t>US data</t>
  </si>
  <si>
    <t>CA data</t>
  </si>
  <si>
    <t>million board feet</t>
  </si>
  <si>
    <t>"California's Forest Resources: Forest Inventory and Analysis, 2001-2010," U.S. Forest Service</t>
  </si>
  <si>
    <t>https://www.fs.fed.us/pnw/pubs/pnw_gtr913.pdf</t>
  </si>
  <si>
    <t>California's Forest Resources: Forest Inventory and Analysis, 2001-2010</t>
  </si>
  <si>
    <t>Page 5, "Where Are California's Forests?"</t>
  </si>
  <si>
    <t>Oregon Department of Forestry</t>
  </si>
  <si>
    <t>https://data.oregon.gov/Natural-Resources/Timber-Harvest-Data-1942-2016/9cuv-nijj</t>
  </si>
  <si>
    <t>Timber Harvest Data 1942-2016</t>
  </si>
  <si>
    <t>CA/OR/WA total</t>
  </si>
  <si>
    <t>Ratios</t>
  </si>
  <si>
    <t>OR</t>
  </si>
  <si>
    <t>WA</t>
  </si>
  <si>
    <t>We were unable to find data for deforestation in acres, but we were</t>
  </si>
  <si>
    <t>able to find the data in million board feet. We referred to the source</t>
  </si>
  <si>
    <t>used for the U.S. data and saw that its data was sourced from regional</t>
  </si>
  <si>
    <t xml:space="preserve">components. California was in the Pacific Coast region, along with </t>
  </si>
  <si>
    <t>comparable to the ratio of million board feet of timber harvested.</t>
  </si>
  <si>
    <t>Thus, we found the ratio of million board feet of timber harvested</t>
  </si>
  <si>
    <t>by all owners in California, Oregon, and Washington and used the</t>
  </si>
  <si>
    <t>resulting value for California to determine the annual acreage cut for</t>
  </si>
  <si>
    <t>California's fraction of timber harvested from the board feet totals</t>
  </si>
  <si>
    <t>Pacific Coast</t>
  </si>
  <si>
    <t>We then followed the methodology used in the U.S. calculations</t>
  </si>
  <si>
    <t>to determine how many acres are available annually for set-asides.</t>
  </si>
  <si>
    <t>OR data</t>
  </si>
  <si>
    <t>Page 6, Table 1</t>
  </si>
  <si>
    <t>WA data</t>
  </si>
  <si>
    <t>Washington Department of Natural Resources</t>
  </si>
  <si>
    <t>2016 Washington Timber Harvest Report</t>
  </si>
  <si>
    <t>https://www.dnr.wa.gov/publications/em_obe_wa_timber_harvest_2016_final3.pdf?3mfespf</t>
  </si>
  <si>
    <t>Page v</t>
  </si>
  <si>
    <t>We thought the below data might be useful for relevant calculations in your model.</t>
  </si>
  <si>
    <t>CA Timber Harvesting by All Owners</t>
  </si>
  <si>
    <t>Report - 25 Year Table (attachment)</t>
  </si>
  <si>
    <t>Taken from the 25-year table attachment of the "Timber Harvest Data 1942-2016"</t>
  </si>
  <si>
    <t>WA Timber Harvesting by All Owners</t>
  </si>
  <si>
    <t>OR Timber Harvesting by All Owners</t>
  </si>
  <si>
    <t>Taken from Page v of the "2016 Washington Timber Harvest Report"</t>
  </si>
  <si>
    <t>Taken from Page 6 Table 1 "California's Forest Products Industry and Timber Harvest, 2012"</t>
  </si>
  <si>
    <t>http://www.bber.umt.edu/pubs/forest/fidacs/CA2012.pdf</t>
  </si>
  <si>
    <t>California's Forest Products Industry and Timber Harvest, 2012</t>
  </si>
  <si>
    <t>State</t>
  </si>
  <si>
    <t>CA Ratio</t>
  </si>
  <si>
    <t>CA Total</t>
  </si>
  <si>
    <t>How many of these acres are available annually for set-asides in CA?</t>
  </si>
  <si>
    <t xml:space="preserve">Oregon and Washington. We assumed </t>
  </si>
  <si>
    <t xml:space="preserve">that the ratio of acreage cut between the states would be </t>
  </si>
  <si>
    <t xml:space="preserve">California by multiplying it by acres cut in the Pacific Region. We followed </t>
  </si>
  <si>
    <t>partial cut values for the Pacific Coast (maintained below). We then multiplied that value by</t>
  </si>
  <si>
    <t xml:space="preserve"> the EI's U.S. methodology in calculating acres cut by all owners from the clearcut and </t>
  </si>
  <si>
    <t>of the 3 Pacific Coast states and arrived at an acres harvested for 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</si>
</sst>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#,##0.0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" fontId="0" fillId="0" borderId="0" xfId="0" applyNumberFormat="1" applyFill="1"/>
    <xf numFmtId="0" fontId="4" fillId="0" borderId="0" xfId="0" applyFont="1"/>
    <xf numFmtId="0" fontId="0" fillId="4" borderId="0" xfId="0" applyNumberFormat="1" applyFill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0" fillId="6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0" fontId="1" fillId="6" borderId="6" xfId="0" applyFont="1" applyFill="1" applyBorder="1"/>
    <xf numFmtId="0" fontId="0" fillId="6" borderId="7" xfId="0" applyFill="1" applyBorder="1"/>
    <xf numFmtId="0" fontId="1" fillId="6" borderId="8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1" fillId="6" borderId="3" xfId="0" applyFont="1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9" xfId="0" applyFill="1" applyBorder="1"/>
    <xf numFmtId="0" fontId="0" fillId="0" borderId="0" xfId="0" applyFill="1"/>
    <xf numFmtId="0" fontId="0" fillId="0" borderId="3" xfId="0" applyFill="1" applyBorder="1"/>
    <xf numFmtId="0" fontId="3" fillId="6" borderId="0" xfId="2" applyFill="1" applyBorder="1"/>
    <xf numFmtId="0" fontId="0" fillId="6" borderId="0" xfId="0" applyFill="1" applyBorder="1" applyAlignment="1">
      <alignment horizontal="right"/>
    </xf>
    <xf numFmtId="0" fontId="7" fillId="6" borderId="4" xfId="0" applyFont="1" applyFill="1" applyBorder="1"/>
    <xf numFmtId="0" fontId="6" fillId="6" borderId="3" xfId="0" applyFont="1" applyFill="1" applyBorder="1"/>
    <xf numFmtId="0" fontId="7" fillId="6" borderId="2" xfId="0" applyFont="1" applyFill="1" applyBorder="1"/>
    <xf numFmtId="0" fontId="7" fillId="6" borderId="3" xfId="0" applyFont="1" applyFill="1" applyBorder="1" applyAlignment="1">
      <alignment horizontal="right"/>
    </xf>
    <xf numFmtId="11" fontId="0" fillId="6" borderId="2" xfId="0" applyNumberFormat="1" applyFill="1" applyBorder="1"/>
    <xf numFmtId="11" fontId="0" fillId="6" borderId="5" xfId="0" applyNumberFormat="1" applyFill="1" applyBorder="1"/>
    <xf numFmtId="164" fontId="0" fillId="6" borderId="5" xfId="1" applyNumberFormat="1" applyFont="1" applyFill="1" applyBorder="1"/>
    <xf numFmtId="11" fontId="0" fillId="6" borderId="7" xfId="0" applyNumberFormat="1" applyFill="1" applyBorder="1"/>
    <xf numFmtId="0" fontId="1" fillId="6" borderId="1" xfId="0" applyFont="1" applyFill="1" applyBorder="1"/>
    <xf numFmtId="4" fontId="0" fillId="6" borderId="1" xfId="0" applyNumberFormat="1" applyFill="1" applyBorder="1"/>
    <xf numFmtId="0" fontId="0" fillId="6" borderId="1" xfId="0" applyFill="1" applyBorder="1"/>
    <xf numFmtId="0" fontId="3" fillId="6" borderId="7" xfId="2" applyFill="1" applyBorder="1"/>
    <xf numFmtId="0" fontId="1" fillId="6" borderId="7" xfId="0" applyFont="1" applyFill="1" applyBorder="1"/>
    <xf numFmtId="11" fontId="0" fillId="6" borderId="8" xfId="0" applyNumberFormat="1" applyFont="1" applyFill="1" applyBorder="1"/>
    <xf numFmtId="166" fontId="0" fillId="6" borderId="0" xfId="3" applyNumberFormat="1" applyFont="1" applyFill="1" applyBorder="1"/>
    <xf numFmtId="166" fontId="1" fillId="6" borderId="0" xfId="3" applyNumberFormat="1" applyFont="1" applyFill="1" applyBorder="1"/>
    <xf numFmtId="166" fontId="0" fillId="6" borderId="3" xfId="3" applyNumberFormat="1" applyFont="1" applyFill="1" applyBorder="1"/>
    <xf numFmtId="166" fontId="0" fillId="5" borderId="0" xfId="3" applyNumberFormat="1" applyFont="1" applyFill="1"/>
    <xf numFmtId="0" fontId="9" fillId="0" borderId="0" xfId="2" applyFont="1" applyFill="1" applyBorder="1"/>
    <xf numFmtId="0" fontId="10" fillId="0" borderId="0" xfId="0" applyFont="1" applyFill="1" applyBorder="1"/>
    <xf numFmtId="0" fontId="8" fillId="0" borderId="0" xfId="0" applyFont="1" applyFill="1" applyBorder="1"/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/>
    <xf numFmtId="0" fontId="0" fillId="0" borderId="11" xfId="0" applyFill="1" applyBorder="1"/>
    <xf numFmtId="0" fontId="0" fillId="0" borderId="12" xfId="0" applyFill="1" applyBorder="1"/>
    <xf numFmtId="166" fontId="0" fillId="6" borderId="8" xfId="3" applyNumberFormat="1" applyFont="1" applyFill="1" applyBorder="1"/>
    <xf numFmtId="0" fontId="1" fillId="0" borderId="10" xfId="0" applyFont="1" applyFill="1" applyBorder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2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12" xfId="0" applyFont="1" applyFill="1" applyBorder="1"/>
    <xf numFmtId="0" fontId="1" fillId="6" borderId="4" xfId="0" applyFont="1" applyFill="1" applyBorder="1"/>
    <xf numFmtId="0" fontId="0" fillId="0" borderId="1" xfId="0" applyBorder="1"/>
    <xf numFmtId="0" fontId="0" fillId="0" borderId="0" xfId="0" applyNumberFormat="1"/>
    <xf numFmtId="43" fontId="0" fillId="6" borderId="3" xfId="3" applyNumberFormat="1" applyFont="1" applyFill="1" applyBorder="1"/>
    <xf numFmtId="0" fontId="1" fillId="0" borderId="2" xfId="0" applyFont="1" applyFill="1" applyBorder="1"/>
    <xf numFmtId="0" fontId="0" fillId="6" borderId="0" xfId="0" applyNumberFormat="1" applyFill="1" applyBorder="1"/>
    <xf numFmtId="0" fontId="0" fillId="6" borderId="8" xfId="0" applyNumberFormat="1" applyFill="1" applyBorder="1"/>
    <xf numFmtId="164" fontId="0" fillId="0" borderId="0" xfId="0" applyNumberFormat="1" applyFill="1"/>
    <xf numFmtId="0" fontId="8" fillId="0" borderId="0" xfId="0" applyFont="1"/>
    <xf numFmtId="0" fontId="8" fillId="0" borderId="0" xfId="0" applyFont="1" applyFill="1"/>
    <xf numFmtId="0" fontId="8" fillId="0" borderId="0" xfId="0" applyFont="1" applyBorder="1"/>
    <xf numFmtId="3" fontId="0" fillId="0" borderId="0" xfId="0" applyNumberFormat="1"/>
    <xf numFmtId="0" fontId="3" fillId="0" borderId="0" xfId="2" applyFill="1" applyBorder="1"/>
    <xf numFmtId="0" fontId="1" fillId="0" borderId="0" xfId="0" applyFont="1" applyAlignment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165" fontId="5" fillId="0" borderId="0" xfId="0" applyNumberFormat="1" applyFont="1" applyFill="1" applyBorder="1" applyAlignment="1">
      <alignment horizontal="right" vertical="center" wrapText="1"/>
    </xf>
    <xf numFmtId="9" fontId="0" fillId="0" borderId="0" xfId="0" applyNumberFormat="1" applyFill="1" applyBorder="1" applyAlignment="1">
      <alignment horizontal="right"/>
    </xf>
    <xf numFmtId="0" fontId="0" fillId="6" borderId="5" xfId="0" applyFill="1" applyBorder="1" applyAlignment="1">
      <alignment horizontal="left"/>
    </xf>
    <xf numFmtId="0" fontId="0" fillId="6" borderId="11" xfId="0" applyFill="1" applyBorder="1"/>
    <xf numFmtId="0" fontId="0" fillId="6" borderId="12" xfId="0" applyFill="1" applyBorder="1"/>
    <xf numFmtId="166" fontId="0" fillId="6" borderId="0" xfId="3" applyNumberFormat="1" applyFont="1" applyFill="1" applyBorder="1" applyAlignment="1">
      <alignment horizontal="left"/>
    </xf>
    <xf numFmtId="0" fontId="0" fillId="0" borderId="5" xfId="0" applyFill="1" applyBorder="1"/>
    <xf numFmtId="0" fontId="0" fillId="6" borderId="7" xfId="0" applyFill="1" applyBorder="1" applyAlignment="1">
      <alignment horizontal="left"/>
    </xf>
    <xf numFmtId="166" fontId="0" fillId="6" borderId="8" xfId="3" applyNumberFormat="1" applyFont="1" applyFill="1" applyBorder="1" applyAlignment="1">
      <alignment horizontal="left"/>
    </xf>
    <xf numFmtId="0" fontId="0" fillId="0" borderId="0" xfId="0" applyBorder="1"/>
    <xf numFmtId="0" fontId="0" fillId="6" borderId="5" xfId="0" applyFill="1" applyBorder="1" applyAlignment="1">
      <alignment horizontal="right"/>
    </xf>
    <xf numFmtId="166" fontId="0" fillId="6" borderId="5" xfId="3" applyNumberFormat="1" applyFont="1" applyFill="1" applyBorder="1"/>
    <xf numFmtId="166" fontId="0" fillId="6" borderId="7" xfId="3" applyNumberFormat="1" applyFont="1" applyFill="1" applyBorder="1"/>
    <xf numFmtId="0" fontId="1" fillId="6" borderId="10" xfId="0" applyFont="1" applyFill="1" applyBorder="1" applyAlignment="1">
      <alignment horizontal="left"/>
    </xf>
    <xf numFmtId="0" fontId="1" fillId="6" borderId="10" xfId="0" applyFont="1" applyFill="1" applyBorder="1"/>
    <xf numFmtId="0" fontId="1" fillId="6" borderId="12" xfId="0" applyFont="1" applyFill="1" applyBorder="1"/>
    <xf numFmtId="0" fontId="1" fillId="6" borderId="11" xfId="0" applyFont="1" applyFill="1" applyBorder="1" applyAlignment="1">
      <alignment horizontal="left"/>
    </xf>
    <xf numFmtId="166" fontId="0" fillId="0" borderId="0" xfId="3" applyNumberFormat="1" applyFont="1"/>
    <xf numFmtId="0" fontId="13" fillId="0" borderId="0" xfId="0" applyFont="1"/>
    <xf numFmtId="0" fontId="0" fillId="0" borderId="6" xfId="0" applyBorder="1"/>
    <xf numFmtId="0" fontId="0" fillId="0" borderId="12" xfId="0" applyBorder="1"/>
    <xf numFmtId="0" fontId="6" fillId="6" borderId="0" xfId="0" applyFont="1" applyFill="1" applyBorder="1"/>
    <xf numFmtId="0" fontId="6" fillId="6" borderId="5" xfId="0" applyFont="1" applyFill="1" applyBorder="1"/>
    <xf numFmtId="0" fontId="1" fillId="0" borderId="10" xfId="0" applyFont="1" applyBorder="1"/>
    <xf numFmtId="2" fontId="0" fillId="0" borderId="1" xfId="0" applyNumberFormat="1" applyBorder="1"/>
    <xf numFmtId="0" fontId="0" fillId="0" borderId="11" xfId="0" applyBorder="1"/>
    <xf numFmtId="166" fontId="0" fillId="0" borderId="13" xfId="0" applyNumberFormat="1" applyBorder="1"/>
    <xf numFmtId="10" fontId="0" fillId="3" borderId="0" xfId="0" applyNumberFormat="1" applyFill="1"/>
    <xf numFmtId="166" fontId="0" fillId="0" borderId="0" xfId="0" applyNumberFormat="1"/>
    <xf numFmtId="11" fontId="0" fillId="0" borderId="0" xfId="0" applyNumberFormat="1" applyFont="1" applyFill="1"/>
    <xf numFmtId="11" fontId="0" fillId="0" borderId="0" xfId="0" applyNumberFormat="1" applyFont="1"/>
    <xf numFmtId="164" fontId="0" fillId="0" borderId="0" xfId="1" applyNumberFormat="1" applyFon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fs.fed.us/pnw/pubs/pnw_gtr913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ire.ca.gov/fcat/downloads/California%20Forest%20Carbon%20Plan%20Draft%20for%20Public%20Review_Jan17.pdf" TargetMode="External"/><Relationship Id="rId1" Type="http://schemas.openxmlformats.org/officeDocument/2006/relationships/hyperlink" Target="http://www.fs.fed.us/research/sustain/docs/national-reports/2010/2010-sustainability-report.pdf" TargetMode="External"/><Relationship Id="rId6" Type="http://schemas.openxmlformats.org/officeDocument/2006/relationships/hyperlink" Target="https://www.dnr.wa.gov/publications/em_obe_wa_timber_harvest_2016_final3.pdf?3mfespf" TargetMode="External"/><Relationship Id="rId5" Type="http://schemas.openxmlformats.org/officeDocument/2006/relationships/hyperlink" Target="https://data.oregon.gov/Natural-Resources/Timber-Harvest-Data-1942-2016/9cuv-nijj" TargetMode="External"/><Relationship Id="rId4" Type="http://schemas.openxmlformats.org/officeDocument/2006/relationships/hyperlink" Target="http://www.fia.fs.fed.us/slides/major-trends.pdf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rcs.usda.gov/Internet/FSE_DOCUMENTS/nrcseprd396218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ire.ca.gov/fcat/downloads/California%20Forest%20Carbon%20Plan%20Draft%20for%20Public%20Review_Jan17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fs.fed.us/pnw/pubs/pnw_gtr9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2"/>
  <sheetViews>
    <sheetView workbookViewId="0">
      <selection activeCell="I12" sqref="I12"/>
    </sheetView>
  </sheetViews>
  <sheetFormatPr defaultRowHeight="14.5" x14ac:dyDescent="0.35"/>
  <cols>
    <col min="2" max="2" width="60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18</v>
      </c>
    </row>
    <row r="4" spans="1:2" x14ac:dyDescent="0.35">
      <c r="A4" t="s">
        <v>211</v>
      </c>
      <c r="B4" t="s">
        <v>174</v>
      </c>
    </row>
    <row r="5" spans="1:2" x14ac:dyDescent="0.35">
      <c r="B5" s="6">
        <v>2015</v>
      </c>
    </row>
    <row r="6" spans="1:2" x14ac:dyDescent="0.35">
      <c r="B6" t="s">
        <v>175</v>
      </c>
    </row>
    <row r="7" spans="1:2" x14ac:dyDescent="0.35">
      <c r="B7" s="10" t="s">
        <v>130</v>
      </c>
    </row>
    <row r="8" spans="1:2" x14ac:dyDescent="0.35">
      <c r="B8" t="s">
        <v>176</v>
      </c>
    </row>
    <row r="10" spans="1:2" x14ac:dyDescent="0.35">
      <c r="B10" s="4" t="s">
        <v>26</v>
      </c>
    </row>
    <row r="11" spans="1:2" x14ac:dyDescent="0.35">
      <c r="A11" t="s">
        <v>210</v>
      </c>
      <c r="B11" t="s">
        <v>45</v>
      </c>
    </row>
    <row r="12" spans="1:2" x14ac:dyDescent="0.35">
      <c r="B12" s="6">
        <v>2003</v>
      </c>
    </row>
    <row r="13" spans="1:2" x14ac:dyDescent="0.35">
      <c r="B13" t="s">
        <v>46</v>
      </c>
    </row>
    <row r="14" spans="1:2" x14ac:dyDescent="0.35">
      <c r="B14" s="10" t="s">
        <v>47</v>
      </c>
    </row>
    <row r="15" spans="1:2" x14ac:dyDescent="0.35">
      <c r="B15" t="s">
        <v>48</v>
      </c>
    </row>
    <row r="17" spans="1:3" x14ac:dyDescent="0.35">
      <c r="A17" t="s">
        <v>211</v>
      </c>
      <c r="B17" s="30" t="s">
        <v>174</v>
      </c>
      <c r="C17" s="30"/>
    </row>
    <row r="18" spans="1:3" x14ac:dyDescent="0.35">
      <c r="B18" s="94">
        <v>2012</v>
      </c>
      <c r="C18" s="30"/>
    </row>
    <row r="19" spans="1:3" x14ac:dyDescent="0.35">
      <c r="B19" s="30" t="s">
        <v>252</v>
      </c>
      <c r="C19" s="30"/>
    </row>
    <row r="20" spans="1:3" x14ac:dyDescent="0.35">
      <c r="B20" s="92" t="s">
        <v>251</v>
      </c>
      <c r="C20" s="30"/>
    </row>
    <row r="21" spans="1:3" x14ac:dyDescent="0.35">
      <c r="B21" s="30" t="s">
        <v>237</v>
      </c>
      <c r="C21" s="30"/>
    </row>
    <row r="22" spans="1:3" x14ac:dyDescent="0.35">
      <c r="B22" s="30"/>
      <c r="C22" s="30"/>
    </row>
    <row r="23" spans="1:3" x14ac:dyDescent="0.35">
      <c r="A23" t="s">
        <v>236</v>
      </c>
      <c r="B23" s="30" t="s">
        <v>217</v>
      </c>
      <c r="C23" s="30"/>
    </row>
    <row r="24" spans="1:3" x14ac:dyDescent="0.35">
      <c r="B24" s="6">
        <v>2017</v>
      </c>
      <c r="C24" s="30"/>
    </row>
    <row r="25" spans="1:3" x14ac:dyDescent="0.35">
      <c r="B25" t="s">
        <v>219</v>
      </c>
      <c r="C25" s="30"/>
    </row>
    <row r="26" spans="1:3" x14ac:dyDescent="0.35">
      <c r="B26" s="10" t="s">
        <v>218</v>
      </c>
      <c r="C26" s="30"/>
    </row>
    <row r="27" spans="1:3" x14ac:dyDescent="0.35">
      <c r="B27" t="s">
        <v>245</v>
      </c>
      <c r="C27" s="30"/>
    </row>
    <row r="28" spans="1:3" x14ac:dyDescent="0.35">
      <c r="B28" s="30"/>
      <c r="C28" s="30"/>
    </row>
    <row r="29" spans="1:3" x14ac:dyDescent="0.35">
      <c r="A29" t="s">
        <v>238</v>
      </c>
      <c r="B29" s="30" t="s">
        <v>239</v>
      </c>
      <c r="C29" s="30"/>
    </row>
    <row r="30" spans="1:3" x14ac:dyDescent="0.35">
      <c r="B30" s="94">
        <v>2017</v>
      </c>
      <c r="C30" s="30"/>
    </row>
    <row r="31" spans="1:3" x14ac:dyDescent="0.35">
      <c r="B31" s="30" t="s">
        <v>240</v>
      </c>
      <c r="C31" s="30"/>
    </row>
    <row r="32" spans="1:3" x14ac:dyDescent="0.35">
      <c r="B32" s="92" t="s">
        <v>241</v>
      </c>
      <c r="C32" s="30"/>
    </row>
    <row r="33" spans="1:3" x14ac:dyDescent="0.35">
      <c r="B33" s="30" t="s">
        <v>242</v>
      </c>
      <c r="C33" s="30"/>
    </row>
    <row r="34" spans="1:3" x14ac:dyDescent="0.35">
      <c r="B34" s="30"/>
      <c r="C34" s="30"/>
    </row>
    <row r="35" spans="1:3" x14ac:dyDescent="0.35">
      <c r="A35" t="s">
        <v>211</v>
      </c>
      <c r="B35" s="94" t="s">
        <v>205</v>
      </c>
      <c r="C35" s="30"/>
    </row>
    <row r="36" spans="1:3" x14ac:dyDescent="0.35">
      <c r="B36" s="6">
        <v>2017</v>
      </c>
      <c r="C36" s="30"/>
    </row>
    <row r="37" spans="1:3" x14ac:dyDescent="0.35">
      <c r="B37" s="10" t="s">
        <v>209</v>
      </c>
      <c r="C37" s="30"/>
    </row>
    <row r="38" spans="1:3" x14ac:dyDescent="0.35">
      <c r="B38" t="s">
        <v>208</v>
      </c>
      <c r="C38" s="30"/>
    </row>
    <row r="40" spans="1:3" x14ac:dyDescent="0.35">
      <c r="A40" t="s">
        <v>210</v>
      </c>
      <c r="B40" s="4" t="s">
        <v>63</v>
      </c>
    </row>
    <row r="41" spans="1:3" x14ac:dyDescent="0.35">
      <c r="B41" t="s">
        <v>50</v>
      </c>
    </row>
    <row r="42" spans="1:3" x14ac:dyDescent="0.35">
      <c r="B42" s="6">
        <v>2014</v>
      </c>
    </row>
    <row r="43" spans="1:3" x14ac:dyDescent="0.35">
      <c r="B43" t="s">
        <v>51</v>
      </c>
    </row>
    <row r="44" spans="1:3" x14ac:dyDescent="0.35">
      <c r="B44" t="s">
        <v>52</v>
      </c>
    </row>
    <row r="45" spans="1:3" x14ac:dyDescent="0.35">
      <c r="B45" t="s">
        <v>53</v>
      </c>
    </row>
    <row r="46" spans="1:3" s="38" customFormat="1" x14ac:dyDescent="0.35"/>
    <row r="47" spans="1:3" x14ac:dyDescent="0.35">
      <c r="A47" t="s">
        <v>211</v>
      </c>
      <c r="B47" s="4" t="s">
        <v>192</v>
      </c>
    </row>
    <row r="48" spans="1:3" x14ac:dyDescent="0.35">
      <c r="B48" s="30" t="s">
        <v>50</v>
      </c>
    </row>
    <row r="49" spans="1:2" x14ac:dyDescent="0.35">
      <c r="B49" s="94">
        <v>2016</v>
      </c>
    </row>
    <row r="50" spans="1:2" x14ac:dyDescent="0.35">
      <c r="B50" s="38" t="s">
        <v>215</v>
      </c>
    </row>
    <row r="51" spans="1:2" x14ac:dyDescent="0.35">
      <c r="B51" s="10" t="s">
        <v>214</v>
      </c>
    </row>
    <row r="52" spans="1:2" x14ac:dyDescent="0.35">
      <c r="B52" t="s">
        <v>216</v>
      </c>
    </row>
    <row r="53" spans="1:2" x14ac:dyDescent="0.35"/>
    <row r="54" spans="1:2" x14ac:dyDescent="0.35">
      <c r="A54" t="s">
        <v>211</v>
      </c>
      <c r="B54" s="4" t="s">
        <v>191</v>
      </c>
    </row>
    <row r="55" spans="1:2" x14ac:dyDescent="0.35">
      <c r="B55" t="s">
        <v>50</v>
      </c>
    </row>
    <row r="56" spans="1:2" x14ac:dyDescent="0.35">
      <c r="B56" s="6">
        <v>2010</v>
      </c>
    </row>
    <row r="57" spans="1:2" x14ac:dyDescent="0.35">
      <c r="B57" t="s">
        <v>69</v>
      </c>
    </row>
    <row r="58" spans="1:2" x14ac:dyDescent="0.35">
      <c r="B58" s="10" t="s">
        <v>70</v>
      </c>
    </row>
    <row r="59" spans="1:2" x14ac:dyDescent="0.35">
      <c r="B59" s="17" t="s">
        <v>71</v>
      </c>
    </row>
    <row r="60" spans="1:2" x14ac:dyDescent="0.35">
      <c r="A60" s="1" t="s">
        <v>85</v>
      </c>
    </row>
    <row r="61" spans="1:2" x14ac:dyDescent="0.35">
      <c r="A61" t="s">
        <v>86</v>
      </c>
    </row>
    <row r="62" spans="1:2" x14ac:dyDescent="0.35">
      <c r="A62" t="s">
        <v>87</v>
      </c>
    </row>
  </sheetData>
  <hyperlinks>
    <hyperlink ref="B58" r:id="rId1"/>
    <hyperlink ref="B37" r:id="rId2"/>
    <hyperlink ref="B51" r:id="rId3"/>
    <hyperlink ref="B14" r:id="rId4"/>
    <hyperlink ref="B26" r:id="rId5"/>
    <hyperlink ref="B32" r:id="rId6"/>
  </hyperlinks>
  <pageMargins left="0.7" right="0.7" top="0.75" bottom="0.75" header="0.3" footer="0.3"/>
  <pageSetup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D19" sqref="D19"/>
    </sheetView>
  </sheetViews>
  <sheetFormatPr defaultRowHeight="14.5" x14ac:dyDescent="0.35"/>
  <cols>
    <col min="1" max="1" width="17.1796875" customWidth="1"/>
    <col min="2" max="2" width="9.1796875" customWidth="1"/>
    <col min="3" max="3" width="11" bestFit="1" customWidth="1"/>
    <col min="6" max="6" width="10.453125" customWidth="1"/>
    <col min="7" max="7" width="16.453125" customWidth="1"/>
    <col min="8" max="8" width="24.54296875" customWidth="1"/>
    <col min="14" max="14" width="3.54296875" customWidth="1"/>
    <col min="16" max="17" width="14.26953125" customWidth="1"/>
  </cols>
  <sheetData>
    <row r="1" spans="1:21" x14ac:dyDescent="0.35">
      <c r="A1" s="1"/>
    </row>
    <row r="2" spans="1:21" x14ac:dyDescent="0.35">
      <c r="A2" s="7" t="s">
        <v>107</v>
      </c>
      <c r="B2" s="88"/>
      <c r="C2" s="88"/>
      <c r="D2" s="88"/>
      <c r="E2" s="88"/>
      <c r="G2" s="18" t="s">
        <v>135</v>
      </c>
      <c r="H2" s="39"/>
      <c r="I2" s="19"/>
      <c r="J2" s="19"/>
      <c r="K2" s="19"/>
      <c r="L2" s="19"/>
      <c r="M2" s="20"/>
      <c r="O2" s="70" t="s">
        <v>138</v>
      </c>
      <c r="P2" s="71"/>
      <c r="Q2" s="19"/>
      <c r="R2" s="19"/>
      <c r="S2" s="20"/>
    </row>
    <row r="3" spans="1:21" x14ac:dyDescent="0.35">
      <c r="A3" s="7" t="s">
        <v>108</v>
      </c>
      <c r="B3" s="88"/>
      <c r="C3" s="88"/>
      <c r="D3" s="88"/>
      <c r="E3" s="88"/>
      <c r="G3" s="44" t="s">
        <v>126</v>
      </c>
      <c r="H3" s="45" t="s">
        <v>125</v>
      </c>
      <c r="I3" s="34" t="s">
        <v>96</v>
      </c>
      <c r="J3" s="43"/>
      <c r="K3" s="33"/>
      <c r="L3" s="33"/>
      <c r="M3" s="42" t="s">
        <v>104</v>
      </c>
      <c r="O3" s="72" t="s">
        <v>139</v>
      </c>
      <c r="P3" s="73"/>
      <c r="Q3" s="74"/>
      <c r="R3" s="74"/>
      <c r="S3" s="75"/>
    </row>
    <row r="4" spans="1:21" x14ac:dyDescent="0.35">
      <c r="A4" s="7" t="s">
        <v>109</v>
      </c>
      <c r="B4" s="88"/>
      <c r="C4" s="88"/>
      <c r="D4" s="88"/>
      <c r="E4" s="88"/>
      <c r="G4" s="22" t="s">
        <v>119</v>
      </c>
      <c r="H4" s="56">
        <v>9139200</v>
      </c>
      <c r="I4" s="23" t="s">
        <v>97</v>
      </c>
      <c r="J4" s="23"/>
      <c r="K4" s="23"/>
      <c r="L4" s="23"/>
      <c r="M4" s="36" t="s">
        <v>100</v>
      </c>
      <c r="O4" s="32" t="s">
        <v>106</v>
      </c>
      <c r="P4" s="33"/>
      <c r="Q4" s="83">
        <f>H18*Q18</f>
        <v>5190522.222222222</v>
      </c>
      <c r="R4" s="33" t="s">
        <v>11</v>
      </c>
      <c r="S4" s="35"/>
    </row>
    <row r="5" spans="1:21" x14ac:dyDescent="0.35">
      <c r="A5" s="7" t="s">
        <v>110</v>
      </c>
      <c r="B5" s="88"/>
      <c r="C5" s="88"/>
      <c r="D5" s="88"/>
      <c r="E5" s="88"/>
      <c r="G5" s="22" t="s">
        <v>103</v>
      </c>
      <c r="H5" s="56">
        <v>90200</v>
      </c>
      <c r="I5" s="23" t="s">
        <v>101</v>
      </c>
      <c r="J5" s="23"/>
      <c r="K5" s="23"/>
      <c r="L5" s="23"/>
      <c r="M5" s="36" t="s">
        <v>124</v>
      </c>
      <c r="O5" s="22"/>
      <c r="P5" s="23"/>
      <c r="Q5" s="23">
        <v>5.19</v>
      </c>
      <c r="R5" s="23" t="s">
        <v>9</v>
      </c>
      <c r="S5" s="36"/>
    </row>
    <row r="6" spans="1:21" x14ac:dyDescent="0.35">
      <c r="A6" s="7" t="s">
        <v>134</v>
      </c>
      <c r="B6" s="88"/>
      <c r="C6" s="88"/>
      <c r="D6" s="88"/>
      <c r="E6" s="88"/>
      <c r="G6" s="22" t="s">
        <v>120</v>
      </c>
      <c r="H6" s="56">
        <v>1185100</v>
      </c>
      <c r="I6" s="23" t="s">
        <v>98</v>
      </c>
      <c r="J6" s="23"/>
      <c r="K6" s="23"/>
      <c r="L6" s="23"/>
      <c r="M6" s="36"/>
      <c r="O6" s="22" t="s">
        <v>105</v>
      </c>
      <c r="P6" s="23"/>
      <c r="Q6" s="56">
        <f>H18*Q19</f>
        <v>23357350</v>
      </c>
      <c r="R6" s="23" t="s">
        <v>11</v>
      </c>
      <c r="S6" s="36"/>
    </row>
    <row r="7" spans="1:21" x14ac:dyDescent="0.35">
      <c r="A7" s="7" t="s">
        <v>111</v>
      </c>
      <c r="B7" s="88"/>
      <c r="C7" s="88"/>
      <c r="D7" s="88"/>
      <c r="E7" s="88"/>
      <c r="G7" s="22" t="s">
        <v>121</v>
      </c>
      <c r="H7" s="56">
        <v>18891300</v>
      </c>
      <c r="I7" s="23" t="s">
        <v>117</v>
      </c>
      <c r="J7" s="23"/>
      <c r="K7" s="23"/>
      <c r="L7" s="23"/>
      <c r="M7" s="36"/>
      <c r="O7" s="26"/>
      <c r="P7" s="28"/>
      <c r="Q7" s="28">
        <v>23.36</v>
      </c>
      <c r="R7" s="28" t="s">
        <v>9</v>
      </c>
      <c r="S7" s="37"/>
    </row>
    <row r="8" spans="1:21" x14ac:dyDescent="0.35">
      <c r="A8" s="7" t="s">
        <v>141</v>
      </c>
      <c r="B8" s="88"/>
      <c r="C8" s="88"/>
      <c r="D8" s="88"/>
      <c r="E8" s="88"/>
      <c r="G8" s="22" t="s">
        <v>123</v>
      </c>
      <c r="H8" s="56">
        <v>14166500</v>
      </c>
      <c r="I8" s="23" t="s">
        <v>118</v>
      </c>
      <c r="J8" s="23"/>
      <c r="K8" s="23"/>
      <c r="L8" s="23"/>
      <c r="M8" s="36"/>
    </row>
    <row r="9" spans="1:21" x14ac:dyDescent="0.35">
      <c r="A9" s="7" t="s">
        <v>142</v>
      </c>
      <c r="B9" s="88"/>
      <c r="C9" s="88"/>
      <c r="D9" s="88"/>
      <c r="E9" s="88"/>
      <c r="G9" s="22" t="s">
        <v>122</v>
      </c>
      <c r="H9" s="56">
        <v>2573000</v>
      </c>
      <c r="I9" s="23" t="s">
        <v>102</v>
      </c>
      <c r="J9" s="23"/>
      <c r="K9" s="23"/>
      <c r="L9" s="23"/>
      <c r="M9" s="36"/>
      <c r="O9" s="68" t="s">
        <v>140</v>
      </c>
      <c r="P9" s="64"/>
      <c r="Q9" s="76"/>
      <c r="R9" s="81"/>
    </row>
    <row r="10" spans="1:21" x14ac:dyDescent="0.35">
      <c r="A10" s="7" t="s">
        <v>143</v>
      </c>
      <c r="B10" s="88"/>
      <c r="C10" s="88"/>
      <c r="D10" s="88"/>
      <c r="E10" s="88"/>
      <c r="G10" s="22" t="s">
        <v>103</v>
      </c>
      <c r="H10" s="67">
        <f>H16</f>
        <v>47384100</v>
      </c>
      <c r="I10" s="28" t="s">
        <v>99</v>
      </c>
      <c r="J10" s="23"/>
      <c r="K10" s="23"/>
      <c r="L10" s="23"/>
      <c r="M10" s="36"/>
      <c r="N10" s="21"/>
      <c r="O10" s="22"/>
      <c r="P10" s="56">
        <f>AVERAGE(Q4,Q6)</f>
        <v>14273936.111111112</v>
      </c>
      <c r="Q10" s="23" t="s">
        <v>11</v>
      </c>
      <c r="R10" s="36"/>
    </row>
    <row r="11" spans="1:21" x14ac:dyDescent="0.35">
      <c r="A11" s="7"/>
      <c r="B11" s="88"/>
      <c r="C11" s="88"/>
      <c r="D11" s="88"/>
      <c r="E11" s="88"/>
      <c r="G11" s="22"/>
      <c r="H11" s="57">
        <f>SUM(H4:H10)</f>
        <v>93429400</v>
      </c>
      <c r="I11" s="24" t="s">
        <v>127</v>
      </c>
      <c r="J11" s="23"/>
      <c r="K11" s="23"/>
      <c r="L11" s="23"/>
      <c r="M11" s="36"/>
      <c r="O11" s="54"/>
      <c r="P11" s="55">
        <v>14300000</v>
      </c>
      <c r="Q11" s="28" t="s">
        <v>11</v>
      </c>
      <c r="R11" s="37"/>
    </row>
    <row r="12" spans="1:21" x14ac:dyDescent="0.35">
      <c r="A12" s="7" t="s">
        <v>150</v>
      </c>
      <c r="B12" s="88"/>
      <c r="C12" s="88"/>
      <c r="D12" s="88"/>
      <c r="E12" s="88"/>
      <c r="G12" s="22" t="s">
        <v>131</v>
      </c>
      <c r="H12" s="24"/>
      <c r="I12" s="23"/>
      <c r="J12" s="23"/>
      <c r="K12" s="23"/>
      <c r="L12" s="24"/>
      <c r="M12" s="25"/>
    </row>
    <row r="13" spans="1:21" x14ac:dyDescent="0.35">
      <c r="A13" s="7" t="s">
        <v>151</v>
      </c>
      <c r="B13" s="88"/>
      <c r="C13" s="88"/>
      <c r="D13" s="88"/>
      <c r="E13" s="88"/>
      <c r="G13" s="53" t="s">
        <v>130</v>
      </c>
      <c r="H13" s="27"/>
      <c r="I13" s="28"/>
      <c r="J13" s="28"/>
      <c r="K13" s="28"/>
      <c r="L13" s="27"/>
      <c r="M13" s="29"/>
      <c r="O13" s="18" t="s">
        <v>159</v>
      </c>
      <c r="P13" s="19"/>
      <c r="Q13" s="19"/>
      <c r="R13" s="19"/>
      <c r="S13" s="20"/>
    </row>
    <row r="14" spans="1:21" x14ac:dyDescent="0.35">
      <c r="A14" s="7"/>
      <c r="B14" s="88"/>
      <c r="C14" s="88"/>
      <c r="D14" s="88"/>
      <c r="E14" s="88"/>
      <c r="G14" s="60"/>
      <c r="H14" s="61"/>
      <c r="I14" s="62"/>
      <c r="J14" s="62"/>
      <c r="K14" s="62"/>
      <c r="L14" s="61"/>
      <c r="M14" s="61"/>
      <c r="O14" s="22" t="s">
        <v>8</v>
      </c>
      <c r="P14" s="23"/>
      <c r="Q14" s="23">
        <v>100</v>
      </c>
      <c r="R14" s="23" t="s">
        <v>9</v>
      </c>
      <c r="S14" s="36"/>
    </row>
    <row r="15" spans="1:21" s="38" customFormat="1" x14ac:dyDescent="0.35">
      <c r="A15" s="7" t="s">
        <v>147</v>
      </c>
      <c r="B15" s="88"/>
      <c r="C15" s="88"/>
      <c r="D15" s="88"/>
      <c r="E15" s="88"/>
      <c r="F15" s="30"/>
      <c r="G15" s="63" t="s">
        <v>136</v>
      </c>
      <c r="H15" s="64"/>
      <c r="I15" s="65"/>
      <c r="J15" s="65"/>
      <c r="K15" s="65"/>
      <c r="L15" s="64"/>
      <c r="M15" s="79"/>
      <c r="N15" s="30"/>
      <c r="O15" s="26" t="s">
        <v>10</v>
      </c>
      <c r="P15" s="28"/>
      <c r="Q15" s="28">
        <v>450</v>
      </c>
      <c r="R15" s="28" t="s">
        <v>9</v>
      </c>
      <c r="S15" s="37"/>
      <c r="T15"/>
    </row>
    <row r="16" spans="1:21" x14ac:dyDescent="0.35">
      <c r="A16" s="7" t="s">
        <v>148</v>
      </c>
      <c r="B16" s="88"/>
      <c r="C16" s="88"/>
      <c r="D16" s="88"/>
      <c r="E16" s="88"/>
      <c r="G16" s="32" t="s">
        <v>103</v>
      </c>
      <c r="H16" s="58">
        <v>47384100</v>
      </c>
      <c r="I16" s="33" t="s">
        <v>99</v>
      </c>
      <c r="J16" s="33"/>
      <c r="K16" s="33"/>
      <c r="L16" s="34"/>
      <c r="M16" s="80"/>
      <c r="N16" s="30"/>
      <c r="O16" s="30"/>
      <c r="P16" s="30"/>
      <c r="Q16" s="38"/>
      <c r="R16" s="30"/>
      <c r="S16" s="38"/>
      <c r="T16" s="38"/>
      <c r="U16" s="38"/>
    </row>
    <row r="17" spans="1:20" x14ac:dyDescent="0.35">
      <c r="A17" s="7" t="s">
        <v>160</v>
      </c>
      <c r="B17" s="88"/>
      <c r="C17" s="88"/>
      <c r="D17" s="88"/>
      <c r="E17" s="88"/>
      <c r="G17" s="22" t="s">
        <v>116</v>
      </c>
      <c r="H17" s="67">
        <v>46045300</v>
      </c>
      <c r="I17" s="28" t="s">
        <v>133</v>
      </c>
      <c r="J17" s="23"/>
      <c r="K17" s="23"/>
      <c r="L17" s="23"/>
      <c r="M17" s="36"/>
      <c r="N17" s="30"/>
      <c r="O17" s="84" t="s">
        <v>144</v>
      </c>
      <c r="P17" s="39"/>
      <c r="Q17" s="19"/>
      <c r="R17" s="19"/>
      <c r="S17" s="19"/>
      <c r="T17" s="20"/>
    </row>
    <row r="18" spans="1:20" x14ac:dyDescent="0.35">
      <c r="A18" s="7" t="s">
        <v>161</v>
      </c>
      <c r="B18" s="89"/>
      <c r="C18" s="89"/>
      <c r="D18" s="90"/>
      <c r="E18" s="88"/>
      <c r="G18" s="22"/>
      <c r="H18" s="57">
        <f>SUM(H16:H17)</f>
        <v>93429400</v>
      </c>
      <c r="I18" s="24" t="s">
        <v>127</v>
      </c>
      <c r="J18" s="23"/>
      <c r="K18" s="23"/>
      <c r="L18" s="23"/>
      <c r="M18" s="36"/>
      <c r="N18" s="30"/>
      <c r="O18" s="22" t="s">
        <v>145</v>
      </c>
      <c r="P18" s="23"/>
      <c r="Q18" s="85">
        <f>(Q14*1000000)/A22</f>
        <v>5.5555555555555552E-2</v>
      </c>
      <c r="R18" s="23"/>
      <c r="S18" s="23"/>
      <c r="T18" s="36"/>
    </row>
    <row r="19" spans="1:20" x14ac:dyDescent="0.35">
      <c r="A19" s="7" t="s">
        <v>162</v>
      </c>
      <c r="B19" s="89"/>
      <c r="C19" s="89"/>
      <c r="D19" s="88"/>
      <c r="E19" s="88"/>
      <c r="G19" s="22" t="s">
        <v>132</v>
      </c>
      <c r="H19" s="23"/>
      <c r="I19" s="23"/>
      <c r="J19" s="23"/>
      <c r="K19" s="23"/>
      <c r="L19" s="23"/>
      <c r="M19" s="36"/>
      <c r="N19" s="30"/>
      <c r="O19" s="26" t="s">
        <v>146</v>
      </c>
      <c r="P19" s="28"/>
      <c r="Q19" s="86">
        <f>(Q15*1000000)/A22</f>
        <v>0.25</v>
      </c>
      <c r="R19" s="28"/>
      <c r="S19" s="28"/>
      <c r="T19" s="37"/>
    </row>
    <row r="20" spans="1:20" x14ac:dyDescent="0.35">
      <c r="A20" s="7" t="s">
        <v>163</v>
      </c>
      <c r="B20" s="88"/>
      <c r="C20" s="88"/>
      <c r="D20" s="88"/>
      <c r="E20" s="88"/>
      <c r="G20" s="53" t="s">
        <v>130</v>
      </c>
      <c r="H20" s="28"/>
      <c r="I20" s="28"/>
      <c r="J20" s="28"/>
      <c r="K20" s="28"/>
      <c r="L20" s="28"/>
      <c r="M20" s="37"/>
      <c r="N20" s="30"/>
    </row>
    <row r="21" spans="1:20" s="38" customFormat="1" x14ac:dyDescent="0.35">
      <c r="A21" s="1" t="s">
        <v>149</v>
      </c>
      <c r="B21" s="88"/>
      <c r="C21" s="88"/>
      <c r="D21" s="89"/>
      <c r="E21" s="89"/>
      <c r="F21" s="30"/>
      <c r="G21" s="30"/>
      <c r="H21" s="30"/>
      <c r="I21" s="30"/>
      <c r="J21" s="30"/>
      <c r="K21" s="30"/>
      <c r="L21" s="30"/>
      <c r="M21" s="30"/>
      <c r="N21" s="30"/>
      <c r="O21" s="78" t="s">
        <v>164</v>
      </c>
      <c r="P21" s="65"/>
      <c r="Q21" s="65"/>
      <c r="R21" s="65"/>
      <c r="S21" s="66"/>
      <c r="T21" s="77"/>
    </row>
    <row r="22" spans="1:20" s="38" customFormat="1" x14ac:dyDescent="0.35">
      <c r="A22" s="126">
        <v>1800000000</v>
      </c>
      <c r="B22" s="89" t="s">
        <v>11</v>
      </c>
      <c r="C22" s="89"/>
      <c r="D22" s="88"/>
      <c r="E22" s="88"/>
      <c r="F22" s="30"/>
      <c r="G22" s="68" t="s">
        <v>137</v>
      </c>
      <c r="H22" s="65"/>
      <c r="I22" s="65"/>
      <c r="J22" s="65"/>
      <c r="K22" s="65"/>
      <c r="L22" s="66"/>
      <c r="M22" s="30"/>
      <c r="O22" s="46" t="s">
        <v>128</v>
      </c>
      <c r="P22" s="33"/>
      <c r="Q22" s="33"/>
      <c r="R22" s="33"/>
      <c r="S22" s="33"/>
      <c r="T22" s="36"/>
    </row>
    <row r="23" spans="1:20" x14ac:dyDescent="0.35">
      <c r="A23" s="7" t="s">
        <v>152</v>
      </c>
      <c r="B23" s="88"/>
      <c r="C23" s="88"/>
      <c r="D23" s="88"/>
      <c r="E23" s="88"/>
      <c r="G23" s="50" t="s">
        <v>177</v>
      </c>
      <c r="H23" s="50" t="s">
        <v>91</v>
      </c>
      <c r="I23" s="33"/>
      <c r="J23" s="33"/>
      <c r="K23" s="33"/>
      <c r="L23" s="35"/>
      <c r="O23" s="47">
        <f>G26</f>
        <v>99684400</v>
      </c>
      <c r="P23" s="23" t="s">
        <v>19</v>
      </c>
      <c r="Q23" s="23"/>
      <c r="R23" s="23"/>
      <c r="S23" s="23"/>
      <c r="T23" s="36"/>
    </row>
    <row r="24" spans="1:20" x14ac:dyDescent="0.35">
      <c r="A24" s="127" t="s">
        <v>153</v>
      </c>
      <c r="B24" s="88"/>
      <c r="C24" s="88"/>
      <c r="D24" s="88"/>
      <c r="E24" s="88"/>
      <c r="G24" s="51">
        <v>47384100</v>
      </c>
      <c r="H24" s="52" t="s">
        <v>92</v>
      </c>
      <c r="I24" s="23"/>
      <c r="J24" s="23"/>
      <c r="K24" s="23"/>
      <c r="L24" s="36"/>
      <c r="O24" s="48">
        <f>P10/O23</f>
        <v>0.14319127276796681</v>
      </c>
      <c r="P24" s="23" t="s">
        <v>129</v>
      </c>
      <c r="Q24" s="23"/>
      <c r="R24" s="23"/>
      <c r="S24" s="23"/>
      <c r="T24" s="36"/>
    </row>
    <row r="25" spans="1:20" x14ac:dyDescent="0.35">
      <c r="A25" s="127" t="s">
        <v>154</v>
      </c>
      <c r="B25" s="88"/>
      <c r="C25" s="88"/>
      <c r="D25" s="88"/>
      <c r="E25" s="88"/>
      <c r="G25" s="51">
        <v>52300300</v>
      </c>
      <c r="H25" s="52" t="s">
        <v>93</v>
      </c>
      <c r="I25" s="40"/>
      <c r="J25" s="23"/>
      <c r="K25" s="23"/>
      <c r="L25" s="36"/>
      <c r="O25" s="49" t="s">
        <v>20</v>
      </c>
      <c r="P25" s="28"/>
      <c r="Q25" s="28"/>
      <c r="R25" s="28"/>
      <c r="S25" s="28"/>
      <c r="T25" s="37"/>
    </row>
    <row r="26" spans="1:20" x14ac:dyDescent="0.35">
      <c r="A26" s="128" t="s">
        <v>155</v>
      </c>
      <c r="B26" s="88"/>
      <c r="C26" s="88"/>
      <c r="D26" s="88"/>
      <c r="E26" s="88"/>
      <c r="G26" s="51">
        <f>G25+G24</f>
        <v>99684400</v>
      </c>
      <c r="H26" s="52" t="s">
        <v>94</v>
      </c>
      <c r="I26" s="23"/>
      <c r="J26" s="23"/>
      <c r="K26" s="23"/>
      <c r="L26" s="36"/>
    </row>
    <row r="27" spans="1:20" x14ac:dyDescent="0.35">
      <c r="A27" s="127" t="s">
        <v>156</v>
      </c>
      <c r="B27" s="88"/>
      <c r="C27" s="88"/>
      <c r="D27" s="88"/>
      <c r="E27" s="88"/>
      <c r="G27" s="22" t="s">
        <v>132</v>
      </c>
      <c r="H27" s="23"/>
      <c r="I27" s="23"/>
      <c r="J27" s="23"/>
      <c r="K27" s="23"/>
      <c r="L27" s="36"/>
    </row>
    <row r="28" spans="1:20" x14ac:dyDescent="0.35">
      <c r="A28" s="127" t="s">
        <v>157</v>
      </c>
      <c r="B28" s="88"/>
      <c r="C28" s="88"/>
      <c r="D28" s="88"/>
      <c r="E28" s="88"/>
      <c r="G28" s="53" t="s">
        <v>130</v>
      </c>
      <c r="H28" s="28"/>
      <c r="I28" s="28"/>
      <c r="J28" s="28"/>
      <c r="K28" s="28"/>
      <c r="L28" s="37"/>
    </row>
    <row r="29" spans="1:20" x14ac:dyDescent="0.35">
      <c r="A29" s="127" t="s">
        <v>158</v>
      </c>
      <c r="B29" s="88"/>
      <c r="C29" s="88"/>
      <c r="D29" s="88"/>
      <c r="E29" s="88"/>
    </row>
    <row r="30" spans="1:20" x14ac:dyDescent="0.35">
      <c r="A30" s="127"/>
      <c r="B30" s="88"/>
      <c r="C30" s="88"/>
      <c r="D30" s="88"/>
      <c r="E30" s="88"/>
      <c r="G30" s="9" t="s">
        <v>12</v>
      </c>
    </row>
    <row r="31" spans="1:20" x14ac:dyDescent="0.35">
      <c r="A31" s="127" t="s">
        <v>165</v>
      </c>
      <c r="B31" s="88"/>
      <c r="C31" s="88"/>
      <c r="D31" s="88"/>
      <c r="E31" s="88"/>
      <c r="G31" s="8" t="s">
        <v>13</v>
      </c>
    </row>
    <row r="32" spans="1:20" x14ac:dyDescent="0.35">
      <c r="A32" s="127" t="s">
        <v>166</v>
      </c>
      <c r="B32" s="88"/>
      <c r="C32" s="88"/>
      <c r="D32" s="88"/>
      <c r="E32" s="88"/>
      <c r="G32" s="8" t="s">
        <v>14</v>
      </c>
    </row>
    <row r="33" spans="1:8" x14ac:dyDescent="0.35">
      <c r="A33" s="127" t="s">
        <v>167</v>
      </c>
      <c r="B33" s="88"/>
      <c r="C33" s="88"/>
      <c r="D33" s="88"/>
      <c r="E33" s="88"/>
      <c r="G33" s="8" t="s">
        <v>15</v>
      </c>
    </row>
    <row r="34" spans="1:8" x14ac:dyDescent="0.35">
      <c r="A34" s="127" t="s">
        <v>168</v>
      </c>
      <c r="B34" s="88"/>
      <c r="C34" s="88"/>
      <c r="D34" s="88"/>
      <c r="E34" s="88"/>
      <c r="G34" s="8" t="s">
        <v>16</v>
      </c>
    </row>
    <row r="35" spans="1:8" x14ac:dyDescent="0.35">
      <c r="A35" s="127" t="s">
        <v>169</v>
      </c>
      <c r="B35" s="88"/>
      <c r="C35" s="88"/>
      <c r="D35" s="88"/>
      <c r="E35" s="88"/>
      <c r="G35" s="8" t="s">
        <v>21</v>
      </c>
    </row>
    <row r="36" spans="1:8" x14ac:dyDescent="0.35">
      <c r="A36" s="127"/>
      <c r="B36" s="88"/>
      <c r="C36" s="88"/>
      <c r="D36" s="88"/>
      <c r="E36" s="88"/>
      <c r="G36" s="8" t="s">
        <v>22</v>
      </c>
    </row>
    <row r="37" spans="1:8" x14ac:dyDescent="0.35">
      <c r="A37" s="127" t="s">
        <v>170</v>
      </c>
      <c r="B37" s="88"/>
      <c r="C37" s="88"/>
      <c r="D37" s="88"/>
      <c r="E37" s="88"/>
      <c r="G37" s="8" t="s">
        <v>23</v>
      </c>
    </row>
    <row r="38" spans="1:8" x14ac:dyDescent="0.35">
      <c r="A38" s="127" t="s">
        <v>171</v>
      </c>
      <c r="G38" s="8" t="s">
        <v>24</v>
      </c>
    </row>
    <row r="39" spans="1:8" x14ac:dyDescent="0.35">
      <c r="A39" s="127" t="s">
        <v>172</v>
      </c>
      <c r="G39" s="8" t="s">
        <v>88</v>
      </c>
    </row>
    <row r="40" spans="1:8" x14ac:dyDescent="0.35">
      <c r="A40" s="127" t="s">
        <v>173</v>
      </c>
      <c r="G40" s="8" t="s">
        <v>25</v>
      </c>
    </row>
    <row r="41" spans="1:8" x14ac:dyDescent="0.35">
      <c r="A41" s="87"/>
      <c r="G41" s="124">
        <v>1E-3</v>
      </c>
    </row>
    <row r="42" spans="1:8" x14ac:dyDescent="0.35">
      <c r="A42" s="11"/>
      <c r="G42" s="59">
        <f>O24/G41</f>
        <v>143.19127276796681</v>
      </c>
      <c r="H42" t="s">
        <v>95</v>
      </c>
    </row>
    <row r="43" spans="1:8" x14ac:dyDescent="0.35">
      <c r="A43" s="8"/>
    </row>
    <row r="44" spans="1:8" x14ac:dyDescent="0.35">
      <c r="A44" s="8"/>
      <c r="G44" s="8">
        <f>H11/G42</f>
        <v>652479.70909090911</v>
      </c>
      <c r="H44" t="s">
        <v>17</v>
      </c>
    </row>
    <row r="46" spans="1:8" x14ac:dyDescent="0.35">
      <c r="G46" s="114"/>
    </row>
  </sheetData>
  <hyperlinks>
    <hyperlink ref="G1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19" zoomScaleNormal="100" workbookViewId="0">
      <selection activeCell="K44" sqref="K44"/>
    </sheetView>
  </sheetViews>
  <sheetFormatPr defaultRowHeight="14.5" x14ac:dyDescent="0.35"/>
  <cols>
    <col min="1" max="1" width="15.81640625" customWidth="1"/>
    <col min="5" max="5" width="11.54296875" bestFit="1" customWidth="1"/>
    <col min="9" max="9" width="6.453125" customWidth="1"/>
    <col min="11" max="11" width="10.81640625" customWidth="1"/>
    <col min="12" max="12" width="12.7265625" customWidth="1"/>
    <col min="13" max="13" width="12.54296875" customWidth="1"/>
    <col min="16" max="16" width="13.81640625" customWidth="1"/>
    <col min="17" max="17" width="10.26953125" customWidth="1"/>
    <col min="23" max="23" width="16.81640625" bestFit="1" customWidth="1"/>
  </cols>
  <sheetData>
    <row r="1" spans="1:20" x14ac:dyDescent="0.35">
      <c r="A1" s="1" t="s">
        <v>26</v>
      </c>
    </row>
    <row r="2" spans="1:20" x14ac:dyDescent="0.35"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20" x14ac:dyDescent="0.35">
      <c r="A3" s="88" t="s">
        <v>224</v>
      </c>
      <c r="G3" s="30"/>
      <c r="H3" s="30"/>
      <c r="I3" s="68" t="s">
        <v>244</v>
      </c>
      <c r="J3" s="65"/>
      <c r="K3" s="65"/>
      <c r="L3" s="65"/>
      <c r="M3" s="65"/>
      <c r="N3" s="65"/>
      <c r="O3" s="65"/>
      <c r="P3" s="66"/>
      <c r="R3" s="12" t="s">
        <v>212</v>
      </c>
    </row>
    <row r="4" spans="1:20" x14ac:dyDescent="0.35">
      <c r="A4" s="88" t="s">
        <v>225</v>
      </c>
      <c r="G4" s="30"/>
      <c r="H4" s="30"/>
      <c r="I4" s="119">
        <v>1425.4</v>
      </c>
      <c r="J4" s="118" t="s">
        <v>212</v>
      </c>
      <c r="K4" s="23"/>
      <c r="L4" s="23"/>
      <c r="M4" s="23"/>
      <c r="N4" s="23"/>
      <c r="O4" s="23"/>
      <c r="P4" s="36"/>
      <c r="R4" s="52">
        <f>SUM(I4,I9,I14)</f>
        <v>8032.4</v>
      </c>
      <c r="S4" s="50" t="s">
        <v>220</v>
      </c>
      <c r="T4" s="52"/>
    </row>
    <row r="5" spans="1:20" x14ac:dyDescent="0.35">
      <c r="A5" s="88" t="s">
        <v>226</v>
      </c>
      <c r="G5" s="30"/>
      <c r="H5" s="30"/>
      <c r="I5" s="22" t="s">
        <v>250</v>
      </c>
      <c r="J5" s="23"/>
      <c r="K5" s="23"/>
      <c r="L5" s="23"/>
      <c r="M5" s="23"/>
      <c r="N5" s="23"/>
      <c r="O5" s="23"/>
      <c r="P5" s="36"/>
    </row>
    <row r="6" spans="1:20" x14ac:dyDescent="0.35">
      <c r="A6" s="88" t="s">
        <v>227</v>
      </c>
      <c r="G6" s="30"/>
      <c r="H6" s="30"/>
      <c r="I6" s="53" t="s">
        <v>251</v>
      </c>
      <c r="J6" s="28"/>
      <c r="K6" s="28"/>
      <c r="L6" s="28"/>
      <c r="M6" s="28"/>
      <c r="N6" s="28"/>
      <c r="O6" s="28"/>
      <c r="P6" s="37"/>
      <c r="R6" s="78" t="s">
        <v>221</v>
      </c>
      <c r="S6" s="78" t="s">
        <v>253</v>
      </c>
    </row>
    <row r="7" spans="1:20" x14ac:dyDescent="0.35">
      <c r="A7" s="88" t="s">
        <v>257</v>
      </c>
      <c r="G7" s="30"/>
      <c r="H7" s="30"/>
      <c r="J7" s="30"/>
      <c r="K7" s="30"/>
      <c r="L7" s="30"/>
      <c r="M7" s="30"/>
      <c r="N7" s="30"/>
      <c r="O7" s="30"/>
      <c r="P7" s="30"/>
      <c r="R7" s="52">
        <f>I4/R4</f>
        <v>0.17745630197699319</v>
      </c>
      <c r="S7" s="52" t="s">
        <v>91</v>
      </c>
    </row>
    <row r="8" spans="1:20" x14ac:dyDescent="0.35">
      <c r="A8" s="88" t="s">
        <v>258</v>
      </c>
      <c r="I8" s="68" t="s">
        <v>248</v>
      </c>
      <c r="J8" s="65"/>
      <c r="K8" s="65"/>
      <c r="L8" s="65"/>
      <c r="M8" s="65"/>
      <c r="N8" s="65"/>
      <c r="O8" s="65"/>
      <c r="P8" s="66"/>
      <c r="Q8" s="30"/>
      <c r="R8" s="52">
        <f>I9/R4</f>
        <v>0.48403963946018624</v>
      </c>
      <c r="S8" s="52" t="s">
        <v>222</v>
      </c>
    </row>
    <row r="9" spans="1:20" x14ac:dyDescent="0.35">
      <c r="A9" s="88" t="s">
        <v>228</v>
      </c>
      <c r="I9" s="119">
        <v>3888</v>
      </c>
      <c r="J9" s="118" t="s">
        <v>212</v>
      </c>
      <c r="K9" s="23"/>
      <c r="L9" s="23"/>
      <c r="M9" s="23"/>
      <c r="N9" s="23"/>
      <c r="O9" s="23"/>
      <c r="P9" s="36"/>
      <c r="Q9" s="30"/>
      <c r="R9" s="52">
        <f>I14/R4</f>
        <v>0.33850405856282056</v>
      </c>
      <c r="S9" s="52" t="s">
        <v>223</v>
      </c>
    </row>
    <row r="10" spans="1:20" x14ac:dyDescent="0.35">
      <c r="A10" s="88" t="s">
        <v>229</v>
      </c>
      <c r="I10" s="22" t="s">
        <v>246</v>
      </c>
      <c r="J10" s="23"/>
      <c r="K10" s="23"/>
      <c r="L10" s="23"/>
      <c r="M10" s="23"/>
      <c r="N10" s="23"/>
      <c r="O10" s="23"/>
      <c r="P10" s="36"/>
    </row>
    <row r="11" spans="1:20" x14ac:dyDescent="0.35">
      <c r="A11" s="88" t="s">
        <v>230</v>
      </c>
      <c r="I11" s="26" t="s">
        <v>218</v>
      </c>
      <c r="J11" s="28"/>
      <c r="K11" s="28"/>
      <c r="L11" s="28"/>
      <c r="M11" s="28"/>
      <c r="N11" s="28"/>
      <c r="O11" s="28"/>
      <c r="P11" s="37"/>
      <c r="R11" s="1"/>
    </row>
    <row r="12" spans="1:20" x14ac:dyDescent="0.35">
      <c r="A12" s="88" t="s">
        <v>231</v>
      </c>
    </row>
    <row r="13" spans="1:20" x14ac:dyDescent="0.35">
      <c r="A13" s="88" t="s">
        <v>259</v>
      </c>
      <c r="I13" s="68" t="s">
        <v>247</v>
      </c>
      <c r="J13" s="65"/>
      <c r="K13" s="65"/>
      <c r="L13" s="65"/>
      <c r="M13" s="65"/>
      <c r="N13" s="65"/>
      <c r="O13" s="65"/>
      <c r="P13" s="66"/>
    </row>
    <row r="14" spans="1:20" x14ac:dyDescent="0.35">
      <c r="A14" s="88" t="s">
        <v>261</v>
      </c>
      <c r="I14" s="119">
        <v>2719</v>
      </c>
      <c r="J14" s="118" t="s">
        <v>212</v>
      </c>
      <c r="K14" s="23"/>
      <c r="L14" s="23"/>
      <c r="M14" s="23"/>
      <c r="N14" s="23"/>
      <c r="O14" s="23"/>
      <c r="P14" s="36"/>
    </row>
    <row r="15" spans="1:20" x14ac:dyDescent="0.35">
      <c r="A15" s="88" t="s">
        <v>260</v>
      </c>
      <c r="I15" s="22" t="s">
        <v>249</v>
      </c>
      <c r="J15" s="23"/>
      <c r="K15" s="23"/>
      <c r="L15" s="23"/>
      <c r="M15" s="23"/>
      <c r="N15" s="23"/>
      <c r="O15" s="23"/>
      <c r="P15" s="36"/>
    </row>
    <row r="16" spans="1:20" x14ac:dyDescent="0.35">
      <c r="A16" s="88" t="s">
        <v>232</v>
      </c>
      <c r="I16" s="26" t="s">
        <v>241</v>
      </c>
      <c r="J16" s="28"/>
      <c r="K16" s="28"/>
      <c r="L16" s="28"/>
      <c r="M16" s="28"/>
      <c r="N16" s="28"/>
      <c r="O16" s="28"/>
      <c r="P16" s="37"/>
    </row>
    <row r="17" spans="1:23" x14ac:dyDescent="0.35">
      <c r="A17" s="88" t="s">
        <v>262</v>
      </c>
    </row>
    <row r="18" spans="1:23" x14ac:dyDescent="0.35">
      <c r="I18" s="62" t="s">
        <v>243</v>
      </c>
      <c r="J18" s="30"/>
      <c r="K18" s="30"/>
      <c r="L18" s="30"/>
      <c r="M18" s="30"/>
      <c r="N18" s="30"/>
      <c r="O18" s="30"/>
    </row>
    <row r="19" spans="1:23" x14ac:dyDescent="0.35">
      <c r="A19" s="88" t="s">
        <v>234</v>
      </c>
      <c r="I19" s="30"/>
      <c r="J19" s="30"/>
      <c r="K19" s="30"/>
      <c r="L19" s="30"/>
      <c r="M19" s="30"/>
      <c r="N19" s="30"/>
      <c r="O19" s="30"/>
      <c r="V19" s="1"/>
    </row>
    <row r="20" spans="1:23" x14ac:dyDescent="0.35">
      <c r="A20" s="88" t="s">
        <v>235</v>
      </c>
      <c r="I20" s="68" t="s">
        <v>203</v>
      </c>
      <c r="J20" s="65"/>
      <c r="K20" s="65"/>
      <c r="L20" s="65"/>
      <c r="M20" s="65"/>
      <c r="N20" s="117"/>
    </row>
    <row r="21" spans="1:23" x14ac:dyDescent="0.35">
      <c r="I21" s="110" t="s">
        <v>193</v>
      </c>
      <c r="J21" s="100"/>
      <c r="K21" s="111" t="s">
        <v>194</v>
      </c>
      <c r="L21" s="100"/>
      <c r="M21" s="100"/>
      <c r="N21" s="101"/>
    </row>
    <row r="22" spans="1:23" x14ac:dyDescent="0.35">
      <c r="A22" s="115" t="s">
        <v>233</v>
      </c>
      <c r="I22" s="99" t="s">
        <v>195</v>
      </c>
      <c r="J22" s="23"/>
      <c r="K22" s="107" t="s">
        <v>103</v>
      </c>
      <c r="L22" s="23"/>
      <c r="M22" s="23"/>
      <c r="N22" s="36"/>
    </row>
    <row r="23" spans="1:23" x14ac:dyDescent="0.35">
      <c r="B23" t="s">
        <v>28</v>
      </c>
      <c r="C23" t="s">
        <v>29</v>
      </c>
      <c r="I23" s="99" t="s">
        <v>115</v>
      </c>
      <c r="J23" s="23"/>
      <c r="K23" s="108">
        <v>2582000</v>
      </c>
      <c r="L23" s="23"/>
      <c r="M23" s="23"/>
      <c r="N23" s="36"/>
    </row>
    <row r="24" spans="1:23" x14ac:dyDescent="0.35">
      <c r="A24" t="s">
        <v>30</v>
      </c>
      <c r="B24" s="6">
        <v>490</v>
      </c>
      <c r="C24" s="6">
        <v>828</v>
      </c>
      <c r="D24" s="12" t="s">
        <v>27</v>
      </c>
      <c r="I24" s="99" t="s">
        <v>196</v>
      </c>
      <c r="J24" s="23"/>
      <c r="K24" s="108">
        <v>690000</v>
      </c>
      <c r="L24" s="23"/>
      <c r="M24" s="23"/>
      <c r="N24" s="36"/>
    </row>
    <row r="25" spans="1:23" x14ac:dyDescent="0.35">
      <c r="B25" s="6"/>
      <c r="C25" s="6"/>
      <c r="I25" s="104" t="s">
        <v>127</v>
      </c>
      <c r="J25" s="28"/>
      <c r="K25" s="109">
        <v>3272000</v>
      </c>
      <c r="L25" s="28"/>
      <c r="M25" s="28"/>
      <c r="N25" s="37"/>
    </row>
    <row r="26" spans="1:23" x14ac:dyDescent="0.35">
      <c r="I26" s="94" t="s">
        <v>205</v>
      </c>
      <c r="J26" s="38"/>
      <c r="K26" s="38"/>
      <c r="L26" s="38"/>
      <c r="M26" s="38"/>
      <c r="V26" s="1"/>
    </row>
    <row r="27" spans="1:23" x14ac:dyDescent="0.35">
      <c r="A27" t="s">
        <v>31</v>
      </c>
      <c r="I27" s="10" t="s">
        <v>207</v>
      </c>
      <c r="W27" s="114"/>
    </row>
    <row r="28" spans="1:23" x14ac:dyDescent="0.35">
      <c r="A28" t="s">
        <v>32</v>
      </c>
    </row>
    <row r="29" spans="1:23" x14ac:dyDescent="0.35">
      <c r="A29" t="s">
        <v>33</v>
      </c>
    </row>
    <row r="30" spans="1:23" x14ac:dyDescent="0.35">
      <c r="H30" s="116"/>
      <c r="I30" s="68" t="s">
        <v>204</v>
      </c>
      <c r="J30" s="65"/>
      <c r="K30" s="65"/>
      <c r="L30" s="65"/>
      <c r="M30" s="65"/>
      <c r="N30" s="103"/>
    </row>
    <row r="31" spans="1:23" x14ac:dyDescent="0.35">
      <c r="A31" t="s">
        <v>34</v>
      </c>
      <c r="D31" s="120" t="s">
        <v>254</v>
      </c>
      <c r="E31" s="18" t="s">
        <v>255</v>
      </c>
      <c r="F31" s="19"/>
      <c r="G31" s="20"/>
      <c r="H31" s="106"/>
      <c r="I31" s="110" t="s">
        <v>198</v>
      </c>
      <c r="J31" s="100"/>
      <c r="K31" s="112"/>
      <c r="L31" s="113" t="s">
        <v>202</v>
      </c>
      <c r="M31" s="100"/>
      <c r="N31" s="103"/>
    </row>
    <row r="32" spans="1:23" x14ac:dyDescent="0.35">
      <c r="A32">
        <f>B24+(0.5*C24)</f>
        <v>904</v>
      </c>
      <c r="B32" t="s">
        <v>27</v>
      </c>
      <c r="D32" s="120">
        <f>R7</f>
        <v>0.17745630197699319</v>
      </c>
      <c r="E32" s="121">
        <f>A32*D32</f>
        <v>160.42049698720186</v>
      </c>
      <c r="F32" s="122" t="s">
        <v>27</v>
      </c>
      <c r="G32" s="117"/>
      <c r="H32" s="106"/>
      <c r="I32" s="99" t="s">
        <v>197</v>
      </c>
      <c r="J32" s="23"/>
      <c r="K32" s="36"/>
      <c r="L32" s="102">
        <v>304000</v>
      </c>
      <c r="M32" s="23"/>
      <c r="N32" s="103"/>
    </row>
    <row r="33" spans="1:14" x14ac:dyDescent="0.35">
      <c r="A33" s="114">
        <f>A32*1000</f>
        <v>904000</v>
      </c>
      <c r="B33" t="s">
        <v>11</v>
      </c>
      <c r="E33" s="123">
        <f>A33*D32</f>
        <v>160420.49698720186</v>
      </c>
      <c r="F33" s="74" t="s">
        <v>11</v>
      </c>
      <c r="G33" s="75"/>
      <c r="H33" s="106"/>
      <c r="I33" s="99" t="s">
        <v>199</v>
      </c>
      <c r="J33" s="23"/>
      <c r="K33" s="36"/>
      <c r="L33" s="102">
        <v>13000</v>
      </c>
      <c r="M33" s="23"/>
      <c r="N33" s="103"/>
    </row>
    <row r="34" spans="1:14" x14ac:dyDescent="0.35">
      <c r="I34" s="99" t="s">
        <v>200</v>
      </c>
      <c r="J34" s="23"/>
      <c r="K34" s="36"/>
      <c r="L34" s="41" t="s">
        <v>103</v>
      </c>
      <c r="M34" s="23"/>
      <c r="N34" s="103"/>
    </row>
    <row r="35" spans="1:14" x14ac:dyDescent="0.35">
      <c r="A35" s="1" t="s">
        <v>256</v>
      </c>
      <c r="I35" s="99" t="s">
        <v>201</v>
      </c>
      <c r="J35" s="23"/>
      <c r="K35" s="36"/>
      <c r="L35" s="102">
        <v>10000</v>
      </c>
      <c r="M35" s="23"/>
      <c r="N35" s="103"/>
    </row>
    <row r="36" spans="1:14" ht="15.75" customHeight="1" x14ac:dyDescent="0.35">
      <c r="A36" t="s">
        <v>35</v>
      </c>
      <c r="I36" s="104" t="s">
        <v>127</v>
      </c>
      <c r="J36" s="28"/>
      <c r="K36" s="37"/>
      <c r="L36" s="105">
        <v>327000</v>
      </c>
      <c r="M36" s="37"/>
      <c r="N36" s="103"/>
    </row>
    <row r="37" spans="1:14" x14ac:dyDescent="0.35">
      <c r="A37" t="s">
        <v>36</v>
      </c>
      <c r="I37" s="94" t="s">
        <v>206</v>
      </c>
    </row>
    <row r="38" spans="1:14" x14ac:dyDescent="0.35">
      <c r="A38" t="s">
        <v>37</v>
      </c>
      <c r="I38" t="s">
        <v>207</v>
      </c>
    </row>
    <row r="39" spans="1:14" x14ac:dyDescent="0.35">
      <c r="A39" t="s">
        <v>38</v>
      </c>
    </row>
    <row r="40" spans="1:14" x14ac:dyDescent="0.35">
      <c r="A40" t="s">
        <v>39</v>
      </c>
    </row>
    <row r="41" spans="1:14" x14ac:dyDescent="0.35">
      <c r="A41" t="s">
        <v>40</v>
      </c>
    </row>
    <row r="42" spans="1:14" x14ac:dyDescent="0.35">
      <c r="A42" t="s">
        <v>89</v>
      </c>
    </row>
    <row r="43" spans="1:14" x14ac:dyDescent="0.35">
      <c r="A43" t="s">
        <v>41</v>
      </c>
    </row>
    <row r="44" spans="1:14" x14ac:dyDescent="0.35">
      <c r="A44" t="s">
        <v>42</v>
      </c>
      <c r="G44" s="106"/>
      <c r="H44" s="106"/>
    </row>
    <row r="45" spans="1:14" x14ac:dyDescent="0.35">
      <c r="A45" t="s">
        <v>90</v>
      </c>
    </row>
    <row r="46" spans="1:14" x14ac:dyDescent="0.35">
      <c r="A46" t="s">
        <v>43</v>
      </c>
    </row>
    <row r="48" spans="1:14" x14ac:dyDescent="0.35">
      <c r="A48" s="16">
        <v>0.02</v>
      </c>
      <c r="B48" t="s">
        <v>44</v>
      </c>
    </row>
    <row r="50" spans="1:2" x14ac:dyDescent="0.35">
      <c r="A50" s="125">
        <f>E33*A48</f>
        <v>3208.4099397440373</v>
      </c>
      <c r="B50" t="s">
        <v>83</v>
      </c>
    </row>
  </sheetData>
  <hyperlinks>
    <hyperlink ref="I27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A2" sqref="A2"/>
    </sheetView>
  </sheetViews>
  <sheetFormatPr defaultRowHeight="14.5" x14ac:dyDescent="0.35"/>
  <cols>
    <col min="1" max="1" width="9.1796875" customWidth="1"/>
    <col min="2" max="2" width="15.81640625" customWidth="1"/>
  </cols>
  <sheetData>
    <row r="1" spans="1:15" x14ac:dyDescent="0.35">
      <c r="A1" s="7" t="s">
        <v>49</v>
      </c>
    </row>
    <row r="2" spans="1:15" x14ac:dyDescent="0.35">
      <c r="A2" s="7" t="s">
        <v>64</v>
      </c>
      <c r="I2" s="38"/>
    </row>
    <row r="3" spans="1:15" x14ac:dyDescent="0.35">
      <c r="A3" t="s">
        <v>65</v>
      </c>
    </row>
    <row r="5" spans="1:15" x14ac:dyDescent="0.35">
      <c r="A5" t="s">
        <v>54</v>
      </c>
    </row>
    <row r="6" spans="1:15" x14ac:dyDescent="0.35">
      <c r="A6" t="s">
        <v>55</v>
      </c>
    </row>
    <row r="8" spans="1:15" x14ac:dyDescent="0.35">
      <c r="A8" t="s">
        <v>56</v>
      </c>
    </row>
    <row r="9" spans="1:15" x14ac:dyDescent="0.35">
      <c r="A9" t="s">
        <v>57</v>
      </c>
    </row>
    <row r="10" spans="1:15" x14ac:dyDescent="0.35">
      <c r="A10" s="5" t="s">
        <v>58</v>
      </c>
    </row>
    <row r="12" spans="1:15" x14ac:dyDescent="0.35">
      <c r="A12" t="s">
        <v>59</v>
      </c>
    </row>
    <row r="13" spans="1:15" x14ac:dyDescent="0.35">
      <c r="A13" t="s">
        <v>180</v>
      </c>
    </row>
    <row r="14" spans="1:15" x14ac:dyDescent="0.35">
      <c r="A14" s="1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35">
      <c r="A15" s="1" t="s">
        <v>62</v>
      </c>
      <c r="G15" s="30"/>
      <c r="H15" s="31"/>
      <c r="I15" s="30"/>
      <c r="J15" s="30"/>
      <c r="K15" s="30"/>
      <c r="L15" s="30"/>
      <c r="M15" s="30"/>
      <c r="N15" s="30"/>
      <c r="O15" s="30"/>
    </row>
    <row r="16" spans="1:15" x14ac:dyDescent="0.35">
      <c r="A16" s="13">
        <v>0</v>
      </c>
      <c r="B16" s="14" t="s">
        <v>11</v>
      </c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35"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35">
      <c r="A18" s="7" t="s">
        <v>60</v>
      </c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35">
      <c r="A19" s="15" t="s">
        <v>61</v>
      </c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35">
      <c r="A20" s="8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35"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35">
      <c r="G22" s="30"/>
      <c r="H22" s="30"/>
      <c r="I22" s="30"/>
      <c r="J22" s="30"/>
      <c r="K22" s="30"/>
      <c r="L22" s="30"/>
      <c r="M22" s="30"/>
      <c r="N22" s="30"/>
      <c r="O2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H18" sqref="H18"/>
    </sheetView>
  </sheetViews>
  <sheetFormatPr defaultRowHeight="14.5" x14ac:dyDescent="0.35"/>
  <cols>
    <col min="1" max="1" width="23.26953125" customWidth="1"/>
    <col min="2" max="2" width="19.7265625" style="6" customWidth="1"/>
    <col min="3" max="3" width="16.81640625" customWidth="1"/>
    <col min="4" max="4" width="12.81640625" style="6" customWidth="1"/>
    <col min="5" max="5" width="18.453125" customWidth="1"/>
    <col min="6" max="6" width="9.1796875" style="6"/>
  </cols>
  <sheetData>
    <row r="1" spans="1:15" x14ac:dyDescent="0.35">
      <c r="A1" s="93" t="s">
        <v>179</v>
      </c>
      <c r="C1" s="69">
        <v>0.95</v>
      </c>
      <c r="F1" s="94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35">
      <c r="D2" s="94"/>
      <c r="E2" s="95"/>
      <c r="F2" s="88" t="s">
        <v>112</v>
      </c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5">
      <c r="A3" s="1" t="s">
        <v>178</v>
      </c>
      <c r="B3" s="69"/>
      <c r="D3" s="94"/>
      <c r="E3" s="96"/>
      <c r="F3" s="88" t="s">
        <v>181</v>
      </c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35">
      <c r="A4" s="91">
        <v>33000000</v>
      </c>
      <c r="B4" t="s">
        <v>11</v>
      </c>
      <c r="D4" s="94"/>
      <c r="E4" s="30"/>
      <c r="F4" s="88" t="s">
        <v>182</v>
      </c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35">
      <c r="A5" s="82">
        <v>33</v>
      </c>
      <c r="B5" t="s">
        <v>9</v>
      </c>
      <c r="E5" s="97"/>
      <c r="F5" s="88" t="s">
        <v>183</v>
      </c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35">
      <c r="A6" s="30" t="s">
        <v>213</v>
      </c>
      <c r="B6"/>
      <c r="E6" s="97"/>
      <c r="F6" s="88" t="s">
        <v>184</v>
      </c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35">
      <c r="A7" s="10" t="s">
        <v>214</v>
      </c>
      <c r="B7"/>
      <c r="E7" s="97"/>
      <c r="F7" s="88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35">
      <c r="E8" s="30"/>
      <c r="F8" s="88" t="s">
        <v>113</v>
      </c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35">
      <c r="A9" s="92"/>
      <c r="F9" s="88" t="s">
        <v>114</v>
      </c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35">
      <c r="A10" s="1" t="s">
        <v>66</v>
      </c>
      <c r="F10" s="88" t="s">
        <v>185</v>
      </c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35">
      <c r="A11" s="15">
        <f>C1</f>
        <v>0.95</v>
      </c>
      <c r="B11" t="s">
        <v>67</v>
      </c>
      <c r="F11" s="88" t="s">
        <v>186</v>
      </c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35">
      <c r="A12" s="114">
        <f>A4*(1-A11)</f>
        <v>1650000.0000000014</v>
      </c>
      <c r="B12" t="s">
        <v>68</v>
      </c>
      <c r="F12" s="88" t="s">
        <v>190</v>
      </c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35">
      <c r="A13" s="8"/>
      <c r="B13"/>
      <c r="F13" s="88" t="s">
        <v>187</v>
      </c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35">
      <c r="A14" s="1" t="s">
        <v>73</v>
      </c>
      <c r="F14" s="88" t="s">
        <v>188</v>
      </c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35">
      <c r="A15" t="s">
        <v>72</v>
      </c>
      <c r="F15" s="88" t="s">
        <v>189</v>
      </c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35">
      <c r="A16" t="s">
        <v>74</v>
      </c>
      <c r="F16" s="94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35">
      <c r="A17" t="s">
        <v>75</v>
      </c>
      <c r="F17" s="94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35">
      <c r="A18" t="s">
        <v>76</v>
      </c>
      <c r="F18" s="94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35">
      <c r="A19" t="s">
        <v>77</v>
      </c>
      <c r="F19" s="94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35">
      <c r="F20" s="94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35">
      <c r="A21" t="s">
        <v>78</v>
      </c>
      <c r="F21" s="94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35">
      <c r="A22" t="s">
        <v>79</v>
      </c>
      <c r="F22" s="94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35">
      <c r="A23" t="s">
        <v>80</v>
      </c>
      <c r="F23" s="94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35">
      <c r="F24" s="94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35">
      <c r="A25" s="16">
        <v>0.5</v>
      </c>
      <c r="B25" s="6" t="s">
        <v>81</v>
      </c>
      <c r="F25" s="98"/>
      <c r="G25" s="94"/>
      <c r="H25" s="30"/>
      <c r="I25" s="30"/>
      <c r="J25" s="30"/>
      <c r="K25" s="30"/>
      <c r="L25" s="30"/>
      <c r="M25" s="30"/>
      <c r="N25" s="30"/>
      <c r="O25" s="30"/>
    </row>
    <row r="26" spans="1:15" x14ac:dyDescent="0.35">
      <c r="B26" s="6" t="s">
        <v>82</v>
      </c>
      <c r="F26" s="94"/>
      <c r="G26" s="94"/>
      <c r="H26" s="30"/>
      <c r="I26" s="30"/>
      <c r="J26" s="30"/>
      <c r="K26" s="30"/>
      <c r="L26" s="30"/>
      <c r="M26" s="30"/>
      <c r="N26" s="30"/>
      <c r="O26" s="30"/>
    </row>
    <row r="27" spans="1:15" x14ac:dyDescent="0.35">
      <c r="F27" s="94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35">
      <c r="A28" s="8">
        <f>A12*A25</f>
        <v>825000.0000000007</v>
      </c>
      <c r="B28" t="s">
        <v>84</v>
      </c>
      <c r="F28" s="94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35">
      <c r="F29" s="94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35">
      <c r="F30" s="94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35">
      <c r="F31" s="94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35">
      <c r="F32" s="94"/>
      <c r="G32" s="30"/>
      <c r="H32" s="30"/>
      <c r="I32" s="30"/>
      <c r="J32" s="30"/>
      <c r="K32" s="30"/>
      <c r="L32" s="30"/>
      <c r="M32" s="30"/>
      <c r="N32" s="30"/>
      <c r="O32" s="30"/>
    </row>
    <row r="33" spans="6:15" x14ac:dyDescent="0.35">
      <c r="F33" s="94"/>
      <c r="G33" s="30"/>
      <c r="H33" s="30"/>
      <c r="I33" s="30"/>
      <c r="J33" s="30"/>
      <c r="K33" s="30"/>
      <c r="L33" s="30"/>
      <c r="M33" s="30"/>
      <c r="N33" s="30"/>
      <c r="O33" s="30"/>
    </row>
  </sheetData>
  <hyperlinks>
    <hyperlink ref="A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A9" sqref="A9"/>
    </sheetView>
  </sheetViews>
  <sheetFormatPr defaultRowHeight="14.5" x14ac:dyDescent="0.35"/>
  <cols>
    <col min="1" max="1" width="29.26953125" customWidth="1"/>
    <col min="2" max="2" width="10.81640625" customWidth="1"/>
    <col min="3" max="36" width="9.54296875" bestFit="1" customWidth="1"/>
  </cols>
  <sheetData>
    <row r="1" spans="1:36" x14ac:dyDescent="0.35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2</v>
      </c>
      <c r="B2" s="3">
        <f>'Set Asides'!$A50</f>
        <v>3208.4099397440373</v>
      </c>
      <c r="C2" s="3">
        <f>'Set Asides'!$A50</f>
        <v>3208.4099397440373</v>
      </c>
      <c r="D2" s="3">
        <f>'Set Asides'!$A50</f>
        <v>3208.4099397440373</v>
      </c>
      <c r="E2" s="3">
        <f>'Set Asides'!$A50</f>
        <v>3208.4099397440373</v>
      </c>
      <c r="F2" s="3">
        <f>'Set Asides'!$A50</f>
        <v>3208.4099397440373</v>
      </c>
      <c r="G2" s="3">
        <f>'Set Asides'!$A50</f>
        <v>3208.4099397440373</v>
      </c>
      <c r="H2" s="3">
        <f>'Set Asides'!$A50</f>
        <v>3208.4099397440373</v>
      </c>
      <c r="I2" s="3">
        <f>'Set Asides'!$A50</f>
        <v>3208.4099397440373</v>
      </c>
      <c r="J2" s="3">
        <f>'Set Asides'!$A50</f>
        <v>3208.4099397440373</v>
      </c>
      <c r="K2" s="3">
        <f>'Set Asides'!$A50</f>
        <v>3208.4099397440373</v>
      </c>
      <c r="L2" s="3">
        <f>'Set Asides'!$A50</f>
        <v>3208.4099397440373</v>
      </c>
      <c r="M2" s="3">
        <f>'Set Asides'!$A50</f>
        <v>3208.4099397440373</v>
      </c>
      <c r="N2" s="3">
        <f>'Set Asides'!$A50</f>
        <v>3208.4099397440373</v>
      </c>
      <c r="O2" s="3">
        <f>'Set Asides'!$A50</f>
        <v>3208.4099397440373</v>
      </c>
      <c r="P2" s="3">
        <f>'Set Asides'!$A50</f>
        <v>3208.4099397440373</v>
      </c>
      <c r="Q2" s="3">
        <f>'Set Asides'!$A50</f>
        <v>3208.4099397440373</v>
      </c>
      <c r="R2" s="3">
        <f>'Set Asides'!$A50</f>
        <v>3208.4099397440373</v>
      </c>
      <c r="S2" s="3">
        <f>'Set Asides'!$A50</f>
        <v>3208.4099397440373</v>
      </c>
      <c r="T2" s="3">
        <f>'Set Asides'!$A50</f>
        <v>3208.4099397440373</v>
      </c>
      <c r="U2" s="3">
        <f>'Set Asides'!$A50</f>
        <v>3208.4099397440373</v>
      </c>
      <c r="V2" s="3">
        <f>'Set Asides'!$A50</f>
        <v>3208.4099397440373</v>
      </c>
      <c r="W2" s="3">
        <f>'Set Asides'!$A50</f>
        <v>3208.4099397440373</v>
      </c>
      <c r="X2" s="3">
        <f>'Set Asides'!$A50</f>
        <v>3208.4099397440373</v>
      </c>
      <c r="Y2" s="3">
        <f>'Set Asides'!$A50</f>
        <v>3208.4099397440373</v>
      </c>
      <c r="Z2" s="3">
        <f>'Set Asides'!$A50</f>
        <v>3208.4099397440373</v>
      </c>
      <c r="AA2" s="3">
        <f>'Set Asides'!$A50</f>
        <v>3208.4099397440373</v>
      </c>
      <c r="AB2" s="3">
        <f>'Set Asides'!$A50</f>
        <v>3208.4099397440373</v>
      </c>
      <c r="AC2" s="3">
        <f>'Set Asides'!$A50</f>
        <v>3208.4099397440373</v>
      </c>
      <c r="AD2" s="3">
        <f>'Set Asides'!$A50</f>
        <v>3208.4099397440373</v>
      </c>
      <c r="AE2" s="3">
        <f>'Set Asides'!$A50</f>
        <v>3208.4099397440373</v>
      </c>
      <c r="AF2" s="3">
        <f>'Set Asides'!$A50</f>
        <v>3208.4099397440373</v>
      </c>
      <c r="AG2" s="3">
        <f>'Set Asides'!$A50</f>
        <v>3208.4099397440373</v>
      </c>
      <c r="AH2" s="3">
        <f>'Set Asides'!$A50</f>
        <v>3208.4099397440373</v>
      </c>
      <c r="AI2" s="3">
        <f>'Set Asides'!$A50</f>
        <v>3208.4099397440373</v>
      </c>
      <c r="AJ2" s="3">
        <f>'Set Asides'!$A50</f>
        <v>3208.4099397440373</v>
      </c>
    </row>
    <row r="3" spans="1:36" x14ac:dyDescent="0.35">
      <c r="A3" t="s">
        <v>3</v>
      </c>
      <c r="B3" s="3">
        <f>'Aff Ref'!$G44</f>
        <v>652479.70909090911</v>
      </c>
      <c r="C3" s="3">
        <f>'Aff Ref'!$G44</f>
        <v>652479.70909090911</v>
      </c>
      <c r="D3" s="3">
        <f>'Aff Ref'!$G44</f>
        <v>652479.70909090911</v>
      </c>
      <c r="E3" s="3">
        <f>'Aff Ref'!$G44</f>
        <v>652479.70909090911</v>
      </c>
      <c r="F3" s="3">
        <f>'Aff Ref'!$G44</f>
        <v>652479.70909090911</v>
      </c>
      <c r="G3" s="3">
        <f>'Aff Ref'!$G44</f>
        <v>652479.70909090911</v>
      </c>
      <c r="H3" s="3">
        <f>'Aff Ref'!$G44</f>
        <v>652479.70909090911</v>
      </c>
      <c r="I3" s="3">
        <f>'Aff Ref'!$G44</f>
        <v>652479.70909090911</v>
      </c>
      <c r="J3" s="3">
        <f>'Aff Ref'!$G44</f>
        <v>652479.70909090911</v>
      </c>
      <c r="K3" s="3">
        <f>'Aff Ref'!$G44</f>
        <v>652479.70909090911</v>
      </c>
      <c r="L3" s="3">
        <f>'Aff Ref'!$G44</f>
        <v>652479.70909090911</v>
      </c>
      <c r="M3" s="3">
        <f>'Aff Ref'!$G44</f>
        <v>652479.70909090911</v>
      </c>
      <c r="N3" s="3">
        <f>'Aff Ref'!$G44</f>
        <v>652479.70909090911</v>
      </c>
      <c r="O3" s="3">
        <f>'Aff Ref'!$G44</f>
        <v>652479.70909090911</v>
      </c>
      <c r="P3" s="3">
        <f>'Aff Ref'!$G44</f>
        <v>652479.70909090911</v>
      </c>
      <c r="Q3" s="3">
        <f>'Aff Ref'!$G44</f>
        <v>652479.70909090911</v>
      </c>
      <c r="R3" s="3">
        <f>'Aff Ref'!$G44</f>
        <v>652479.70909090911</v>
      </c>
      <c r="S3" s="3">
        <f>'Aff Ref'!$G44</f>
        <v>652479.70909090911</v>
      </c>
      <c r="T3" s="3">
        <f>'Aff Ref'!$G44</f>
        <v>652479.70909090911</v>
      </c>
      <c r="U3" s="3">
        <f>'Aff Ref'!$G44</f>
        <v>652479.70909090911</v>
      </c>
      <c r="V3" s="3">
        <f>'Aff Ref'!$G44</f>
        <v>652479.70909090911</v>
      </c>
      <c r="W3" s="3">
        <f>'Aff Ref'!$G44</f>
        <v>652479.70909090911</v>
      </c>
      <c r="X3" s="3">
        <f>'Aff Ref'!$G44</f>
        <v>652479.70909090911</v>
      </c>
      <c r="Y3" s="3">
        <f>'Aff Ref'!$G44</f>
        <v>652479.70909090911</v>
      </c>
      <c r="Z3" s="3">
        <f>'Aff Ref'!$G44</f>
        <v>652479.70909090911</v>
      </c>
      <c r="AA3" s="3">
        <f>'Aff Ref'!$G44</f>
        <v>652479.70909090911</v>
      </c>
      <c r="AB3" s="3">
        <f>'Aff Ref'!$G44</f>
        <v>652479.70909090911</v>
      </c>
      <c r="AC3" s="3">
        <f>'Aff Ref'!$G44</f>
        <v>652479.70909090911</v>
      </c>
      <c r="AD3" s="3">
        <f>'Aff Ref'!$G44</f>
        <v>652479.70909090911</v>
      </c>
      <c r="AE3" s="3">
        <f>'Aff Ref'!$G44</f>
        <v>652479.70909090911</v>
      </c>
      <c r="AF3" s="3">
        <f>'Aff Ref'!$G44</f>
        <v>652479.70909090911</v>
      </c>
      <c r="AG3" s="3">
        <f>'Aff Ref'!$G44</f>
        <v>652479.70909090911</v>
      </c>
      <c r="AH3" s="3">
        <f>'Aff Ref'!$G44</f>
        <v>652479.70909090911</v>
      </c>
      <c r="AI3" s="3">
        <f>'Aff Ref'!$G44</f>
        <v>652479.70909090911</v>
      </c>
      <c r="AJ3" s="3">
        <f>'Aff Ref'!$G44</f>
        <v>652479.70909090911</v>
      </c>
    </row>
    <row r="4" spans="1:36" x14ac:dyDescent="0.35">
      <c r="A4" t="s">
        <v>4</v>
      </c>
      <c r="B4" s="3">
        <f>'Impr Forest Mgmt'!$A28</f>
        <v>825000.0000000007</v>
      </c>
      <c r="C4" s="3">
        <f>'Impr Forest Mgmt'!$A28</f>
        <v>825000.0000000007</v>
      </c>
      <c r="D4" s="3">
        <f>'Impr Forest Mgmt'!$A28</f>
        <v>825000.0000000007</v>
      </c>
      <c r="E4" s="3">
        <f>'Impr Forest Mgmt'!$A28</f>
        <v>825000.0000000007</v>
      </c>
      <c r="F4" s="3">
        <f>'Impr Forest Mgmt'!$A28</f>
        <v>825000.0000000007</v>
      </c>
      <c r="G4" s="3">
        <f>'Impr Forest Mgmt'!$A28</f>
        <v>825000.0000000007</v>
      </c>
      <c r="H4" s="3">
        <f>'Impr Forest Mgmt'!$A28</f>
        <v>825000.0000000007</v>
      </c>
      <c r="I4" s="3">
        <f>'Impr Forest Mgmt'!$A28</f>
        <v>825000.0000000007</v>
      </c>
      <c r="J4" s="3">
        <f>'Impr Forest Mgmt'!$A28</f>
        <v>825000.0000000007</v>
      </c>
      <c r="K4" s="3">
        <f>'Impr Forest Mgmt'!$A28</f>
        <v>825000.0000000007</v>
      </c>
      <c r="L4" s="3">
        <f>'Impr Forest Mgmt'!$A28</f>
        <v>825000.0000000007</v>
      </c>
      <c r="M4" s="3">
        <f>'Impr Forest Mgmt'!$A28</f>
        <v>825000.0000000007</v>
      </c>
      <c r="N4" s="3">
        <f>'Impr Forest Mgmt'!$A28</f>
        <v>825000.0000000007</v>
      </c>
      <c r="O4" s="3">
        <f>'Impr Forest Mgmt'!$A28</f>
        <v>825000.0000000007</v>
      </c>
      <c r="P4" s="3">
        <f>'Impr Forest Mgmt'!$A28</f>
        <v>825000.0000000007</v>
      </c>
      <c r="Q4" s="3">
        <f>'Impr Forest Mgmt'!$A28</f>
        <v>825000.0000000007</v>
      </c>
      <c r="R4" s="3">
        <f>'Impr Forest Mgmt'!$A28</f>
        <v>825000.0000000007</v>
      </c>
      <c r="S4" s="3">
        <f>'Impr Forest Mgmt'!$A28</f>
        <v>825000.0000000007</v>
      </c>
      <c r="T4" s="3">
        <f>'Impr Forest Mgmt'!$A28</f>
        <v>825000.0000000007</v>
      </c>
      <c r="U4" s="3">
        <f>'Impr Forest Mgmt'!$A28</f>
        <v>825000.0000000007</v>
      </c>
      <c r="V4" s="3">
        <f>'Impr Forest Mgmt'!$A28</f>
        <v>825000.0000000007</v>
      </c>
      <c r="W4" s="3">
        <f>'Impr Forest Mgmt'!$A28</f>
        <v>825000.0000000007</v>
      </c>
      <c r="X4" s="3">
        <f>'Impr Forest Mgmt'!$A28</f>
        <v>825000.0000000007</v>
      </c>
      <c r="Y4" s="3">
        <f>'Impr Forest Mgmt'!$A28</f>
        <v>825000.0000000007</v>
      </c>
      <c r="Z4" s="3">
        <f>'Impr Forest Mgmt'!$A28</f>
        <v>825000.0000000007</v>
      </c>
      <c r="AA4" s="3">
        <f>'Impr Forest Mgmt'!$A28</f>
        <v>825000.0000000007</v>
      </c>
      <c r="AB4" s="3">
        <f>'Impr Forest Mgmt'!$A28</f>
        <v>825000.0000000007</v>
      </c>
      <c r="AC4" s="3">
        <f>'Impr Forest Mgmt'!$A28</f>
        <v>825000.0000000007</v>
      </c>
      <c r="AD4" s="3">
        <f>'Impr Forest Mgmt'!$A28</f>
        <v>825000.0000000007</v>
      </c>
      <c r="AE4" s="3">
        <f>'Impr Forest Mgmt'!$A28</f>
        <v>825000.0000000007</v>
      </c>
      <c r="AF4" s="3">
        <f>'Impr Forest Mgmt'!$A28</f>
        <v>825000.0000000007</v>
      </c>
      <c r="AG4" s="3">
        <f>'Impr Forest Mgmt'!$A28</f>
        <v>825000.0000000007</v>
      </c>
      <c r="AH4" s="3">
        <f>'Impr Forest Mgmt'!$A28</f>
        <v>825000.0000000007</v>
      </c>
      <c r="AI4" s="3">
        <f>'Impr Forest Mgmt'!$A28</f>
        <v>825000.0000000007</v>
      </c>
      <c r="AJ4" s="3">
        <f>'Impr Forest Mgmt'!$A28</f>
        <v>825000.0000000007</v>
      </c>
    </row>
    <row r="5" spans="1:36" x14ac:dyDescent="0.35">
      <c r="A5" t="s">
        <v>5</v>
      </c>
      <c r="B5" s="3">
        <f>'Avoided Def'!$A16</f>
        <v>0</v>
      </c>
      <c r="C5" s="3">
        <f>'Avoided Def'!$A16</f>
        <v>0</v>
      </c>
      <c r="D5" s="3">
        <f>'Avoided Def'!$A16</f>
        <v>0</v>
      </c>
      <c r="E5" s="3">
        <f>'Avoided Def'!$A16</f>
        <v>0</v>
      </c>
      <c r="F5" s="3">
        <f>'Avoided Def'!$A16</f>
        <v>0</v>
      </c>
      <c r="G5" s="3">
        <f>'Avoided Def'!$A16</f>
        <v>0</v>
      </c>
      <c r="H5" s="3">
        <f>'Avoided Def'!$A16</f>
        <v>0</v>
      </c>
      <c r="I5" s="3">
        <f>'Avoided Def'!$A16</f>
        <v>0</v>
      </c>
      <c r="J5" s="3">
        <f>'Avoided Def'!$A16</f>
        <v>0</v>
      </c>
      <c r="K5" s="3">
        <f>'Avoided Def'!$A16</f>
        <v>0</v>
      </c>
      <c r="L5" s="3">
        <f>'Avoided Def'!$A16</f>
        <v>0</v>
      </c>
      <c r="M5" s="3">
        <f>'Avoided Def'!$A16</f>
        <v>0</v>
      </c>
      <c r="N5" s="3">
        <f>'Avoided Def'!$A16</f>
        <v>0</v>
      </c>
      <c r="O5" s="3">
        <f>'Avoided Def'!$A16</f>
        <v>0</v>
      </c>
      <c r="P5" s="3">
        <f>'Avoided Def'!$A16</f>
        <v>0</v>
      </c>
      <c r="Q5" s="3">
        <f>'Avoided Def'!$A16</f>
        <v>0</v>
      </c>
      <c r="R5" s="3">
        <f>'Avoided Def'!$A16</f>
        <v>0</v>
      </c>
      <c r="S5" s="3">
        <f>'Avoided Def'!$A16</f>
        <v>0</v>
      </c>
      <c r="T5" s="3">
        <f>'Avoided Def'!$A16</f>
        <v>0</v>
      </c>
      <c r="U5" s="3">
        <f>'Avoided Def'!$A16</f>
        <v>0</v>
      </c>
      <c r="V5" s="3">
        <f>'Avoided Def'!$A16</f>
        <v>0</v>
      </c>
      <c r="W5" s="3">
        <f>'Avoided Def'!$A16</f>
        <v>0</v>
      </c>
      <c r="X5" s="3">
        <f>'Avoided Def'!$A16</f>
        <v>0</v>
      </c>
      <c r="Y5" s="3">
        <f>'Avoided Def'!$A16</f>
        <v>0</v>
      </c>
      <c r="Z5" s="3">
        <f>'Avoided Def'!$A16</f>
        <v>0</v>
      </c>
      <c r="AA5" s="3">
        <f>'Avoided Def'!$A16</f>
        <v>0</v>
      </c>
      <c r="AB5" s="3">
        <f>'Avoided Def'!$A16</f>
        <v>0</v>
      </c>
      <c r="AC5" s="3">
        <f>'Avoided Def'!$A16</f>
        <v>0</v>
      </c>
      <c r="AD5" s="3">
        <f>'Avoided Def'!$A16</f>
        <v>0</v>
      </c>
      <c r="AE5" s="3">
        <f>'Avoided Def'!$A16</f>
        <v>0</v>
      </c>
      <c r="AF5" s="3">
        <f>'Avoided Def'!$A16</f>
        <v>0</v>
      </c>
      <c r="AG5" s="3">
        <f>'Avoided Def'!$A16</f>
        <v>0</v>
      </c>
      <c r="AH5" s="3">
        <f>'Avoided Def'!$A16</f>
        <v>0</v>
      </c>
      <c r="AI5" s="3">
        <f>'Avoided Def'!$A16</f>
        <v>0</v>
      </c>
      <c r="AJ5" s="3">
        <f>'Avoided Def'!$A16</f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Aff Ref</vt:lpstr>
      <vt:lpstr>Set Asides</vt:lpstr>
      <vt:lpstr>Avoided Def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2017-01-27T05:17:42Z</dcterms:created>
  <dcterms:modified xsi:type="dcterms:W3CDTF">2018-05-07T03:04:42Z</dcterms:modified>
</cp:coreProperties>
</file>