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50" windowWidth="18900" windowHeight="8430" firstSheet="9" activeTab="14"/>
  </bookViews>
  <sheets>
    <sheet name="About" sheetId="1" r:id="rId1"/>
    <sheet name="EPS Data" sheetId="11" r:id="rId2"/>
    <sheet name="E3 Energy Use Data" sheetId="13" r:id="rId3"/>
    <sheet name="CA Freight Rail" sheetId="15" r:id="rId4"/>
    <sheet name="BTS 1-50" sheetId="6" r:id="rId5"/>
    <sheet name="BTS 1-35" sheetId="7" r:id="rId6"/>
    <sheet name="NRBS 40" sheetId="5" r:id="rId7"/>
    <sheet name="E3 data psg per railcar" sheetId="10" r:id="rId8"/>
    <sheet name="E3 data psg per bus" sheetId="9" r:id="rId9"/>
    <sheet name="Ship freight estimation" sheetId="16" r:id="rId10"/>
    <sheet name="MDV freight calculations" sheetId="8" r:id="rId11"/>
    <sheet name="NRBS table 40" sheetId="17" r:id="rId12"/>
    <sheet name="BTS NTS Modal Profile Data" sheetId="3" r:id="rId13"/>
    <sheet name="AVLo-passengers" sheetId="2" r:id="rId14"/>
    <sheet name="AVLo-freight" sheetId="4"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45621"/>
</workbook>
</file>

<file path=xl/calcChain.xml><?xml version="1.0" encoding="utf-8"?>
<calcChain xmlns="http://schemas.openxmlformats.org/spreadsheetml/2006/main">
  <c r="C2" i="4" l="1"/>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B2" i="4"/>
  <c r="B6" i="2" l="1"/>
  <c r="B6" i="4"/>
  <c r="B35" i="16"/>
  <c r="B31" i="16"/>
  <c r="B7" i="2"/>
  <c r="B4" i="2"/>
  <c r="B2" i="2"/>
  <c r="B5" i="4"/>
  <c r="B4" i="4"/>
  <c r="B32" i="16" l="1"/>
  <c r="B5" i="2"/>
  <c r="B3" i="2"/>
  <c r="B57" i="8"/>
  <c r="B58" i="8" s="1"/>
  <c r="B3" i="4" l="1"/>
  <c r="C2" i="2" l="1"/>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N4" i="4" l="1"/>
  <c r="AJ154" i="13"/>
  <c r="AI154" i="13"/>
  <c r="AH154" i="13"/>
  <c r="AG154" i="13"/>
  <c r="AF154" i="13"/>
  <c r="AE154" i="13"/>
  <c r="AD154" i="13"/>
  <c r="AC154" i="13"/>
  <c r="AB154" i="13"/>
  <c r="AA154" i="13"/>
  <c r="Z154" i="13"/>
  <c r="Y154" i="13"/>
  <c r="X154" i="13"/>
  <c r="W154" i="13"/>
  <c r="V154" i="13"/>
  <c r="U154" i="13"/>
  <c r="T154" i="13"/>
  <c r="S154" i="13"/>
  <c r="R154" i="13"/>
  <c r="Q154" i="13"/>
  <c r="P154" i="13"/>
  <c r="O154" i="13"/>
  <c r="N154" i="13"/>
  <c r="M154" i="13"/>
  <c r="L154" i="13"/>
  <c r="K154" i="13"/>
  <c r="J154" i="13"/>
  <c r="I154" i="13"/>
  <c r="H154" i="13"/>
  <c r="G154" i="13"/>
  <c r="F154" i="13"/>
  <c r="E154" i="13"/>
  <c r="D154" i="13"/>
  <c r="C154" i="13"/>
  <c r="B154" i="13"/>
  <c r="L4" i="2"/>
  <c r="C103" i="13"/>
  <c r="AJ16" i="13"/>
  <c r="AI16" i="13"/>
  <c r="AH16" i="13"/>
  <c r="AG16" i="13"/>
  <c r="AF16" i="13"/>
  <c r="AE16" i="13"/>
  <c r="AD16" i="13"/>
  <c r="AC16" i="13"/>
  <c r="AB16" i="13"/>
  <c r="AA16" i="13"/>
  <c r="Z16" i="13"/>
  <c r="Y16" i="13"/>
  <c r="X16" i="13"/>
  <c r="W16" i="13"/>
  <c r="V16" i="13"/>
  <c r="U16" i="13"/>
  <c r="T16" i="13"/>
  <c r="S16" i="13"/>
  <c r="R16" i="13"/>
  <c r="Q16" i="13"/>
  <c r="P16" i="13"/>
  <c r="O16" i="13"/>
  <c r="N16" i="13"/>
  <c r="M16" i="13"/>
  <c r="L16" i="13"/>
  <c r="K16" i="13"/>
  <c r="J16" i="13"/>
  <c r="I16" i="13"/>
  <c r="H16" i="13"/>
  <c r="G16" i="13"/>
  <c r="F16" i="13"/>
  <c r="E16" i="13"/>
  <c r="D16" i="13"/>
  <c r="C16" i="13"/>
  <c r="B16" i="13"/>
  <c r="E7" i="2"/>
  <c r="B4" i="15"/>
  <c r="B3" i="15"/>
  <c r="K14" i="8"/>
  <c r="I3" i="8"/>
  <c r="I2" i="8"/>
  <c r="I4" i="8"/>
  <c r="J3" i="8"/>
  <c r="J2" i="8"/>
  <c r="J4" i="8"/>
  <c r="K3" i="8"/>
  <c r="K2" i="8"/>
  <c r="K4" i="8"/>
  <c r="L3" i="8"/>
  <c r="L2" i="8"/>
  <c r="L4" i="8"/>
  <c r="M3" i="8"/>
  <c r="M2" i="8"/>
  <c r="M4" i="8"/>
  <c r="N3" i="8"/>
  <c r="N2" i="8"/>
  <c r="N4" i="8"/>
  <c r="O3" i="8"/>
  <c r="O2" i="8"/>
  <c r="O4" i="8"/>
  <c r="P3" i="8"/>
  <c r="P2" i="8"/>
  <c r="P4" i="8"/>
  <c r="Q3" i="8"/>
  <c r="Q2" i="8"/>
  <c r="Q4" i="8"/>
  <c r="P9" i="8"/>
  <c r="O14" i="8"/>
  <c r="B46" i="8"/>
  <c r="D46" i="8"/>
  <c r="D47" i="8"/>
  <c r="G47" i="8"/>
  <c r="C54" i="8"/>
  <c r="L19" i="8"/>
  <c r="C55" i="8"/>
  <c r="L18" i="8"/>
  <c r="F1" i="10"/>
  <c r="L22" i="8"/>
  <c r="B50" i="8"/>
  <c r="C49" i="8"/>
  <c r="C2" i="8"/>
  <c r="D2" i="8"/>
  <c r="E2" i="8"/>
  <c r="F2" i="8"/>
  <c r="G2" i="8"/>
  <c r="H2" i="8"/>
  <c r="B2" i="8"/>
  <c r="C1" i="8"/>
  <c r="D1" i="8"/>
  <c r="E1" i="8"/>
  <c r="F1" i="8"/>
  <c r="G1" i="8"/>
  <c r="H1" i="8"/>
  <c r="I1" i="8"/>
  <c r="J1" i="8"/>
  <c r="K1" i="8"/>
  <c r="L1" i="8"/>
  <c r="M1" i="8"/>
  <c r="N1" i="8"/>
  <c r="O1" i="8"/>
  <c r="P1" i="8"/>
  <c r="Q1" i="8"/>
  <c r="C3" i="8"/>
  <c r="D3" i="8"/>
  <c r="E3" i="8"/>
  <c r="E4" i="8"/>
  <c r="F3" i="8"/>
  <c r="G3" i="8"/>
  <c r="H3" i="8"/>
  <c r="B3" i="8"/>
  <c r="B4" i="8"/>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E29" i="7"/>
  <c r="D29" i="7"/>
  <c r="C29" i="7"/>
  <c r="B29"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C15" i="7"/>
  <c r="B15" i="7"/>
  <c r="Y6" i="7"/>
  <c r="X6" i="7"/>
  <c r="W6" i="7"/>
  <c r="V6" i="7"/>
  <c r="U6" i="7"/>
  <c r="T6" i="7"/>
  <c r="S6" i="7"/>
  <c r="R6" i="7"/>
  <c r="Q6" i="7"/>
  <c r="P6" i="7"/>
  <c r="O6" i="7"/>
  <c r="N6" i="7"/>
  <c r="M6" i="7"/>
  <c r="L6" i="7"/>
  <c r="K6" i="7"/>
  <c r="J6" i="7"/>
  <c r="I6" i="7"/>
  <c r="H6" i="7"/>
  <c r="G6" i="7"/>
  <c r="F6" i="7"/>
  <c r="E6" i="7"/>
  <c r="D6" i="7"/>
  <c r="C6" i="7"/>
  <c r="B6" i="7"/>
  <c r="F4" i="8"/>
  <c r="G4" i="8"/>
  <c r="C4" i="8"/>
  <c r="H4" i="8"/>
  <c r="D4" i="8"/>
  <c r="B7" i="3"/>
  <c r="B8" i="3"/>
  <c r="B56" i="3"/>
  <c r="D7" i="2"/>
  <c r="J7" i="2"/>
  <c r="L7" i="2"/>
  <c r="N7" i="2"/>
  <c r="P7" i="2"/>
  <c r="R7" i="2"/>
  <c r="T7" i="2"/>
  <c r="V7" i="2"/>
  <c r="X7" i="2"/>
  <c r="Z7" i="2"/>
  <c r="AB7" i="2"/>
  <c r="AD7" i="2"/>
  <c r="AF7" i="2"/>
  <c r="AH7" i="2"/>
  <c r="AJ7" i="2"/>
  <c r="C7" i="2"/>
  <c r="B9" i="3"/>
  <c r="B19" i="3"/>
  <c r="B45" i="3"/>
  <c r="B47" i="3"/>
  <c r="B48" i="3"/>
  <c r="B50" i="3"/>
  <c r="B51" i="3"/>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C7" i="4"/>
  <c r="B61" i="3"/>
  <c r="B34" i="3"/>
  <c r="B35" i="3"/>
  <c r="B33" i="3"/>
  <c r="B25" i="3"/>
  <c r="B36" i="3"/>
  <c r="B14" i="3"/>
  <c r="AI7" i="2" l="1"/>
  <c r="AE7" i="2"/>
  <c r="AA7" i="2"/>
  <c r="W7" i="2"/>
  <c r="S7" i="2"/>
  <c r="O7" i="2"/>
  <c r="K7" i="2"/>
  <c r="AK7" i="2"/>
  <c r="AG7" i="2"/>
  <c r="AC7" i="2"/>
  <c r="Y7" i="2"/>
  <c r="U7" i="2"/>
  <c r="Q7" i="2"/>
  <c r="M7" i="2"/>
  <c r="H7" i="2"/>
  <c r="I7" i="2"/>
  <c r="F7" i="2"/>
  <c r="G7" i="2"/>
  <c r="Q6" i="2"/>
  <c r="F5" i="4"/>
  <c r="H3" i="2"/>
  <c r="D3" i="4"/>
  <c r="S5" i="2"/>
  <c r="AG4" i="4"/>
  <c r="AA4" i="4"/>
  <c r="K4" i="4"/>
  <c r="F4" i="4"/>
  <c r="O4" i="2"/>
  <c r="AJ4" i="2"/>
  <c r="W4" i="2"/>
  <c r="D4" i="2"/>
  <c r="T4" i="2"/>
  <c r="AE4" i="2"/>
  <c r="G4" i="2"/>
  <c r="V4" i="4"/>
  <c r="C4" i="4"/>
  <c r="Q4" i="4"/>
  <c r="AB4" i="2"/>
  <c r="AE4" i="4"/>
  <c r="U4" i="4"/>
  <c r="J4" i="4"/>
  <c r="E4" i="2"/>
  <c r="I4" i="2"/>
  <c r="M4" i="2"/>
  <c r="Q4" i="2"/>
  <c r="U4" i="2"/>
  <c r="Y4" i="2"/>
  <c r="AC4" i="2"/>
  <c r="AG4" i="2"/>
  <c r="AK4" i="2"/>
  <c r="F4" i="2"/>
  <c r="J4" i="2"/>
  <c r="N4" i="2"/>
  <c r="R4" i="2"/>
  <c r="V4" i="2"/>
  <c r="Z4" i="2"/>
  <c r="AD4" i="2"/>
  <c r="AH4" i="2"/>
  <c r="C4" i="2"/>
  <c r="AD4" i="4"/>
  <c r="AA4" i="2"/>
  <c r="S4" i="2"/>
  <c r="K4" i="2"/>
  <c r="D4" i="4"/>
  <c r="H4" i="4"/>
  <c r="L4" i="4"/>
  <c r="P4" i="4"/>
  <c r="T4" i="4"/>
  <c r="X4" i="4"/>
  <c r="AB4" i="4"/>
  <c r="AF4" i="4"/>
  <c r="AJ4" i="4"/>
  <c r="Z4" i="4"/>
  <c r="O4" i="4"/>
  <c r="E4" i="4"/>
  <c r="AI4" i="4"/>
  <c r="Y4" i="4"/>
  <c r="S4" i="4"/>
  <c r="I4" i="4"/>
  <c r="AI4" i="2"/>
  <c r="AH4" i="4"/>
  <c r="AC4" i="4"/>
  <c r="W4" i="4"/>
  <c r="R4" i="4"/>
  <c r="M4" i="4"/>
  <c r="G4" i="4"/>
  <c r="AF4" i="2"/>
  <c r="X4" i="2"/>
  <c r="P4" i="2"/>
  <c r="H4" i="2"/>
  <c r="D6" i="4" l="1"/>
  <c r="AH6" i="4"/>
  <c r="Y6" i="4"/>
  <c r="AC6" i="4"/>
  <c r="X6" i="4"/>
  <c r="H6" i="4"/>
  <c r="AF6" i="4"/>
  <c r="AA6" i="4"/>
  <c r="V6" i="4"/>
  <c r="Q6" i="4"/>
  <c r="U6" i="4"/>
  <c r="AJ6" i="4"/>
  <c r="T6" i="4"/>
  <c r="M6" i="4"/>
  <c r="O6" i="4"/>
  <c r="I6" i="4"/>
  <c r="P6" i="4"/>
  <c r="R6" i="4"/>
  <c r="AG6" i="4"/>
  <c r="C6" i="4"/>
  <c r="E6" i="4"/>
  <c r="AB6" i="4"/>
  <c r="L6" i="4"/>
  <c r="N6" i="4"/>
  <c r="J6" i="4"/>
  <c r="G6" i="4"/>
  <c r="S6" i="4"/>
  <c r="AE6" i="4"/>
  <c r="F6" i="4"/>
  <c r="K6" i="4"/>
  <c r="AD6" i="4"/>
  <c r="Z6" i="4"/>
  <c r="W6" i="4"/>
  <c r="AI6" i="4"/>
  <c r="AH3" i="2"/>
  <c r="J3" i="2"/>
  <c r="AC3" i="2"/>
  <c r="G3" i="2"/>
  <c r="Z3" i="2"/>
  <c r="O3" i="2"/>
  <c r="V3" i="2"/>
  <c r="C3" i="2"/>
  <c r="F3" i="2"/>
  <c r="AE3" i="2"/>
  <c r="R3" i="2"/>
  <c r="AG3" i="2"/>
  <c r="Y3" i="2"/>
  <c r="M3" i="2"/>
  <c r="Q3" i="2"/>
  <c r="I3" i="2"/>
  <c r="E6" i="2"/>
  <c r="K3" i="2"/>
  <c r="X6" i="2"/>
  <c r="S6" i="2"/>
  <c r="D6" i="2"/>
  <c r="AJ6" i="2"/>
  <c r="W6" i="2"/>
  <c r="F6" i="2"/>
  <c r="V6" i="2"/>
  <c r="Y6" i="2"/>
  <c r="P6" i="2"/>
  <c r="AE6" i="2"/>
  <c r="AD6" i="2"/>
  <c r="AG6" i="2"/>
  <c r="AI6" i="2"/>
  <c r="T6" i="2"/>
  <c r="N6" i="2"/>
  <c r="M6" i="2"/>
  <c r="AF6" i="2"/>
  <c r="G6" i="2"/>
  <c r="C6" i="2"/>
  <c r="AB6" i="2"/>
  <c r="AH6" i="2"/>
  <c r="R6" i="2"/>
  <c r="AK6" i="2"/>
  <c r="U6" i="2"/>
  <c r="AA6" i="2"/>
  <c r="H6" i="2"/>
  <c r="K6" i="2"/>
  <c r="O6" i="2"/>
  <c r="L6" i="2"/>
  <c r="Z6" i="2"/>
  <c r="J6" i="2"/>
  <c r="AC6" i="2"/>
  <c r="I6" i="2"/>
  <c r="D3" i="2"/>
  <c r="AB3" i="2"/>
  <c r="AI3" i="4"/>
  <c r="I5" i="4"/>
  <c r="V3" i="4"/>
  <c r="AI3" i="2"/>
  <c r="J3" i="4"/>
  <c r="F3" i="4"/>
  <c r="G5" i="4"/>
  <c r="AE3" i="4"/>
  <c r="Z3" i="4"/>
  <c r="P5" i="4"/>
  <c r="AF3" i="2"/>
  <c r="L3" i="2"/>
  <c r="AH3" i="4"/>
  <c r="R3" i="4"/>
  <c r="W5" i="4"/>
  <c r="Z5" i="4"/>
  <c r="I3" i="4"/>
  <c r="W3" i="2"/>
  <c r="AD3" i="4"/>
  <c r="N3" i="4"/>
  <c r="AD3" i="2"/>
  <c r="N3" i="2"/>
  <c r="AK3" i="2"/>
  <c r="U3" i="2"/>
  <c r="E3" i="2"/>
  <c r="D5" i="4"/>
  <c r="S3" i="2"/>
  <c r="Y3" i="4"/>
  <c r="X3" i="2"/>
  <c r="P3" i="2"/>
  <c r="H3" i="4"/>
  <c r="X3" i="4"/>
  <c r="AF3" i="4"/>
  <c r="AI5" i="4"/>
  <c r="L5" i="4"/>
  <c r="S5" i="4"/>
  <c r="C5" i="4"/>
  <c r="K5" i="4"/>
  <c r="R5" i="4"/>
  <c r="H5" i="4"/>
  <c r="AF5" i="4"/>
  <c r="N5" i="4"/>
  <c r="X5" i="4"/>
  <c r="Y5" i="4"/>
  <c r="AH5" i="4"/>
  <c r="AE5" i="4"/>
  <c r="AG5" i="4"/>
  <c r="O5" i="4"/>
  <c r="AB5" i="4"/>
  <c r="U5" i="4"/>
  <c r="AD5" i="4"/>
  <c r="J5" i="4"/>
  <c r="L5" i="2"/>
  <c r="AC3" i="4"/>
  <c r="AB3" i="4"/>
  <c r="T5" i="4"/>
  <c r="M5" i="4"/>
  <c r="AJ5" i="4"/>
  <c r="AC5" i="4"/>
  <c r="Q5" i="4"/>
  <c r="AA5" i="4"/>
  <c r="E5" i="4"/>
  <c r="V5" i="4"/>
  <c r="T3" i="2"/>
  <c r="AA3" i="2"/>
  <c r="AJ3" i="2"/>
  <c r="C3" i="4"/>
  <c r="E3" i="4"/>
  <c r="AK5" i="2"/>
  <c r="O5" i="2"/>
  <c r="U5" i="2"/>
  <c r="O3" i="4"/>
  <c r="AJ3" i="4"/>
  <c r="P3" i="4"/>
  <c r="K3" i="4"/>
  <c r="AA3" i="4"/>
  <c r="S3" i="4"/>
  <c r="N5" i="2"/>
  <c r="T3" i="4"/>
  <c r="W3" i="4"/>
  <c r="Q3" i="4"/>
  <c r="M3" i="4"/>
  <c r="AG3" i="4"/>
  <c r="AC5" i="2"/>
  <c r="AH5" i="2"/>
  <c r="F5" i="2"/>
  <c r="H5" i="2"/>
  <c r="K5" i="2"/>
  <c r="Z5" i="2"/>
  <c r="Q5" i="2"/>
  <c r="AB5" i="2"/>
  <c r="AE5" i="2"/>
  <c r="J5" i="2"/>
  <c r="C5" i="2"/>
  <c r="X5" i="2"/>
  <c r="AA5" i="2"/>
  <c r="L3" i="4"/>
  <c r="U3" i="4"/>
  <c r="G3" i="4"/>
  <c r="M5" i="2"/>
  <c r="Y5" i="2"/>
  <c r="R5" i="2"/>
  <c r="AD5" i="2"/>
  <c r="AJ5" i="2"/>
  <c r="T5" i="2"/>
  <c r="D5" i="2"/>
  <c r="W5" i="2"/>
  <c r="G5" i="2"/>
  <c r="E5" i="2"/>
  <c r="I5" i="2"/>
  <c r="AG5" i="2"/>
  <c r="V5" i="2"/>
  <c r="AF5" i="2"/>
  <c r="P5" i="2"/>
  <c r="AI5" i="2"/>
</calcChain>
</file>

<file path=xl/sharedStrings.xml><?xml version="1.0" encoding="utf-8"?>
<sst xmlns="http://schemas.openxmlformats.org/spreadsheetml/2006/main" count="706" uniqueCount="486">
  <si>
    <t>AVLo Average Vehicle Loading</t>
  </si>
  <si>
    <t>Sources:</t>
  </si>
  <si>
    <t>LDVs</t>
  </si>
  <si>
    <t>HDVs</t>
  </si>
  <si>
    <t>aircraft</t>
  </si>
  <si>
    <t>rail</t>
  </si>
  <si>
    <t>ships</t>
  </si>
  <si>
    <t>motorbikes</t>
  </si>
  <si>
    <t>Notes:</t>
  </si>
  <si>
    <t>Passenger-miles, all buses (millions)</t>
  </si>
  <si>
    <t>Vehicle-miles, all buses (millions)</t>
  </si>
  <si>
    <t>Distance-weighted avg. passengers/bus</t>
  </si>
  <si>
    <t>Distance-weighted avg. passengers / aircraft</t>
  </si>
  <si>
    <t>Aircraft revenue-miles (thousands), total certified</t>
  </si>
  <si>
    <t>Revenue passenger-miles (thousands), total certified</t>
  </si>
  <si>
    <t>Passenger HDVs (buses)</t>
  </si>
  <si>
    <t>Freight Rail</t>
  </si>
  <si>
    <t>Train mileage, freight (thousands)</t>
  </si>
  <si>
    <t>Revenue ton-miles of freight (millions)</t>
  </si>
  <si>
    <t>Distance-weighted avg. freight tons/train</t>
  </si>
  <si>
    <t>This is per train, not per rail car.  Rail car mileage is also available in the source document, should it be needed.</t>
  </si>
  <si>
    <t>Passenger Rail</t>
  </si>
  <si>
    <t>Amtrak passenger train-miles (millions)</t>
  </si>
  <si>
    <t>Amtrak revenue passenger-miles (millions)</t>
  </si>
  <si>
    <t>Distance-weighted avg. passengers/Amtrak train</t>
  </si>
  <si>
    <t>Freight Ships</t>
  </si>
  <si>
    <t>ton-miles (thousands), coastwise</t>
  </si>
  <si>
    <t>ton-miles (thousands), internal</t>
  </si>
  <si>
    <t>ton-miles (thousands), lakewise</t>
  </si>
  <si>
    <t>average haul (miles), coastwise</t>
  </si>
  <si>
    <t>average haul (miles), internal</t>
  </si>
  <si>
    <t>average haul (miles), lakewise</t>
  </si>
  <si>
    <t>ton-mile-weighted average haul distance (miles)</t>
  </si>
  <si>
    <t>number of vessels, total nonself-propelled</t>
  </si>
  <si>
    <t>number of vessels, total self-propelled (excluding tugboats)</t>
  </si>
  <si>
    <t>number of vessels, total</t>
  </si>
  <si>
    <t>total vessel-miles (miles)</t>
  </si>
  <si>
    <t>Distance-weighted avg. freight tons/vessel or tow</t>
  </si>
  <si>
    <t>A "tow" is a group of barges towed by a single powered ship.  It counts as one unit for purposes of this statistic.</t>
  </si>
  <si>
    <t>There appears to be an error in the source data for ton-miles for years 2004-2005, so we use year 2003.</t>
  </si>
  <si>
    <t>passenger-miles, heavy rail (millions)</t>
  </si>
  <si>
    <t>passenger-miles, light rail (millions)</t>
  </si>
  <si>
    <t>passenger-miles, commuter rail (millions)</t>
  </si>
  <si>
    <t>vehicle-miles, heavy rail (millions)</t>
  </si>
  <si>
    <t>vehicle-miles, light rail (millions)</t>
  </si>
  <si>
    <t>vehicle-miles, commuter rail (millions)</t>
  </si>
  <si>
    <t>Distance-weighted avg. passengers/heavy rail vehicle</t>
  </si>
  <si>
    <t>Distance-weighted avg. passengers/light rail vehicle</t>
  </si>
  <si>
    <t>Distance-weighted avg. passengers/commuter rail vehicle</t>
  </si>
  <si>
    <t>Intercity (Amtrak)</t>
  </si>
  <si>
    <t>Transit</t>
  </si>
  <si>
    <t>passenger-mile-weighted distance-weighted avg. passengers/vehicle</t>
  </si>
  <si>
    <t>Revenue ton-miles of freight (thousands), total certified</t>
  </si>
  <si>
    <t>share of aircraft-miles devoted to freight</t>
  </si>
  <si>
    <t>Assumes passenger and freight aircraft fly similar numbers of miles per year</t>
  </si>
  <si>
    <t>Distance-weighted avg. freight tons / aircraft</t>
  </si>
  <si>
    <t>total aircraft stock (U.S., 2014, EIA AEO 2016, Table 49)</t>
  </si>
  <si>
    <t>cargo aircraft stock (U.S., 2014, EIA AEO 2016, Table 49)</t>
  </si>
  <si>
    <t>Passenger motorbikes</t>
  </si>
  <si>
    <t>vehicle-miles, total (millions)</t>
  </si>
  <si>
    <t>passenger-miles, total (millions)</t>
  </si>
  <si>
    <t>distance-weighted avg. passengers/motorbike</t>
  </si>
  <si>
    <t>Passenger LDVs</t>
  </si>
  <si>
    <t>vehicle-miles, passenger car, total (millions)</t>
  </si>
  <si>
    <t>passenger-miles, passenger car, total (millions)</t>
  </si>
  <si>
    <t>distance-weighted avg. passengers/LDV</t>
  </si>
  <si>
    <t>Passenger aircraft and freight aircraft</t>
  </si>
  <si>
    <t>This number is a guess, since the NTS just barely doesn't have enough data to fully calculate this metric.</t>
  </si>
  <si>
    <t>average number of hauls (trips) completed per year</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</si>
  <si>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</si>
  <si>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</si>
  <si>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</si>
  <si>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</si>
  <si>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</si>
  <si>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</si>
  <si>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</si>
  <si>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</si>
  <si>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</si>
  <si>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</si>
  <si>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</si>
  <si>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</si>
  <si>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</si>
  <si>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</si>
  <si>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</si>
  <si>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</si>
  <si>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Table 1-50:  U.S. Ton-Miles of Freight (BTS Special Tabulation) (Millions)</t>
  </si>
  <si>
    <t xml:space="preserve">TOTAL U.S. ton-miles of freight </t>
  </si>
  <si>
    <t xml:space="preserve">Air </t>
  </si>
  <si>
    <t>Truck</t>
  </si>
  <si>
    <t>Railroad</t>
  </si>
  <si>
    <t>Domestic water transportation</t>
  </si>
  <si>
    <t>Coastwise</t>
  </si>
  <si>
    <t>Lakewise</t>
  </si>
  <si>
    <t>Internal</t>
  </si>
  <si>
    <t>Intraport</t>
  </si>
  <si>
    <t>Pipeline</t>
  </si>
  <si>
    <t>NOTE</t>
  </si>
  <si>
    <t>SOURCES</t>
  </si>
  <si>
    <t>Total:</t>
  </si>
  <si>
    <t>Summation of individual modes.</t>
  </si>
  <si>
    <t>Air:</t>
  </si>
  <si>
    <t>2005-15: U.S. Department of Transportation, Bureau of Transportation Statistics, Office of Airline Information, TranStats Database, T1: U.S. Air Carrier Traffic and Capacity Summary by Service Class, available at  http://www.transtats.bts.gov/DL_SelectFields.asp?Table_ID=264&amp;DB_Short_Name=Air%20Carrier%20Summary as of Oct. 6, 2017.</t>
  </si>
  <si>
    <t>Rail:</t>
  </si>
  <si>
    <t>2005-15: Association of American Railroads, Railroad Facts (Washington, DC:  Annual Issues), p. 30 and similar pages in previous editions.</t>
  </si>
  <si>
    <t>Truck:</t>
  </si>
  <si>
    <t>1997-2011: Difference between total of all modes, and sum of other modes.</t>
  </si>
  <si>
    <t>2012-15: U.S. Department of Transportation, Federal Highway Administration, Freight Analysis Framework, available at http://faf.ornl.gov/fafweb/Extraction1.aspx as of Oct. 6, 2017.</t>
  </si>
  <si>
    <t>Pipeline:</t>
  </si>
  <si>
    <t>2012-15: U.S. Department of Transportation, Federal Highway Administration, Freight Analysis Framework, available at http://faf.ornl.gov/fafweb/Extraction1.aspx, as of Oct, 6, 2017.</t>
  </si>
  <si>
    <t>Water:</t>
  </si>
  <si>
    <t>2000-15: Ibid., Waterborne Commerce of the United States (New Orleans, LA: Annual Issues), part 5, tables 1-4, available at http://www.navigationdatacenter.us/wcsc/wcsc.htm as of Oct. 6, 2017.</t>
  </si>
  <si>
    <r>
      <t xml:space="preserve">KEY: </t>
    </r>
    <r>
      <rPr>
        <sz val="10"/>
        <rFont val="Arial"/>
        <family val="2"/>
      </rPr>
      <t>R = revised.</t>
    </r>
  </si>
  <si>
    <r>
      <t xml:space="preserve">Based on the Freight Analysis Framework (FAF) BTS developed a more comprehensive and reliable estimates of ton-miles for the </t>
    </r>
    <r>
      <rPr>
        <i/>
        <sz val="10"/>
        <rFont val="Arial"/>
        <family val="2"/>
      </rPr>
      <t>Air, Truck, Rail, Water</t>
    </r>
    <r>
      <rPr>
        <sz val="10"/>
        <rFont val="Arial"/>
        <family val="2"/>
      </rPr>
      <t xml:space="preserve">, and </t>
    </r>
    <r>
      <rPr>
        <i/>
        <sz val="10"/>
        <rFont val="Arial"/>
        <family val="2"/>
      </rPr>
      <t>Pipeline</t>
    </r>
    <r>
      <rPr>
        <sz val="10"/>
        <rFont val="Arial"/>
        <family val="2"/>
      </rPr>
      <t xml:space="preserve"> modes than are presented in table</t>
    </r>
    <r>
      <rPr>
        <sz val="10"/>
        <color indexed="8"/>
        <rFont val="Arial"/>
        <family val="2"/>
      </rPr>
      <t xml:space="preserve"> 1-49</t>
    </r>
    <r>
      <rPr>
        <sz val="10"/>
        <rFont val="Arial"/>
        <family val="2"/>
      </rPr>
      <t xml:space="preserve">. These improved estimates are not comparable to data in table </t>
    </r>
    <r>
      <rPr>
        <sz val="10"/>
        <color indexed="8"/>
        <rFont val="Arial"/>
        <family val="2"/>
      </rPr>
      <t>1-49</t>
    </r>
    <r>
      <rPr>
        <sz val="10"/>
        <rFont val="Arial"/>
        <family val="2"/>
      </rPr>
      <t>.</t>
    </r>
  </si>
  <si>
    <r>
      <t xml:space="preserve">U.S. Department of Transportation, Bureau of Transportation Statistics, Office of Airline Information, </t>
    </r>
    <r>
      <rPr>
        <i/>
        <sz val="10"/>
        <rFont val="Arial"/>
        <family val="2"/>
      </rPr>
      <t>Air Carrier Statistics - Green Book</t>
    </r>
    <r>
      <rPr>
        <sz val="10"/>
        <rFont val="Arial"/>
        <family val="2"/>
      </rPr>
      <t>, (Washington, DC, December issues), p. 3, line 3.</t>
    </r>
  </si>
  <si>
    <r>
      <t>Estimates come from the Association of American Railroads using ton</t>
    </r>
    <r>
      <rPr>
        <sz val="10"/>
        <color rgb="FF000000"/>
        <rFont val="Arial"/>
        <family val="2"/>
      </rPr>
      <t xml:space="preserve"> mile values from the Surface Transportation Board’s Waybill Sample.  The Waybill Sample represents all major U.S. railroads, including all Class I railroads and several short-line railroads.</t>
    </r>
  </si>
  <si>
    <r>
      <t xml:space="preserve">1980-96: 1997 Truck value, adjusted using U.S. Department of Transportation, Federal Highway Administration, </t>
    </r>
    <r>
      <rPr>
        <i/>
        <sz val="10"/>
        <color rgb="FF000000"/>
        <rFont val="Arial"/>
        <family val="2"/>
      </rPr>
      <t>Highway Statistics</t>
    </r>
    <r>
      <rPr>
        <sz val="10"/>
        <color rgb="FF000000"/>
        <rFont val="Arial"/>
        <family val="2"/>
      </rPr>
      <t>, (Washington, DC: Annual Issues), Table VM-1, Vehicle Miles Traveled, Total Rural and Urban, for Single-Unit 2 Axle 6-Tire or more and Combination Trucks.</t>
    </r>
  </si>
  <si>
    <r>
      <t xml:space="preserve">1980-96: 1997 Pipeline value, adjusted using Association of Petroleum Pipelines, </t>
    </r>
    <r>
      <rPr>
        <i/>
        <sz val="10"/>
        <rFont val="Arial"/>
        <family val="2"/>
      </rPr>
      <t>Shifts in Petroleum Transportation</t>
    </r>
    <r>
      <rPr>
        <sz val="10"/>
        <rFont val="Arial"/>
        <family val="2"/>
      </rPr>
      <t xml:space="preserve"> (Washington, DC: Annual Issues), table 1, available at http://www.aopl.org/publications/?fa=reports as of Oct. 22, 2013.</t>
    </r>
  </si>
  <si>
    <t>https://www.bts.gov/content/us-ton-miles-freight</t>
  </si>
  <si>
    <t xml:space="preserve">Table 1-35: U.S. Vehicle-Miles (Millions) </t>
  </si>
  <si>
    <t>Air</t>
  </si>
  <si>
    <t>Air carrier, domestic, all services</t>
  </si>
  <si>
    <r>
      <t>General aviation</t>
    </r>
    <r>
      <rPr>
        <vertAlign val="superscript"/>
        <sz val="11"/>
        <rFont val="Arial Narrow"/>
        <family val="2"/>
      </rPr>
      <t>a</t>
    </r>
  </si>
  <si>
    <t>N</t>
  </si>
  <si>
    <t>Highway, total</t>
  </si>
  <si>
    <r>
      <t>Light duty vehicle, short wheel-base</t>
    </r>
    <r>
      <rPr>
        <vertAlign val="superscript"/>
        <sz val="11"/>
        <rFont val="Arial Narrow"/>
        <family val="2"/>
      </rPr>
      <t>b,c,d</t>
    </r>
  </si>
  <si>
    <r>
      <t>Passenger cars</t>
    </r>
    <r>
      <rPr>
        <vertAlign val="superscript"/>
        <sz val="11"/>
        <rFont val="Arial Narrow"/>
        <family val="2"/>
      </rPr>
      <t>b,e</t>
    </r>
  </si>
  <si>
    <r>
      <t>Motorcycle</t>
    </r>
    <r>
      <rPr>
        <vertAlign val="superscript"/>
        <sz val="11"/>
        <rFont val="Arial Narrow"/>
        <family val="2"/>
      </rPr>
      <t>c,d</t>
    </r>
  </si>
  <si>
    <t>U</t>
  </si>
  <si>
    <r>
      <t>Light duty vehicle, long wheel-base</t>
    </r>
    <r>
      <rPr>
        <vertAlign val="superscript"/>
        <sz val="11"/>
        <rFont val="Arial Narrow"/>
        <family val="2"/>
      </rPr>
      <t>b,c,d</t>
    </r>
  </si>
  <si>
    <r>
      <t>Other 2-axle 4-tire vehicles</t>
    </r>
    <r>
      <rPr>
        <vertAlign val="superscript"/>
        <sz val="11"/>
        <rFont val="Arial Narrow"/>
        <family val="2"/>
      </rPr>
      <t>b,e</t>
    </r>
  </si>
  <si>
    <r>
      <t>Truck, single-unit 2-axle 6-tire or more</t>
    </r>
    <r>
      <rPr>
        <vertAlign val="superscript"/>
        <sz val="11"/>
        <rFont val="Arial Narrow"/>
        <family val="2"/>
      </rPr>
      <t>d</t>
    </r>
  </si>
  <si>
    <t>Truck, combination</t>
  </si>
  <si>
    <r>
      <t>Bus</t>
    </r>
    <r>
      <rPr>
        <vertAlign val="superscript"/>
        <sz val="11"/>
        <rFont val="Arial Narrow"/>
        <family val="2"/>
      </rPr>
      <t>f</t>
    </r>
  </si>
  <si>
    <r>
      <t>Transit</t>
    </r>
    <r>
      <rPr>
        <b/>
        <vertAlign val="superscript"/>
        <sz val="11"/>
        <rFont val="Arial Narrow"/>
        <family val="2"/>
      </rPr>
      <t>g</t>
    </r>
    <r>
      <rPr>
        <b/>
        <sz val="11"/>
        <rFont val="Arial Narrow"/>
        <family val="2"/>
      </rPr>
      <t>, total</t>
    </r>
  </si>
  <si>
    <r>
      <t>Motor bus</t>
    </r>
    <r>
      <rPr>
        <vertAlign val="superscript"/>
        <sz val="11"/>
        <rFont val="Arial Narrow"/>
        <family val="2"/>
      </rPr>
      <t>f</t>
    </r>
  </si>
  <si>
    <r>
      <t>Light rail</t>
    </r>
    <r>
      <rPr>
        <vertAlign val="superscript"/>
        <sz val="11"/>
        <rFont val="Arial Narrow"/>
        <family val="2"/>
      </rPr>
      <t>h</t>
    </r>
  </si>
  <si>
    <t>Heavy rail</t>
  </si>
  <si>
    <t>Trolley bus</t>
  </si>
  <si>
    <t>Commuter rail</t>
  </si>
  <si>
    <r>
      <t>Demand response</t>
    </r>
    <r>
      <rPr>
        <vertAlign val="superscript"/>
        <sz val="11"/>
        <rFont val="Arial Narrow"/>
        <family val="2"/>
      </rPr>
      <t>f</t>
    </r>
  </si>
  <si>
    <r>
      <t>Ferry boat</t>
    </r>
    <r>
      <rPr>
        <vertAlign val="superscript"/>
        <sz val="11"/>
        <rFont val="Arial Narrow"/>
        <family val="2"/>
      </rPr>
      <t>i</t>
    </r>
  </si>
  <si>
    <r>
      <t>Other</t>
    </r>
    <r>
      <rPr>
        <vertAlign val="superscript"/>
        <sz val="11"/>
        <rFont val="Arial Narrow"/>
        <family val="2"/>
      </rPr>
      <t>i,j</t>
    </r>
  </si>
  <si>
    <t>Rail</t>
  </si>
  <si>
    <t>Class I freight, train-miles</t>
  </si>
  <si>
    <t>Class I freight, car-miles</t>
  </si>
  <si>
    <r>
      <t>Intercity/Amtrak</t>
    </r>
    <r>
      <rPr>
        <vertAlign val="superscript"/>
        <sz val="11"/>
        <rFont val="Arial Narrow"/>
        <family val="2"/>
      </rPr>
      <t>k</t>
    </r>
    <r>
      <rPr>
        <sz val="11"/>
        <rFont val="Arial Narrow"/>
        <family val="2"/>
      </rPr>
      <t>, train-miles</t>
    </r>
  </si>
  <si>
    <r>
      <t>Intercity/Amtrak</t>
    </r>
    <r>
      <rPr>
        <vertAlign val="superscript"/>
        <sz val="11"/>
        <rFont val="Arial Narrow"/>
        <family val="2"/>
      </rPr>
      <t>k</t>
    </r>
    <r>
      <rPr>
        <sz val="11"/>
        <rFont val="Arial Narrow"/>
        <family val="2"/>
      </rPr>
      <t>, car-miles</t>
    </r>
  </si>
  <si>
    <r>
      <t>Total train-miles</t>
    </r>
    <r>
      <rPr>
        <b/>
        <vertAlign val="superscript"/>
        <sz val="11"/>
        <rFont val="Arial Narrow"/>
        <family val="2"/>
      </rPr>
      <t>l</t>
    </r>
  </si>
  <si>
    <r>
      <t xml:space="preserve">KEY: </t>
    </r>
    <r>
      <rPr>
        <sz val="9"/>
        <rFont val="Arial"/>
        <family val="2"/>
      </rPr>
      <t>N = data do not exist; R = revised; U = data are not available.</t>
    </r>
  </si>
  <si>
    <r>
      <t>a</t>
    </r>
    <r>
      <rPr>
        <sz val="9"/>
        <rFont val="Arial"/>
        <family val="2"/>
      </rPr>
      <t xml:space="preserve"> All operations other than those operating under 14 CFR 121 and 14 CFR 135. Data for 1996 are estimated using new information on nonrespondents and are not comparable to earlier years. Mileage in source is multiplied by 1.151 to convert to nautical-miles for 1985-1997.</t>
    </r>
  </si>
  <si>
    <r>
      <t>b</t>
    </r>
    <r>
      <rPr>
        <sz val="9"/>
        <rFont val="Arial"/>
        <family val="2"/>
      </rPr>
      <t xml:space="preserve"> 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</si>
  <si>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c</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</si>
  <si>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d</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Light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Truck, single-unit 2-axle 6-tire or more</t>
    </r>
    <r>
      <rPr>
        <sz val="9"/>
        <rFont val="Arial"/>
        <family val="2"/>
      </rPr>
      <t>.</t>
    </r>
  </si>
  <si>
    <r>
      <t>e</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</si>
  <si>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f</t>
    </r>
    <r>
      <rPr>
        <i/>
        <vertAlign val="superscript"/>
        <sz val="9"/>
        <rFont val="Arial"/>
        <family val="2"/>
      </rPr>
      <t xml:space="preserve"> </t>
    </r>
    <r>
      <rPr>
        <i/>
        <sz val="9"/>
        <rFont val="Arial"/>
        <family val="2"/>
      </rPr>
      <t>Motor bus</t>
    </r>
    <r>
      <rPr>
        <sz val="9"/>
        <rFont val="Arial"/>
        <family val="2"/>
      </rPr>
      <t xml:space="preserve"> and </t>
    </r>
    <r>
      <rPr>
        <i/>
        <sz val="9"/>
        <rFont val="Arial"/>
        <family val="2"/>
      </rPr>
      <t>Demand response</t>
    </r>
    <r>
      <rPr>
        <sz val="9"/>
        <rFont val="Arial"/>
        <family val="2"/>
      </rPr>
      <t xml:space="preserve"> figures are also included in the </t>
    </r>
    <r>
      <rPr>
        <i/>
        <sz val="9"/>
        <rFont val="Arial"/>
        <family val="2"/>
      </rPr>
      <t>Bus</t>
    </r>
    <r>
      <rPr>
        <sz val="9"/>
        <rFont val="Arial"/>
        <family val="2"/>
      </rPr>
      <t xml:space="preserve"> figure for </t>
    </r>
    <r>
      <rPr>
        <i/>
        <sz val="9"/>
        <rFont val="Arial"/>
        <family val="2"/>
      </rPr>
      <t>Highway</t>
    </r>
    <r>
      <rPr>
        <sz val="9"/>
        <rFont val="Arial"/>
        <family val="2"/>
      </rPr>
      <t>.</t>
    </r>
  </si>
  <si>
    <r>
      <t>g</t>
    </r>
    <r>
      <rPr>
        <sz val="9"/>
        <rFont val="Arial"/>
        <family val="2"/>
      </rPr>
      <t xml:space="preserve"> 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t>
    </r>
  </si>
  <si>
    <r>
      <t>h</t>
    </r>
    <r>
      <rPr>
        <sz val="9"/>
        <rFont val="Arial"/>
        <family val="2"/>
      </rPr>
      <t xml:space="preserve"> Beginning in 2011, </t>
    </r>
    <r>
      <rPr>
        <i/>
        <sz val="9"/>
        <rFont val="Arial"/>
        <family val="2"/>
      </rPr>
      <t>Light rail</t>
    </r>
    <r>
      <rPr>
        <sz val="9"/>
        <rFont val="Arial"/>
        <family val="2"/>
      </rPr>
      <t xml:space="preserve"> includes Light Rail, Street Car Rail, and Hybrid Rail.</t>
    </r>
  </si>
  <si>
    <r>
      <t>i</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</si>
  <si>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j</t>
    </r>
    <r>
      <rPr>
        <sz val="9"/>
        <rFont val="Arial"/>
        <family val="2"/>
      </rPr>
      <t xml:space="preserve"> </t>
    </r>
    <r>
      <rPr>
        <i/>
        <sz val="9"/>
        <rFont val="Arial"/>
        <family val="2"/>
      </rPr>
      <t xml:space="preserve">Other </t>
    </r>
    <r>
      <rPr>
        <sz val="9"/>
        <rFont val="Arial"/>
        <family val="2"/>
      </rPr>
      <t>includes</t>
    </r>
    <r>
      <rPr>
        <i/>
        <sz val="9"/>
        <rFont val="Arial"/>
        <family val="2"/>
      </rPr>
      <t xml:space="preserve"> </t>
    </r>
    <r>
      <rPr>
        <sz val="9"/>
        <rFont val="Arial"/>
        <family val="2"/>
      </rPr>
      <t>Aerial Tramway, Alaska Railroad, Bus Rapid Transit, Cable Car, Commuter Bus, Demand Response - Taxi, Inclined Plane, Monorail/Automated Guideway, Publico and Vanpool.</t>
    </r>
  </si>
  <si>
    <r>
      <t>k</t>
    </r>
    <r>
      <rPr>
        <sz val="9"/>
        <rFont val="Arial"/>
        <family val="2"/>
      </rPr>
      <t xml:space="preserve"> National Passenger Railroad Corporation (Amtrak) began operations in 1971.</t>
    </r>
  </si>
  <si>
    <r>
      <t>l</t>
    </r>
    <r>
      <rPr>
        <sz val="9"/>
        <rFont val="Arial"/>
        <family val="2"/>
      </rPr>
      <t xml:space="preserve"> Although both </t>
    </r>
    <r>
      <rPr>
        <i/>
        <sz val="9"/>
        <rFont val="Arial"/>
        <family val="2"/>
      </rPr>
      <t>Train-miles</t>
    </r>
    <r>
      <rPr>
        <sz val="9"/>
        <rFont val="Arial"/>
        <family val="2"/>
      </rPr>
      <t xml:space="preserve"> and </t>
    </r>
    <r>
      <rPr>
        <i/>
        <sz val="9"/>
        <rFont val="Arial"/>
        <family val="2"/>
      </rPr>
      <t>Car-miles</t>
    </r>
    <r>
      <rPr>
        <sz val="9"/>
        <rFont val="Arial"/>
        <family val="2"/>
      </rPr>
      <t xml:space="preserve"> are shown for rail, only </t>
    </r>
    <r>
      <rPr>
        <i/>
        <sz val="9"/>
        <rFont val="Arial"/>
        <family val="2"/>
      </rPr>
      <t>Train-miles</t>
    </r>
    <r>
      <rPr>
        <sz val="9"/>
        <rFont val="Arial"/>
        <family val="2"/>
      </rPr>
      <t xml:space="preserve"> are included in the total. A </t>
    </r>
    <r>
      <rPr>
        <i/>
        <sz val="9"/>
        <rFont val="Arial"/>
        <family val="2"/>
      </rPr>
      <t>Train-mile</t>
    </r>
    <r>
      <rPr>
        <sz val="9"/>
        <rFont val="Arial"/>
        <family val="2"/>
      </rPr>
      <t xml:space="preserve"> is the movement of a train, which can consist of multiple vehicles (cars), the distance of 1 mile. This differs from a vehicle-mile, which is the movement of 1 vehicle the distance of 1 mile. A 10-vehicle train traveling 1 mile would be measured as 1 train-mile and 10 vehicle-miles. Caution should be used when comparing train-miles with vehicle miles.</t>
    </r>
  </si>
  <si>
    <t>NOTES</t>
  </si>
  <si>
    <t>Data for 2007-15 were calculated using a new methodology developed by FHWA. Data for these years are based on new categories and are not comparable to previous years. The new category Light duty vehicle, short wheel base includes passenger cars, light trucks, vans and sport utility vehicles with a wheelbase (WB) equal to or less than 121 inches. The new category Light duty vehicle, long wheel base includes large passenger cars, vans, pickup trucks, and sport/utility vehicles with wheelbases (WB) larger than 121 inches. This edition of 1-35 is not comparable to previous editions.</t>
  </si>
  <si>
    <t xml:space="preserve">In July 1997, the FHWA published revised vehicle-miles data for the highway modes for many years. The major change reflected the reassignment of some vehicles from the passenger car category to the Other 2-axle 4-tire vehicle category. This category was calculated prior to rounding. </t>
  </si>
  <si>
    <t>Numbers may not add to totals due to rounding.</t>
  </si>
  <si>
    <r>
      <rPr>
        <i/>
        <sz val="10"/>
        <rFont val="Arial"/>
        <family val="2"/>
      </rPr>
      <t>Transit</t>
    </r>
    <r>
      <rPr>
        <sz val="10"/>
        <rFont val="Arial"/>
        <family val="2"/>
      </rPr>
      <t xml:space="preserve"> data from 1996 and after are not comparable to the data for earlier years or to the data published in previous editions of the report due to different data sources used.</t>
    </r>
  </si>
  <si>
    <t>Air carrier: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</si>
  <si>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</si>
  <si>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</si>
  <si>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1975-2015: U.S. Department of Transportation, Bureau of Transportation Statistics, T1: U.S. Air Carrier Traffic and Capacity Summary by Service Class, Revenue Aircraft Miles Flown by Carrier Group (1-6) and Carrier Region (D for domestic) for all services (Z for all services), available at http://www.transtats.bts.gov/Tables.asp?DB_ID=130&amp;DB_Name=Air%20Carrier%20Summary%20Data%20%28Form%2041%20and%20298C%20Summary%20Data%29&amp;DB_Short_Name=Air%20Carrier%20Summary, as of Aug 2017.</t>
  </si>
  <si>
    <t>General aviation:</t>
  </si>
  <si>
    <r>
      <t>1960-65: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1972</t>
    </r>
    <r>
      <rPr>
        <sz val="9"/>
        <rFont val="Arial"/>
        <family val="2"/>
      </rPr>
      <t xml:space="preserve"> (Washington, DC: 1973), table 9.10.</t>
    </r>
  </si>
  <si>
    <r>
      <t>1970-75: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1976</t>
    </r>
    <r>
      <rPr>
        <sz val="9"/>
        <rFont val="Arial"/>
        <family val="2"/>
      </rPr>
      <t xml:space="preserve"> (Washington, DC: 1976), table 8-5.</t>
    </r>
  </si>
  <si>
    <t>1980: U.S. National Transportation Safety Board estimate, personal communication, Dec. 7, 1998.</t>
  </si>
  <si>
    <t>1985-92: Ibid., General Aviation Activity and Avionics Survey (Washington, DC: Annual Issues), table 3.3.</t>
  </si>
  <si>
    <r>
      <t xml:space="preserve">1993-97: Ibid., </t>
    </r>
    <r>
      <rPr>
        <i/>
        <sz val="9"/>
        <rFont val="Arial"/>
        <family val="2"/>
      </rPr>
      <t xml:space="preserve">General Aviation and Air Taxi Activity and Avionics Survey </t>
    </r>
    <r>
      <rPr>
        <sz val="9"/>
        <rFont val="Arial"/>
        <family val="2"/>
      </rPr>
      <t xml:space="preserve">(Washington, DC: Annual Issues), table 3.3. </t>
    </r>
    <r>
      <rPr>
        <b/>
        <sz val="9"/>
        <rFont val="Arial"/>
        <family val="2"/>
      </rPr>
      <t xml:space="preserve"> </t>
    </r>
  </si>
  <si>
    <t>Highway:</t>
  </si>
  <si>
    <t>Passenger car and motorcycle:</t>
  </si>
  <si>
    <t xml:space="preserve">1960-94: U.S. Department of Transportation, Federal Highway Administration, Highway Statistics Summary to 1995, table VM-201A, available at http://www.fhwa.dot.gov/policyinformation/statistics.cfm as of Oct. 6, 2012. </t>
  </si>
  <si>
    <t>1995-2006: Ibid., Highway Statistics (Washington, DC: Annual Issues), table VM-1, available at http://www.fhwa.dot.gov/policyinformation/statistics.cfm as of Oct. 6, 2012.</t>
  </si>
  <si>
    <t>Light duty vehicle, short wheel base:</t>
  </si>
  <si>
    <t>2007-15: U.S. Department of Transportation, Federal Highway Administration, Highway Statistics (Washington, DC: Annual Issues), table VM-1, available at http://www.fhwa.dot.gov/policyinformation/statistics.cfm as of Mar. 28, 2017.</t>
  </si>
  <si>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</si>
  <si>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</si>
  <si>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Feb. 23, 2016.</t>
  </si>
  <si>
    <t>Light duty vehicle, long wheel base:</t>
  </si>
  <si>
    <t xml:space="preserve">1970-94: U.S. Department of Transportation, Federal Highway Administration, Highway Statistics Summary to 1995, table VM-201A, available at http://www.fhwa.dot.gov/policyinformation/statistics.cfm as of Oct. 6, 2012. </t>
  </si>
  <si>
    <t>1995-2015: U.S. Department of Transportation, Federal Highway Administration, Highway Statistics (Washington, DC: Annual Issues), table VM-1, available at http://www.fhwa.dot.gov/policyinformation/statistics.cfm as of Mar. 28, 2017.</t>
  </si>
  <si>
    <r>
      <t>Truck, single-unit 2-axle 6-tires or more; Truck, combination;</t>
    </r>
    <r>
      <rPr>
        <sz val="9"/>
        <rFont val="Arial"/>
        <family val="2"/>
      </rPr>
      <t xml:space="preserve"> </t>
    </r>
    <r>
      <rPr>
        <i/>
        <sz val="9"/>
        <rFont val="Arial"/>
        <family val="2"/>
      </rPr>
      <t>and</t>
    </r>
    <r>
      <rPr>
        <sz val="9"/>
        <rFont val="Arial"/>
        <family val="2"/>
      </rPr>
      <t xml:space="preserve"> </t>
    </r>
    <r>
      <rPr>
        <i/>
        <sz val="9"/>
        <rFont val="Arial"/>
        <family val="2"/>
      </rPr>
      <t>bus:</t>
    </r>
  </si>
  <si>
    <t>1995-2015: Ibid., Highway Statistics (Washington, DC: Annual Issues), table VM-1, available at http://www.fhwa.dot.gov/policyinformation/statistics.cfm as of Mar. 28, 2017.</t>
  </si>
  <si>
    <t>Transit:</t>
  </si>
  <si>
    <r>
      <t>1960-95: American Public Transportation Association,</t>
    </r>
    <r>
      <rPr>
        <i/>
        <sz val="9"/>
        <rFont val="Arial"/>
        <family val="2"/>
      </rPr>
      <t xml:space="preserve"> Public Transportation Fact Book </t>
    </r>
    <r>
      <rPr>
        <sz val="9"/>
        <rFont val="Arial"/>
        <family val="2"/>
      </rPr>
      <t>(Washington, DC: Annual Issues), tables 6, 51, and similar tables in earlier editions.</t>
    </r>
  </si>
  <si>
    <r>
      <t xml:space="preserve">1996-2014: U.S. Department of Transportation, Federal Transit Administration, National Transit Database, </t>
    </r>
    <r>
      <rPr>
        <i/>
        <sz val="9"/>
        <rFont val="Arial"/>
        <family val="2"/>
      </rPr>
      <t>Transit Operating Stats</t>
    </r>
    <r>
      <rPr>
        <sz val="9"/>
        <rFont val="Arial"/>
        <family val="2"/>
      </rPr>
      <t>, available at http://www.ntdprogram.gov/ntdprogram/data.htm as of Feb. 24, 2016.</t>
    </r>
  </si>
  <si>
    <r>
      <t xml:space="preserve">2015: Ibid., National Transit Database (Washington, DC: Annual Issues), </t>
    </r>
    <r>
      <rPr>
        <i/>
        <sz val="9"/>
        <rFont val="Arial"/>
        <family val="2"/>
      </rPr>
      <t>2015 Annual Database Service</t>
    </r>
    <r>
      <rPr>
        <sz val="9"/>
        <rFont val="Arial"/>
        <family val="2"/>
      </rPr>
      <t>, available at http://www.ntdprogram.gov/ntdprogram/data.htm as of Aug 2017.</t>
    </r>
  </si>
  <si>
    <r>
      <t xml:space="preserve">Class I rail freight train- </t>
    </r>
    <r>
      <rPr>
        <sz val="9"/>
        <rFont val="Arial"/>
        <family val="2"/>
      </rPr>
      <t xml:space="preserve">and </t>
    </r>
    <r>
      <rPr>
        <i/>
        <sz val="9"/>
        <rFont val="Arial"/>
        <family val="2"/>
      </rPr>
      <t>car-miles:</t>
    </r>
  </si>
  <si>
    <r>
      <t xml:space="preserve">Association of American Railroads, </t>
    </r>
    <r>
      <rPr>
        <i/>
        <sz val="9"/>
        <rFont val="Arial"/>
        <family val="2"/>
      </rPr>
      <t xml:space="preserve">Railroad Facts </t>
    </r>
    <r>
      <rPr>
        <sz val="9"/>
        <rFont val="Arial"/>
        <family val="2"/>
      </rPr>
      <t>(Washington, DC: Annual Issues), pp. 36 and 37.</t>
    </r>
  </si>
  <si>
    <t>Intercity/Amtrak train-miles:</t>
  </si>
  <si>
    <r>
      <t xml:space="preserve">1960-70: Association of American Railroads, </t>
    </r>
    <r>
      <rPr>
        <i/>
        <sz val="9"/>
        <rFont val="Arial"/>
        <family val="2"/>
      </rPr>
      <t xml:space="preserve">Yearbook of Railroad Facts </t>
    </r>
    <r>
      <rPr>
        <sz val="9"/>
        <rFont val="Arial"/>
        <family val="2"/>
      </rPr>
      <t>(Washington, DC: 1975), p. 39.</t>
    </r>
  </si>
  <si>
    <t>1975-2001: National Passenger Railroad Corporation (Amtrak), Amtrak Annual Report, Statistical Appendix (Washington, DC: Annual Issues).</t>
  </si>
  <si>
    <r>
      <t xml:space="preserve">2002-15: Association of American Railroads, </t>
    </r>
    <r>
      <rPr>
        <i/>
        <sz val="9"/>
        <rFont val="Arial"/>
        <family val="2"/>
      </rPr>
      <t xml:space="preserve">Railroad Facts </t>
    </r>
    <r>
      <rPr>
        <sz val="9"/>
        <rFont val="Arial"/>
        <family val="2"/>
      </rPr>
      <t>(Washington, DC: Annual Issues), p. 77.</t>
    </r>
  </si>
  <si>
    <t>Intercity/Amtrak car-miles:</t>
  </si>
  <si>
    <r>
      <t xml:space="preserve">1960-75: Association of American Railroads, </t>
    </r>
    <r>
      <rPr>
        <i/>
        <sz val="9"/>
        <rFont val="Arial"/>
        <family val="2"/>
      </rPr>
      <t xml:space="preserve">Yearbook of Railroad Facts </t>
    </r>
    <r>
      <rPr>
        <sz val="9"/>
        <rFont val="Arial"/>
        <family val="2"/>
      </rPr>
      <t>(Washington, DC: 1975), p. 40.</t>
    </r>
  </si>
  <si>
    <t>1980-2000: National Passenger Railroad Corporation (Amtrak), Amtrak Corporate Reporting, Route Profitability System, personal communication, 2001.</t>
  </si>
  <si>
    <r>
      <t xml:space="preserve">2001-15: Association of American Railroads, </t>
    </r>
    <r>
      <rPr>
        <i/>
        <sz val="9"/>
        <rFont val="Arial"/>
        <family val="2"/>
      </rPr>
      <t xml:space="preserve">Railroad Facts </t>
    </r>
    <r>
      <rPr>
        <sz val="9"/>
        <rFont val="Arial"/>
        <family val="2"/>
      </rPr>
      <t>(Washington, DC: Annual Issues), p. 77.</t>
    </r>
  </si>
  <si>
    <t>truck miles</t>
  </si>
  <si>
    <t>freight ton miles</t>
  </si>
  <si>
    <t>avg load</t>
  </si>
  <si>
    <t xml:space="preserve">Background on vehicle classes and engines: </t>
  </si>
  <si>
    <t>https://www.afdc.energy.gov/data/10380</t>
  </si>
  <si>
    <t>https://www.nhtsa.gov/sites/nhtsa.dot.gov/files/812146-commercialmdhd-truckfuelefficiencytechstudy-v2.pdf</t>
  </si>
  <si>
    <t>Discontinuity in original data between 2006-7:</t>
  </si>
  <si>
    <t>take average over 2007-2015</t>
  </si>
  <si>
    <t>attribute to MDV and HDV based on payload capacity, using NHTSA data shown below</t>
  </si>
  <si>
    <t xml:space="preserve">Assume equivalent capacity factor (i.e. percentage of payload used) for MDV and HDV.  </t>
  </si>
  <si>
    <t xml:space="preserve">Assign average loading factors based on relative cargo capacity. </t>
  </si>
  <si>
    <t>Use NHSTA study for payload estimations.</t>
  </si>
  <si>
    <t xml:space="preserve">Method for using overall average truck cargo load to estimate MDV and HDV. </t>
  </si>
  <si>
    <t xml:space="preserve">Assume MDV payload capacity is average of the three representative types shown. </t>
  </si>
  <si>
    <t>MDV payload avg</t>
  </si>
  <si>
    <t>HDV payload</t>
  </si>
  <si>
    <t>tons</t>
  </si>
  <si>
    <t>HDV load</t>
  </si>
  <si>
    <t>MDV load</t>
  </si>
  <si>
    <t xml:space="preserve">LDV freight </t>
  </si>
  <si>
    <t>EPS variable</t>
  </si>
  <si>
    <t>E3 variable</t>
  </si>
  <si>
    <t>HD freight</t>
  </si>
  <si>
    <t>MDV</t>
  </si>
  <si>
    <t>=</t>
  </si>
  <si>
    <t>HDV</t>
  </si>
  <si>
    <t>MDV miles</t>
  </si>
  <si>
    <t>HDV miles</t>
  </si>
  <si>
    <t>Calibrate to 2016 data</t>
  </si>
  <si>
    <t xml:space="preserve">truck cargo miles </t>
  </si>
  <si>
    <t>MDV cargo miles</t>
  </si>
  <si>
    <t xml:space="preserve">HDV cargo miles </t>
  </si>
  <si>
    <t>Check that total sums to truck cargo miles</t>
  </si>
  <si>
    <t>A+B =</t>
  </si>
  <si>
    <t>avg</t>
  </si>
  <si>
    <t>A/B=</t>
  </si>
  <si>
    <t>HDV/MDV</t>
  </si>
  <si>
    <t>MDVMT</t>
  </si>
  <si>
    <t xml:space="preserve">Passengers per bus in E3 Pathways as shown below </t>
  </si>
  <si>
    <t>Passengers per railcar in E3 Pathways per data below</t>
  </si>
  <si>
    <t>Time (Year)</t>
  </si>
  <si>
    <t>MostRecentRun</t>
  </si>
  <si>
    <t>LDV Freight</t>
  </si>
  <si>
    <t>LD vehicles (including motorcycles)</t>
  </si>
  <si>
    <t>Energy demand in EJ</t>
  </si>
  <si>
    <t xml:space="preserve"> </t>
  </si>
  <si>
    <t>Electricity</t>
  </si>
  <si>
    <t>Gasoline</t>
  </si>
  <si>
    <t>Diesel</t>
  </si>
  <si>
    <t>Liquified Pipeline Gas (LNG)</t>
  </si>
  <si>
    <t>Compressed Pipeline Gas (CNG)</t>
  </si>
  <si>
    <t>Hydrogen</t>
  </si>
  <si>
    <t>Kerosene-Jet Fuel</t>
  </si>
  <si>
    <t>None</t>
  </si>
  <si>
    <t>Total</t>
  </si>
  <si>
    <t>BTU/EJ</t>
  </si>
  <si>
    <t>HDV passenger</t>
  </si>
  <si>
    <t>HDV freight</t>
  </si>
  <si>
    <t>Carloads Freight</t>
  </si>
  <si>
    <t>Tons of cargo</t>
  </si>
  <si>
    <t>Tons per car per year</t>
  </si>
  <si>
    <t>Freight rail</t>
  </si>
  <si>
    <t>"Cargo Dist Transported[Vehicle Type,Cargo Type]"  Runs:</t>
  </si>
  <si>
    <t>Cargo Dist Transported</t>
  </si>
  <si>
    <t>Start Year Fuel Economy</t>
  </si>
  <si>
    <t>"SYVbT Start Year Vehicles by Technology[Vehicle Type,Cargo Type,Vehicle Technology]"  Runs:</t>
  </si>
  <si>
    <t>Start Year Vehicles by Technology</t>
  </si>
  <si>
    <t>Aviation</t>
  </si>
  <si>
    <t>Rail - passenger</t>
  </si>
  <si>
    <t>BAU</t>
  </si>
  <si>
    <t>Adjusted aviation fuel use:</t>
  </si>
  <si>
    <t>Intrastate (BTU)</t>
  </si>
  <si>
    <t>Share of aircraft used for passengers (from BNVFE, "Calculations Etc" tab):</t>
  </si>
  <si>
    <t>% of active aircraft for passengers</t>
  </si>
  <si>
    <t>Total of Ocean Going and Harbor Craft</t>
  </si>
  <si>
    <t>Ocean going</t>
  </si>
  <si>
    <t>Harbor craft</t>
  </si>
  <si>
    <t>Conversions:</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</si>
  <si>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</si>
  <si>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</si>
  <si>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</si>
  <si>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</si>
  <si>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</si>
  <si>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</si>
  <si>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Selected Variables Runs:</t>
  </si>
  <si>
    <t>Cargo Dist Transported[LDVs,passenger] : MostRecentRun</t>
  </si>
  <si>
    <t>Cargo Dist Transported[LDVs,freight] : MostRecentRun</t>
  </si>
  <si>
    <t>Cargo Dist Transported[HDVs,passenger] : MostRecentRun</t>
  </si>
  <si>
    <t>Cargo Dist Transported[HDVs,freight] : MostRecentRun</t>
  </si>
  <si>
    <t>Cargo Dist Transported[aircraft,passenger] : MostRecentRun</t>
  </si>
  <si>
    <t>Cargo Dist Transported[aircraft,freight] : MostRecentRun</t>
  </si>
  <si>
    <t>Cargo Dist Transported[rail,passenger] : MostRecentRun</t>
  </si>
  <si>
    <t>Cargo Dist Transported[rail,freight] : MostRecentRun</t>
  </si>
  <si>
    <t>Cargo Dist Transported[ships,passenger] : MostRecentRun</t>
  </si>
  <si>
    <t>Cargo Dist Transported[ships,freight] : MostRecentRun</t>
  </si>
  <si>
    <t>Cargo Dist Transported[motorbikes,passenger] : MostRecentRun</t>
  </si>
  <si>
    <t>Cargo Dist Transported[motorbikes,freight] : MostRecentRun</t>
  </si>
  <si>
    <t>SYFAFE Start Year Fleet Avg Fuel Economy[LDVs,passenger,battery electric vehicle] : MostRecentRun</t>
  </si>
  <si>
    <t>SYFAFE Start Year Fleet Avg Fuel Economy[LDVs,passenger,natural gas vehicle] : MostRecentRun</t>
  </si>
  <si>
    <t>SYFAFE Start Year Fleet Avg Fuel Economy[LDVs,passenger,gasoline vehicle] : MostRecentRun</t>
  </si>
  <si>
    <t>SYFAFE Start Year Fleet Avg Fuel Economy[LDVs,passenger,diesel vehicle] : MostRecentRun</t>
  </si>
  <si>
    <t>SYFAFE Start Year Fleet Avg Fuel Economy[LDVs,passenger,plugin hybrid vehicle] : MostRecentRun</t>
  </si>
  <si>
    <t>SYFAFE Start Year Fleet Avg Fuel Economy[LDVs,passenger,nonroad vehicle] : MostRecentRun</t>
  </si>
  <si>
    <t>SYFAFE Start Year Fleet Avg Fuel Economy[LDVs,freight,battery electric vehicle] : MostRecentRun</t>
  </si>
  <si>
    <t>SYFAFE Start Year Fleet Avg Fuel Economy[LDVs,freight,natural gas vehicle] : MostRecentRun</t>
  </si>
  <si>
    <t>SYFAFE Start Year Fleet Avg Fuel Economy[LDVs,freight,gasoline vehicle] : MostRecentRun</t>
  </si>
  <si>
    <t>SYFAFE Start Year Fleet Avg Fuel Economy[LDVs,freight,diesel vehicle] : MostRecentRun</t>
  </si>
  <si>
    <t>SYFAFE Start Year Fleet Avg Fuel Economy[LDVs,freight,plugin hybrid vehicle] : MostRecentRun</t>
  </si>
  <si>
    <t>SYFAFE Start Year Fleet Avg Fuel Economy[LDVs,freight,nonroad vehicle] : MostRecentRun</t>
  </si>
  <si>
    <t>SYFAFE Start Year Fleet Avg Fuel Economy[HDVs,passenger,battery electric vehicle] : MostRecentRun</t>
  </si>
  <si>
    <t>SYFAFE Start Year Fleet Avg Fuel Economy[HDVs,passenger,natural gas vehicle] : MostRecentRun</t>
  </si>
  <si>
    <t>SYFAFE Start Year Fleet Avg Fuel Economy[HDVs,passenger,gasoline vehicle] : MostRecentRun</t>
  </si>
  <si>
    <t>SYFAFE Start Year Fleet Avg Fuel Economy[HDVs,passenger,diesel vehicle] : MostRecentRun</t>
  </si>
  <si>
    <t>SYFAFE Start Year Fleet Avg Fuel Economy[HDVs,passenger,plugin hybrid vehicle] : MostRecentRun</t>
  </si>
  <si>
    <t>SYFAFE Start Year Fleet Avg Fuel Economy[HDVs,passenger,nonroad vehicle] : MostRecentRun</t>
  </si>
  <si>
    <t>SYFAFE Start Year Fleet Avg Fuel Economy[HDVs,freight,battery electric vehicle] : MostRecentRun</t>
  </si>
  <si>
    <t>SYFAFE Start Year Fleet Avg Fuel Economy[HDVs,freight,natural gas vehicle] : MostRecentRun</t>
  </si>
  <si>
    <t>SYFAFE Start Year Fleet Avg Fuel Economy[HDVs,freight,gasoline vehicle] : MostRecentRun</t>
  </si>
  <si>
    <t>SYFAFE Start Year Fleet Avg Fuel Economy[HDVs,freight,diesel vehicle] : MostRecentRun</t>
  </si>
  <si>
    <t>SYFAFE Start Year Fleet Avg Fuel Economy[HDVs,freight,plugin hybrid vehicle] : MostRecentRun</t>
  </si>
  <si>
    <t>SYFAFE Start Year Fleet Avg Fuel Economy[HDVs,freight,nonroad vehicle] : MostRecentRun</t>
  </si>
  <si>
    <t>SYFAFE Start Year Fleet Avg Fuel Economy[aircraft,passenger,battery electric vehicle] : MostRecentRun</t>
  </si>
  <si>
    <t>SYFAFE Start Year Fleet Avg Fuel Economy[aircraft,passenger,natural gas vehicle] : MostRecentRun</t>
  </si>
  <si>
    <t>SYFAFE Start Year Fleet Avg Fuel Economy[aircraft,passenger,gasoline vehicle] : MostRecentRun</t>
  </si>
  <si>
    <t>SYFAFE Start Year Fleet Avg Fuel Economy[aircraft,passenger,diesel vehicle] : MostRecentRun</t>
  </si>
  <si>
    <t>SYFAFE Start Year Fleet Avg Fuel Economy[aircraft,passenger,plugin hybrid vehicle] : MostRecentRun</t>
  </si>
  <si>
    <t>SYFAFE Start Year Fleet Avg Fuel Economy[aircraft,passenger,nonroad vehicle] : MostRecentRun</t>
  </si>
  <si>
    <t>SYFAFE Start Year Fleet Avg Fuel Economy[aircraft,freight,battery electric vehicle] : MostRecentRun</t>
  </si>
  <si>
    <t>SYFAFE Start Year Fleet Avg Fuel Economy[aircraft,freight,natural gas vehicle] : MostRecentRun</t>
  </si>
  <si>
    <t>SYFAFE Start Year Fleet Avg Fuel Economy[aircraft,freight,gasoline vehicle] : MostRecentRun</t>
  </si>
  <si>
    <t>SYFAFE Start Year Fleet Avg Fuel Economy[aircraft,freight,diesel vehicle] : MostRecentRun</t>
  </si>
  <si>
    <t>SYFAFE Start Year Fleet Avg Fuel Economy[aircraft,freight,plugin hybrid vehicle] : MostRecentRun</t>
  </si>
  <si>
    <t>SYFAFE Start Year Fleet Avg Fuel Economy[aircraft,freight,nonroad vehicle] : MostRecentRun</t>
  </si>
  <si>
    <t>SYFAFE Start Year Fleet Avg Fuel Economy[rail,passenger,battery electric vehicle] : MostRecentRun</t>
  </si>
  <si>
    <t>SYFAFE Start Year Fleet Avg Fuel Economy[rail,passenger,natural gas vehicle] : MostRecentRun</t>
  </si>
  <si>
    <t>SYFAFE Start Year Fleet Avg Fuel Economy[rail,passenger,gasoline vehicle] : MostRecentRun</t>
  </si>
  <si>
    <t>SYFAFE Start Year Fleet Avg Fuel Economy[rail,passenger,diesel vehicle] : MostRecentRun</t>
  </si>
  <si>
    <t>SYFAFE Start Year Fleet Avg Fuel Economy[rail,passenger,plugin hybrid vehicle] : MostRecentRun</t>
  </si>
  <si>
    <t>SYFAFE Start Year Fleet Avg Fuel Economy[rail,passenger,nonroad vehicle] : MostRecentRun</t>
  </si>
  <si>
    <t>SYFAFE Start Year Fleet Avg Fuel Economy[rail,freight,battery electric vehicle] : MostRecentRun</t>
  </si>
  <si>
    <t>SYFAFE Start Year Fleet Avg Fuel Economy[rail,freight,natural gas vehicle] : MostRecentRun</t>
  </si>
  <si>
    <t>SYFAFE Start Year Fleet Avg Fuel Economy[rail,freight,gasoline vehicle] : MostRecentRun</t>
  </si>
  <si>
    <t>SYFAFE Start Year Fleet Avg Fuel Economy[rail,freight,diesel vehicle] : MostRecentRun</t>
  </si>
  <si>
    <t>SYFAFE Start Year Fleet Avg Fuel Economy[rail,freight,plugin hybrid vehicle] : MostRecentRun</t>
  </si>
  <si>
    <t>SYFAFE Start Year Fleet Avg Fuel Economy[rail,freight,nonroad vehicle] : MostRecentRun</t>
  </si>
  <si>
    <t>SYFAFE Start Year Fleet Avg Fuel Economy[ships,passenger,battery electric vehicle] : MostRecentRun</t>
  </si>
  <si>
    <t>SYFAFE Start Year Fleet Avg Fuel Economy[ships,passenger,natural gas vehicle] : MostRecentRun</t>
  </si>
  <si>
    <t>SYFAFE Start Year Fleet Avg Fuel Economy[ships,passenger,gasoline vehicle] : MostRecentRun</t>
  </si>
  <si>
    <t>SYFAFE Start Year Fleet Avg Fuel Economy[ships,passenger,diesel vehicle] : MostRecentRun</t>
  </si>
  <si>
    <t>SYFAFE Start Year Fleet Avg Fuel Economy[ships,passenger,plugin hybrid vehicle] : MostRecentRun</t>
  </si>
  <si>
    <t>SYFAFE Start Year Fleet Avg Fuel Economy[ships,passenger,nonroad vehicle] : MostRecentRun</t>
  </si>
  <si>
    <t>SYFAFE Start Year Fleet Avg Fuel Economy[ships,freight,battery electric vehicle] : MostRecentRun</t>
  </si>
  <si>
    <t>SYFAFE Start Year Fleet Avg Fuel Economy[ships,freight,natural gas vehicle] : MostRecentRun</t>
  </si>
  <si>
    <t>SYFAFE Start Year Fleet Avg Fuel Economy[ships,freight,gasoline vehicle] : MostRecentRun</t>
  </si>
  <si>
    <t>SYFAFE Start Year Fleet Avg Fuel Economy[ships,freight,diesel vehicle] : MostRecentRun</t>
  </si>
  <si>
    <t>SYFAFE Start Year Fleet Avg Fuel Economy[ships,freight,plugin hybrid vehicle] : MostRecentRun</t>
  </si>
  <si>
    <t>SYFAFE Start Year Fleet Avg Fuel Economy[ships,freight,nonroad vehicle] : MostRecentRun</t>
  </si>
  <si>
    <t>SYFAFE Start Year Fleet Avg Fuel Economy[motorbikes,passenger,battery electric vehicle] : MostRecentRun</t>
  </si>
  <si>
    <t>SYFAFE Start Year Fleet Avg Fuel Economy[motorbikes,passenger,natural gas vehicle] : MostRecentRun</t>
  </si>
  <si>
    <t>SYFAFE Start Year Fleet Avg Fuel Economy[motorbikes,passenger,gasoline vehicle] : MostRecentRun</t>
  </si>
  <si>
    <t>SYFAFE Start Year Fleet Avg Fuel Economy[motorbikes,passenger,diesel vehicle] : MostRecentRun</t>
  </si>
  <si>
    <t>SYFAFE Start Year Fleet Avg Fuel Economy[motorbikes,passenger,plugin hybrid vehicle] : MostRecentRun</t>
  </si>
  <si>
    <t>SYFAFE Start Year Fleet Avg Fuel Economy[motorbikes,passenger,nonroad vehicle] : MostRecentRun</t>
  </si>
  <si>
    <t>SYFAFE Start Year Fleet Avg Fuel Economy[motorbikes,freight,battery electric vehicle] : MostRecentRun</t>
  </si>
  <si>
    <t>SYFAFE Start Year Fleet Avg Fuel Economy[motorbikes,freight,natural gas vehicle] : MostRecentRun</t>
  </si>
  <si>
    <t>SYFAFE Start Year Fleet Avg Fuel Economy[motorbikes,freight,gasoline vehicle] : MostRecentRun</t>
  </si>
  <si>
    <t>SYFAFE Start Year Fleet Avg Fuel Economy[motorbikes,freight,diesel vehicle] : MostRecentRun</t>
  </si>
  <si>
    <t>SYFAFE Start Year Fleet Avg Fuel Economy[motorbikes,freight,plugin hybrid vehicle] : MostRecentRun</t>
  </si>
  <si>
    <t>SYFAFE Start Year Fleet Avg Fuel Economy[motorbikes,freight,nonroad vehicle] : MostRecentRun</t>
  </si>
  <si>
    <t>SYVbT Start Year Vehicles by Technology[LDVs,passenger,battery electric vehicle] : MostRecentRun</t>
  </si>
  <si>
    <t>SYVbT Start Year Vehicles by Technology[LDVs,passenger,natural gas vehicle] : MostRecentRun</t>
  </si>
  <si>
    <t>SYVbT Start Year Vehicles by Technology[LDVs,passenger,gasoline vehicle] : MostRecentRun</t>
  </si>
  <si>
    <t>SYVbT Start Year Vehicles by Technology[LDVs,passenger,diesel vehicle] : MostRecentRun</t>
  </si>
  <si>
    <t>SYVbT Start Year Vehicles by Technology[LDVs,passenger,plugin hybrid vehicle] : MostRecentRun</t>
  </si>
  <si>
    <t>SYVbT Start Year Vehicles by Technology[LDVs,passenger,nonroad vehicle] : MostRecentRun</t>
  </si>
  <si>
    <t>SYVbT Start Year Vehicles by Technology[LDVs,freight,battery electric vehicle] : MostRecentRun</t>
  </si>
  <si>
    <t>SYVbT Start Year Vehicles by Technology[LDVs,freight,natural gas vehicle] : MostRecentRun</t>
  </si>
  <si>
    <t>SYVbT Start Year Vehicles by Technology[LDVs,freight,gasoline vehicle] : MostRecentRun</t>
  </si>
  <si>
    <t>SYVbT Start Year Vehicles by Technology[LDVs,freight,diesel vehicle] : MostRecentRun</t>
  </si>
  <si>
    <t>SYVbT Start Year Vehicles by Technology[LDVs,freight,plugin hybrid vehicle] : MostRecentRun</t>
  </si>
  <si>
    <t>SYVbT Start Year Vehicles by Technology[LDVs,freight,nonroad vehicle] : MostRecentRun</t>
  </si>
  <si>
    <t>SYVbT Start Year Vehicles by Technology[HDVs,passenger,battery electric vehicle] : MostRecentRun</t>
  </si>
  <si>
    <t>SYVbT Start Year Vehicles by Technology[HDVs,passenger,natural gas vehicle] : MostRecentRun</t>
  </si>
  <si>
    <t>SYVbT Start Year Vehicles by Technology[HDVs,passenger,gasoline vehicle] : MostRecentRun</t>
  </si>
  <si>
    <t>SYVbT Start Year Vehicles by Technology[HDVs,passenger,diesel vehicle] : MostRecentRun</t>
  </si>
  <si>
    <t>SYVbT Start Year Vehicles by Technology[HDVs,passenger,plugin hybrid vehicle] : MostRecentRun</t>
  </si>
  <si>
    <t>SYVbT Start Year Vehicles by Technology[HDVs,passenger,nonroad vehicle] : MostRecentRun</t>
  </si>
  <si>
    <t>SYVbT Start Year Vehicles by Technology[HDVs,freight,battery electric vehicle] : MostRecentRun</t>
  </si>
  <si>
    <t>SYVbT Start Year Vehicles by Technology[HDVs,freight,natural gas vehicle] : MostRecentRun</t>
  </si>
  <si>
    <t>SYVbT Start Year Vehicles by Technology[HDVs,freight,gasoline vehicle] : MostRecentRun</t>
  </si>
  <si>
    <t>SYVbT Start Year Vehicles by Technology[HDVs,freight,diesel vehicle] : MostRecentRun</t>
  </si>
  <si>
    <t>SYVbT Start Year Vehicles by Technology[HDVs,freight,plugin hybrid vehicle] : MostRecentRun</t>
  </si>
  <si>
    <t>SYVbT Start Year Vehicles by Technology[HDVs,freight,nonroad vehicle] : MostRecentRun</t>
  </si>
  <si>
    <t>SYVbT Start Year Vehicles by Technology[aircraft,passenger,battery electric vehicle] : MostRecentRun</t>
  </si>
  <si>
    <t>SYVbT Start Year Vehicles by Technology[aircraft,passenger,natural gas vehicle] : MostRecentRun</t>
  </si>
  <si>
    <t>SYVbT Start Year Vehicles by Technology[aircraft,passenger,gasoline vehicle] : MostRecentRun</t>
  </si>
  <si>
    <t>SYVbT Start Year Vehicles by Technology[aircraft,passenger,diesel vehicle] : MostRecentRun</t>
  </si>
  <si>
    <t>SYVbT Start Year Vehicles by Technology[aircraft,passenger,plugin hybrid vehicle] : MostRecentRun</t>
  </si>
  <si>
    <t>SYVbT Start Year Vehicles by Technology[aircraft,passenger,nonroad vehicle] : MostRecentRun</t>
  </si>
  <si>
    <t>SYVbT Start Year Vehicles by Technology[aircraft,freight,battery electric vehicle] : MostRecentRun</t>
  </si>
  <si>
    <t>SYVbT Start Year Vehicles by Technology[aircraft,freight,natural gas vehicle] : MostRecentRun</t>
  </si>
  <si>
    <t>SYVbT Start Year Vehicles by Technology[aircraft,freight,gasoline vehicle] : MostRecentRun</t>
  </si>
  <si>
    <t>SYVbT Start Year Vehicles by Technology[aircraft,freight,diesel vehicle] : MostRecentRun</t>
  </si>
  <si>
    <t>SYVbT Start Year Vehicles by Technology[aircraft,freight,plugin hybrid vehicle] : MostRecentRun</t>
  </si>
  <si>
    <t>SYVbT Start Year Vehicles by Technology[aircraft,freight,nonroad vehicle] : MostRecentRun</t>
  </si>
  <si>
    <t>SYVbT Start Year Vehicles by Technology[rail,passenger,battery electric vehicle] : MostRecentRun</t>
  </si>
  <si>
    <t>SYVbT Start Year Vehicles by Technology[rail,passenger,natural gas vehicle] : MostRecentRun</t>
  </si>
  <si>
    <t>SYVbT Start Year Vehicles by Technology[rail,passenger,gasoline vehicle] : MostRecentRun</t>
  </si>
  <si>
    <t>SYVbT Start Year Vehicles by Technology[rail,passenger,diesel vehicle] : MostRecentRun</t>
  </si>
  <si>
    <t>SYVbT Start Year Vehicles by Technology[rail,passenger,plugin hybrid vehicle] : MostRecentRun</t>
  </si>
  <si>
    <t>SYVbT Start Year Vehicles by Technology[rail,passenger,nonroad vehicle] : MostRecentRun</t>
  </si>
  <si>
    <t>SYVbT Start Year Vehicles by Technology[rail,freight,battery electric vehicle] : MostRecentRun</t>
  </si>
  <si>
    <t>SYVbT Start Year Vehicles by Technology[rail,freight,natural gas vehicle] : MostRecentRun</t>
  </si>
  <si>
    <t>SYVbT Start Year Vehicles by Technology[rail,freight,gasoline vehicle] : MostRecentRun</t>
  </si>
  <si>
    <t>SYVbT Start Year Vehicles by Technology[rail,freight,diesel vehicle] : MostRecentRun</t>
  </si>
  <si>
    <t>SYVbT Start Year Vehicles by Technology[rail,freight,plugin hybrid vehicle] : MostRecentRun</t>
  </si>
  <si>
    <t>SYVbT Start Year Vehicles by Technology[rail,freight,nonroad vehicle] : MostRecentRun</t>
  </si>
  <si>
    <t>SYVbT Start Year Vehicles by Technology[ships,passenger,battery electric vehicle] : MostRecentRun</t>
  </si>
  <si>
    <t>SYVbT Start Year Vehicles by Technology[ships,passenger,natural gas vehicle] : MostRecentRun</t>
  </si>
  <si>
    <t>SYVbT Start Year Vehicles by Technology[ships,passenger,gasoline vehicle] : MostRecentRun</t>
  </si>
  <si>
    <t>SYVbT Start Year Vehicles by Technology[ships,passenger,diesel vehicle] : MostRecentRun</t>
  </si>
  <si>
    <t>SYVbT Start Year Vehicles by Technology[ships,passenger,plugin hybrid vehicle] : MostRecentRun</t>
  </si>
  <si>
    <t>SYVbT Start Year Vehicles by Technology[ships,passenger,nonroad vehicle] : MostRecentRun</t>
  </si>
  <si>
    <t>SYVbT Start Year Vehicles by Technology[ships,freight,battery electric vehicle] : MostRecentRun</t>
  </si>
  <si>
    <t>SYVbT Start Year Vehicles by Technology[ships,freight,natural gas vehicle] : MostRecentRun</t>
  </si>
  <si>
    <t>SYVbT Start Year Vehicles by Technology[ships,freight,gasoline vehicle] : MostRecentRun</t>
  </si>
  <si>
    <t>SYVbT Start Year Vehicles by Technology[ships,freight,diesel vehicle] : MostRecentRun</t>
  </si>
  <si>
    <t>SYVbT Start Year Vehicles by Technology[ships,freight,plugin hybrid vehicle] : MostRecentRun</t>
  </si>
  <si>
    <t>SYVbT Start Year Vehicles by Technology[ships,freight,nonroad vehicle] : MostRecentRun</t>
  </si>
  <si>
    <t>SYVbT Start Year Vehicles by Technology[motorbikes,passenger,battery electric vehicle] : MostRecentRun</t>
  </si>
  <si>
    <t>SYVbT Start Year Vehicles by Technology[motorbikes,passenger,natural gas vehicle] : MostRecentRun</t>
  </si>
  <si>
    <t>SYVbT Start Year Vehicles by Technology[motorbikes,passenger,gasoline vehicle] : MostRecentRun</t>
  </si>
  <si>
    <t>SYVbT Start Year Vehicles by Technology[motorbikes,passenger,diesel vehicle] : MostRecentRun</t>
  </si>
  <si>
    <t>SYVbT Start Year Vehicles by Technology[motorbikes,passenger,plugin hybrid vehicle] : MostRecentRun</t>
  </si>
  <si>
    <t>SYVbT Start Year Vehicles by Technology[motorbikes,passenger,nonroad vehicle] : MostRecentRun</t>
  </si>
  <si>
    <t>SYVbT Start Year Vehicles by Technology[motorbikes,freight,battery electric vehicle] : MostRecentRun</t>
  </si>
  <si>
    <t>SYVbT Start Year Vehicles by Technology[motorbikes,freight,natural gas vehicle] : MostRecentRun</t>
  </si>
  <si>
    <t>SYVbT Start Year Vehicles by Technology[motorbikes,freight,gasoline vehicle] : MostRecentRun</t>
  </si>
  <si>
    <t>SYVbT Start Year Vehicles by Technology[motorbikes,freight,diesel vehicle] : MostRecentRun</t>
  </si>
  <si>
    <t>SYVbT Start Year Vehicles by Technology[motorbikes,freight,plugin hybrid vehicle] : MostRecentRun</t>
  </si>
  <si>
    <t>SYVbT Start Year Vehicles by Technology[motorbikes,freight,nonroad vehicle] : MostRecentRun</t>
  </si>
  <si>
    <t>The E3 data do not distinguish between freight or passenger cargo for ships.</t>
  </si>
  <si>
    <t xml:space="preserve">Freight fraction </t>
  </si>
  <si>
    <t>ship freight</t>
  </si>
  <si>
    <t xml:space="preserve">ship psg </t>
  </si>
  <si>
    <t>This analysis assumes that 95% of this ship related energy is attributable to freight</t>
  </si>
  <si>
    <t>U.S. DOT FHA Office of Freight Management and Operations</t>
  </si>
  <si>
    <t>Major Freight Corridors</t>
  </si>
  <si>
    <t>http://ops.fhwa.dot.gov/freight/freight_analysis/freight_story/major.htm</t>
  </si>
  <si>
    <t>Second bullet point on webpage (and Fig. 8 image caption)</t>
  </si>
  <si>
    <t>Freight HDVs</t>
  </si>
  <si>
    <t>HDV avg load</t>
  </si>
  <si>
    <t>US DOT freight load estimate per (DOT 2008 source above)</t>
  </si>
  <si>
    <t>MDV average load</t>
  </si>
  <si>
    <t>Assume equal capacity factor, and scale according to these data</t>
  </si>
  <si>
    <t>Freight ship</t>
  </si>
  <si>
    <t>Freight plane</t>
  </si>
  <si>
    <t>Relative average load compared to HDV frieght</t>
  </si>
  <si>
    <t xml:space="preserve">Assuming 100 car train as typical.  </t>
  </si>
  <si>
    <t>Estimated as average of container and oil ships and barges</t>
  </si>
  <si>
    <t>Calculate freight ship in relation to freight rail.</t>
  </si>
  <si>
    <t>The implications of the BTS NTS Modal Profile Data conflicts with implications of cargo capacity below.</t>
  </si>
  <si>
    <t>Therefore, adjust as shown below.</t>
  </si>
  <si>
    <t>Bus and rail passenger loading</t>
  </si>
  <si>
    <t>U.S. Coast Guard</t>
  </si>
  <si>
    <t>National Recreational Boating Survey 2012</t>
  </si>
  <si>
    <t>http://www.uscgboating.org/library/recreational-boating-servey/2012survey%20report.pdf</t>
  </si>
  <si>
    <t>Page 63, Table 40</t>
  </si>
  <si>
    <t>U.S. Bureau of Transportation Statistics</t>
  </si>
  <si>
    <t>National Transportation Statistics (most recently updated tables updated in October 2016)</t>
  </si>
  <si>
    <t>http://www.rita.dot.gov/bts/sites/rita.dot.gov.bts/files/publications/national_transportation_statistics/index.html#appendix_d</t>
  </si>
  <si>
    <t>Appendix D - Modal Profiles</t>
  </si>
  <si>
    <t>Air Carrier Profile</t>
  </si>
  <si>
    <t>Rail Profile</t>
  </si>
  <si>
    <t>Water Transport Profile</t>
  </si>
  <si>
    <t>Automobile Profile</t>
  </si>
  <si>
    <t>Both types of aircraft, freight rail, LDV passenger vehicles and motorbikes</t>
  </si>
  <si>
    <t>Passenger ships</t>
  </si>
  <si>
    <t>*</t>
  </si>
  <si>
    <t>Initial loading factor</t>
  </si>
  <si>
    <t>At this initial load factor, MDV vehicle average distance travelled returned an unrealistically low value (less than 4000 miles per vehicle)</t>
  </si>
  <si>
    <t>Therefore, the decion is made to set the LDV average load value to 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</si>
</sst>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0.000"/>
    <numFmt numFmtId="165" formatCode="0.0"/>
    <numFmt numFmtId="166" formatCode="###0.00_)"/>
    <numFmt numFmtId="167" formatCode="#,##0_)"/>
    <numFmt numFmtId="168" formatCode="\(\R\)\ #,##0"/>
    <numFmt numFmtId="169" formatCode="#,##0.00000"/>
    <numFmt numFmtId="170" formatCode="0.0000000"/>
    <numFmt numFmtId="171" formatCode="_(* #,##0_);_(* \(#,##0\);_(* &quot;-&quot;??_);_(@_)"/>
  </numFmts>
  <fonts count="62">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1"/>
      <color rgb="FF000000"/>
      <name val="Calibri"/>
      <family val="2"/>
      <scheme val="minor"/>
    </font>
    <font>
      <b/>
      <sz val="12"/>
      <name val="Arial"/>
      <family val="2"/>
    </font>
    <font>
      <b/>
      <sz val="11"/>
      <name val="Arial Narrow"/>
      <family val="2"/>
    </font>
    <font>
      <sz val="11"/>
      <name val="Arial Narrow"/>
      <family val="2"/>
    </font>
    <font>
      <b/>
      <sz val="10"/>
      <name val="Arial"/>
      <family val="2"/>
    </font>
    <font>
      <i/>
      <sz val="10"/>
      <name val="Arial"/>
      <family val="2"/>
    </font>
    <font>
      <sz val="10"/>
      <color indexed="8"/>
      <name val="Arial"/>
      <family val="2"/>
    </font>
    <font>
      <sz val="10"/>
      <color rgb="FF000000"/>
      <name val="Arial"/>
      <family val="2"/>
    </font>
    <font>
      <b/>
      <sz val="10"/>
      <color rgb="FF000000"/>
      <name val="Arial"/>
      <family val="2"/>
    </font>
    <font>
      <i/>
      <sz val="10"/>
      <color rgb="FF000000"/>
      <name val="Arial"/>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7.5"/>
      <name val="Courier New"/>
      <family val="3"/>
    </font>
    <font>
      <i/>
      <vertAlign val="superscript"/>
      <sz val="9"/>
      <name val="Arial"/>
      <family val="2"/>
    </font>
    <font>
      <sz val="10"/>
      <color rgb="FF000000"/>
      <name val="Open Sans"/>
      <family val="2"/>
    </font>
    <font>
      <sz val="11"/>
      <name val="Calibri"/>
      <family val="2"/>
      <scheme val="minor"/>
    </font>
    <font>
      <sz val="11"/>
      <color rgb="FFFF0000"/>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6" tint="-0.249977111117893"/>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bottom style="medium">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s>
  <cellStyleXfs count="156">
    <xf numFmtId="0" fontId="0" fillId="0" borderId="0"/>
    <xf numFmtId="0" fontId="2" fillId="0" borderId="0" applyNumberFormat="0" applyFill="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3" borderId="0" applyNumberFormat="0" applyBorder="0" applyAlignment="0" applyProtection="0"/>
    <xf numFmtId="0" fontId="6" fillId="7" borderId="0" applyNumberFormat="0" applyBorder="0" applyAlignment="0" applyProtection="0"/>
    <xf numFmtId="0" fontId="7" fillId="0" borderId="2" applyNumberFormat="0" applyFont="0" applyProtection="0">
      <alignment wrapText="1"/>
    </xf>
    <xf numFmtId="0" fontId="7" fillId="0" borderId="2" applyNumberFormat="0" applyFont="0" applyProtection="0">
      <alignment wrapText="1"/>
    </xf>
    <xf numFmtId="0" fontId="8" fillId="24" borderId="3" applyNumberFormat="0" applyAlignment="0" applyProtection="0"/>
    <xf numFmtId="0" fontId="9" fillId="25" borderId="4" applyNumberFormat="0" applyAlignment="0" applyProtection="0"/>
    <xf numFmtId="0" fontId="10" fillId="0" borderId="0">
      <alignment horizontal="center" vertical="center" wrapText="1"/>
    </xf>
    <xf numFmtId="43" fontId="11"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2" fillId="0" borderId="0">
      <alignment horizontal="left" vertical="center" wrapText="1"/>
    </xf>
    <xf numFmtId="44" fontId="3"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166" fontId="13" fillId="0" borderId="5" applyNumberFormat="0" applyFill="0">
      <alignment horizontal="right"/>
    </xf>
    <xf numFmtId="166" fontId="14" fillId="0" borderId="5" applyNumberFormat="0" applyFill="0">
      <alignment horizontal="right"/>
    </xf>
    <xf numFmtId="167" fontId="15" fillId="0" borderId="5">
      <alignment horizontal="right" vertical="center"/>
    </xf>
    <xf numFmtId="49" fontId="16" fillId="0" borderId="5">
      <alignment horizontal="left" vertical="center"/>
    </xf>
    <xf numFmtId="166" fontId="13" fillId="0" borderId="5" applyNumberFormat="0" applyFill="0">
      <alignment horizontal="right"/>
    </xf>
    <xf numFmtId="0" fontId="1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6" applyNumberFormat="0" applyProtection="0">
      <alignment wrapText="1"/>
    </xf>
    <xf numFmtId="0" fontId="7" fillId="0" borderId="6" applyNumberFormat="0" applyProtection="0">
      <alignment wrapText="1"/>
    </xf>
    <xf numFmtId="0" fontId="18" fillId="8" borderId="0" applyNumberFormat="0" applyBorder="0" applyAlignment="0" applyProtection="0"/>
    <xf numFmtId="0" fontId="19" fillId="0" borderId="7" applyNumberFormat="0" applyProtection="0">
      <alignment wrapText="1"/>
    </xf>
    <xf numFmtId="0" fontId="19" fillId="0" borderId="7" applyNumberFormat="0" applyProtection="0">
      <alignment wrapText="1"/>
    </xf>
    <xf numFmtId="0" fontId="20"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0" applyNumberFormat="0" applyFill="0" applyBorder="0" applyAlignment="0" applyProtection="0"/>
    <xf numFmtId="0" fontId="23" fillId="0" borderId="5">
      <alignment horizontal="left"/>
    </xf>
    <xf numFmtId="0" fontId="24" fillId="0" borderId="5">
      <alignment horizontal="left"/>
    </xf>
    <xf numFmtId="0" fontId="25" fillId="0" borderId="11">
      <alignment horizontal="right" vertical="center"/>
    </xf>
    <xf numFmtId="0" fontId="26" fillId="0" borderId="5">
      <alignment horizontal="left" vertical="center"/>
    </xf>
    <xf numFmtId="0" fontId="13" fillId="0" borderId="5">
      <alignment horizontal="left" vertical="center"/>
    </xf>
    <xf numFmtId="0" fontId="23" fillId="0" borderId="5">
      <alignment horizontal="left"/>
    </xf>
    <xf numFmtId="0" fontId="23" fillId="26" borderId="0">
      <alignment horizontal="centerContinuous" wrapText="1"/>
    </xf>
    <xf numFmtId="49" fontId="23" fillId="26" borderId="12">
      <alignment horizontal="left" vertical="center"/>
    </xf>
    <xf numFmtId="0" fontId="23" fillId="26" borderId="0">
      <alignment horizontal="centerContinuous" vertical="center" wrapText="1"/>
    </xf>
    <xf numFmtId="0" fontId="27" fillId="0" borderId="0" applyNumberFormat="0" applyFill="0" applyBorder="0" applyAlignment="0" applyProtection="0">
      <alignment vertical="top"/>
      <protection locked="0"/>
    </xf>
    <xf numFmtId="0" fontId="28" fillId="11" borderId="3" applyNumberFormat="0" applyAlignment="0" applyProtection="0"/>
    <xf numFmtId="0" fontId="29" fillId="0" borderId="13" applyNumberFormat="0" applyFill="0" applyAlignment="0" applyProtection="0"/>
    <xf numFmtId="0" fontId="30" fillId="27" borderId="0" applyNumberFormat="0" applyBorder="0" applyAlignment="0" applyProtection="0"/>
    <xf numFmtId="0" fontId="3" fillId="0" borderId="0"/>
    <xf numFmtId="0" fontId="3" fillId="0" borderId="0"/>
    <xf numFmtId="0" fontId="7" fillId="0" borderId="0"/>
    <xf numFmtId="0" fontId="11" fillId="0" borderId="0"/>
    <xf numFmtId="0" fontId="3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3" fillId="5" borderId="1" applyNumberFormat="0" applyFont="0" applyAlignment="0" applyProtection="0"/>
    <xf numFmtId="0" fontId="11" fillId="28" borderId="14" applyNumberFormat="0" applyFont="0" applyAlignment="0" applyProtection="0"/>
    <xf numFmtId="0" fontId="32" fillId="24" borderId="15" applyNumberFormat="0" applyAlignment="0" applyProtection="0"/>
    <xf numFmtId="0" fontId="19" fillId="0" borderId="16" applyNumberFormat="0" applyProtection="0">
      <alignment wrapText="1"/>
    </xf>
    <xf numFmtId="0" fontId="19" fillId="0" borderId="16" applyNumberFormat="0" applyProtection="0">
      <alignment wrapText="1"/>
    </xf>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3" fontId="15" fillId="0" borderId="0">
      <alignment horizontal="left" vertical="center"/>
    </xf>
    <xf numFmtId="0" fontId="10" fillId="0" borderId="0">
      <alignment horizontal="left" vertical="center"/>
    </xf>
    <xf numFmtId="0" fontId="33" fillId="0" borderId="0">
      <alignment horizontal="right"/>
    </xf>
    <xf numFmtId="49" fontId="33" fillId="0" borderId="0">
      <alignment horizontal="center"/>
    </xf>
    <xf numFmtId="0" fontId="16" fillId="0" borderId="0">
      <alignment horizontal="right"/>
    </xf>
    <xf numFmtId="0" fontId="34" fillId="0" borderId="0">
      <alignment horizontal="right"/>
    </xf>
    <xf numFmtId="0" fontId="33" fillId="0" borderId="0">
      <alignment horizontal="left"/>
    </xf>
    <xf numFmtId="0" fontId="35" fillId="0" borderId="0">
      <alignment horizontal="left"/>
    </xf>
    <xf numFmtId="49" fontId="15" fillId="0" borderId="0">
      <alignment horizontal="left" vertical="center"/>
    </xf>
    <xf numFmtId="49" fontId="16" fillId="0" borderId="5">
      <alignment horizontal="left"/>
    </xf>
    <xf numFmtId="166" fontId="15" fillId="0" borderId="0" applyNumberFormat="0">
      <alignment horizontal="right"/>
    </xf>
    <xf numFmtId="0" fontId="25" fillId="29" borderId="0">
      <alignment horizontal="centerContinuous" vertical="center" wrapText="1"/>
    </xf>
    <xf numFmtId="0" fontId="25" fillId="0" borderId="17">
      <alignment horizontal="left" vertical="center"/>
    </xf>
    <xf numFmtId="0" fontId="36" fillId="0" borderId="0" applyNumberFormat="0" applyProtection="0">
      <alignment horizontal="left"/>
    </xf>
    <xf numFmtId="0" fontId="36" fillId="0" borderId="0" applyNumberFormat="0" applyProtection="0">
      <alignment horizontal="left"/>
    </xf>
    <xf numFmtId="0" fontId="37" fillId="0" borderId="0" applyNumberFormat="0" applyFill="0" applyBorder="0" applyAlignment="0" applyProtection="0"/>
    <xf numFmtId="0" fontId="23" fillId="0" borderId="0">
      <alignment horizontal="left"/>
    </xf>
    <xf numFmtId="0" fontId="12" fillId="0" borderId="0">
      <alignment horizontal="left"/>
    </xf>
    <xf numFmtId="0" fontId="13" fillId="0" borderId="0">
      <alignment horizontal="left"/>
    </xf>
    <xf numFmtId="0" fontId="38" fillId="0" borderId="0">
      <alignment horizontal="left" vertical="top"/>
    </xf>
    <xf numFmtId="0" fontId="12" fillId="0" borderId="0">
      <alignment horizontal="left"/>
    </xf>
    <xf numFmtId="0" fontId="13"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15" fillId="0" borderId="5">
      <alignment horizontal="left"/>
    </xf>
    <xf numFmtId="0" fontId="25" fillId="0" borderId="11">
      <alignment horizontal="left"/>
    </xf>
    <xf numFmtId="0" fontId="23" fillId="0" borderId="0">
      <alignment horizontal="left" vertical="center"/>
    </xf>
    <xf numFmtId="49" fontId="33" fillId="0" borderId="5">
      <alignment horizontal="left"/>
    </xf>
    <xf numFmtId="0" fontId="23" fillId="0" borderId="5" applyFill="0">
      <alignment horizontal="left"/>
    </xf>
    <xf numFmtId="43" fontId="3" fillId="0" borderId="0" applyFont="0" applyFill="0" applyBorder="0" applyAlignment="0" applyProtection="0"/>
  </cellStyleXfs>
  <cellXfs count="122">
    <xf numFmtId="0" fontId="0" fillId="0" borderId="0" xfId="0"/>
    <xf numFmtId="0" fontId="1" fillId="0" borderId="0" xfId="0" applyFont="1"/>
    <xf numFmtId="0" fontId="0" fillId="0" borderId="0" xfId="0" applyAlignment="1">
      <alignment horizontal="left"/>
    </xf>
    <xf numFmtId="0" fontId="1" fillId="2" borderId="0" xfId="0" applyFont="1" applyFill="1"/>
    <xf numFmtId="0" fontId="1" fillId="0" borderId="0" xfId="0" applyFont="1" applyAlignment="1">
      <alignment horizontal="right"/>
    </xf>
    <xf numFmtId="1"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applyAlignment="1">
      <alignment wrapText="1"/>
    </xf>
    <xf numFmtId="0" fontId="0" fillId="0" borderId="0" xfId="0" applyFill="1"/>
    <xf numFmtId="0" fontId="1" fillId="3" borderId="0" xfId="0" applyFont="1" applyFill="1"/>
    <xf numFmtId="1" fontId="1" fillId="2" borderId="0" xfId="0" applyNumberFormat="1" applyFont="1" applyFill="1"/>
    <xf numFmtId="0" fontId="0" fillId="4" borderId="0" xfId="0" applyFill="1"/>
    <xf numFmtId="1" fontId="0" fillId="0" borderId="0" xfId="0" applyNumberFormat="1" applyFill="1"/>
    <xf numFmtId="0" fontId="1" fillId="0" borderId="0" xfId="0" applyNumberFormat="1" applyFont="1"/>
    <xf numFmtId="0" fontId="1" fillId="0" borderId="0" xfId="0" applyFont="1" applyAlignment="1">
      <alignment wrapText="1"/>
    </xf>
    <xf numFmtId="3" fontId="0" fillId="0" borderId="0" xfId="0" applyNumberFormat="1"/>
    <xf numFmtId="0" fontId="41" fillId="0" borderId="0" xfId="0" applyFont="1" applyAlignment="1">
      <alignment horizontal="left" vertical="center" indent="1"/>
    </xf>
    <xf numFmtId="0" fontId="43" fillId="0" borderId="12" xfId="154" applyFont="1" applyFill="1" applyBorder="1" applyAlignment="1">
      <alignment horizontal="center"/>
    </xf>
    <xf numFmtId="0" fontId="43" fillId="0" borderId="12" xfId="154" applyNumberFormat="1" applyFont="1" applyFill="1" applyBorder="1" applyAlignment="1">
      <alignment horizontal="center"/>
    </xf>
    <xf numFmtId="0" fontId="43" fillId="0" borderId="12" xfId="0" applyNumberFormat="1" applyFont="1" applyFill="1" applyBorder="1" applyAlignment="1">
      <alignment horizontal="center"/>
    </xf>
    <xf numFmtId="0" fontId="43" fillId="0" borderId="20" xfId="154" applyFont="1" applyFill="1" applyBorder="1" applyAlignment="1">
      <alignment horizontal="left" vertical="top" wrapText="1"/>
    </xf>
    <xf numFmtId="3" fontId="43" fillId="0" borderId="0" xfId="44" applyNumberFormat="1" applyFont="1" applyFill="1" applyBorder="1" applyAlignment="1">
      <alignment horizontal="right"/>
    </xf>
    <xf numFmtId="168" fontId="43" fillId="0" borderId="0" xfId="44" applyNumberFormat="1" applyFont="1" applyFill="1" applyBorder="1" applyAlignment="1">
      <alignment horizontal="right"/>
    </xf>
    <xf numFmtId="0" fontId="43" fillId="0" borderId="0" xfId="154" applyFont="1" applyFill="1" applyBorder="1" applyAlignment="1">
      <alignment horizontal="left" vertical="top"/>
    </xf>
    <xf numFmtId="0" fontId="43" fillId="0" borderId="0" xfId="154" applyFont="1" applyFill="1" applyBorder="1" applyAlignment="1">
      <alignment horizontal="left" wrapText="1"/>
    </xf>
    <xf numFmtId="0" fontId="44" fillId="0" borderId="0" xfId="154" applyFont="1" applyFill="1" applyBorder="1" applyAlignment="1">
      <alignment horizontal="left" indent="1"/>
    </xf>
    <xf numFmtId="3" fontId="44" fillId="0" borderId="0" xfId="44" applyNumberFormat="1" applyFont="1" applyFill="1" applyBorder="1" applyAlignment="1">
      <alignment horizontal="right"/>
    </xf>
    <xf numFmtId="0" fontId="43" fillId="0" borderId="19" xfId="154" applyFont="1" applyFill="1" applyBorder="1" applyAlignment="1">
      <alignment horizontal="left"/>
    </xf>
    <xf numFmtId="3" fontId="43" fillId="0" borderId="19" xfId="44" applyNumberFormat="1" applyFont="1" applyFill="1" applyBorder="1" applyAlignment="1">
      <alignment horizontal="right"/>
    </xf>
    <xf numFmtId="0" fontId="45" fillId="0" borderId="0" xfId="0" applyFont="1" applyFill="1"/>
    <xf numFmtId="3" fontId="43" fillId="0" borderId="0" xfId="44" applyNumberFormat="1" applyFont="1" applyFill="1" applyBorder="1" applyAlignment="1">
      <alignment horizontal="left" vertical="center"/>
    </xf>
    <xf numFmtId="0" fontId="45" fillId="0" borderId="0" xfId="0" applyFont="1" applyFill="1" applyAlignment="1">
      <alignment horizontal="left" vertical="center"/>
    </xf>
    <xf numFmtId="0" fontId="45" fillId="0" borderId="0" xfId="0" applyFont="1" applyFill="1" applyBorder="1" applyAlignment="1">
      <alignment horizontal="left" vertical="center"/>
    </xf>
    <xf numFmtId="0" fontId="11" fillId="0" borderId="0" xfId="0" applyFont="1" applyFill="1" applyAlignment="1">
      <alignment horizontal="left" vertical="center"/>
    </xf>
    <xf numFmtId="0" fontId="11" fillId="0" borderId="0" xfId="130" applyFont="1" applyFill="1" applyAlignment="1">
      <alignment horizontal="left" vertical="center" wrapText="1"/>
    </xf>
    <xf numFmtId="0" fontId="11" fillId="0" borderId="0" xfId="0" applyFont="1" applyFill="1" applyBorder="1" applyAlignment="1">
      <alignment horizontal="left" vertical="center"/>
    </xf>
    <xf numFmtId="0" fontId="45" fillId="0" borderId="0" xfId="145" applyFont="1" applyFill="1" applyBorder="1" applyAlignment="1">
      <alignment horizontal="left" vertical="center" wrapText="1"/>
    </xf>
    <xf numFmtId="0" fontId="45" fillId="0" borderId="0" xfId="0" applyNumberFormat="1" applyFont="1" applyFill="1" applyBorder="1" applyAlignment="1">
      <alignment horizontal="left" vertical="center"/>
    </xf>
    <xf numFmtId="3" fontId="11" fillId="0" borderId="0" xfId="0" applyNumberFormat="1" applyFont="1" applyFill="1" applyBorder="1" applyAlignment="1">
      <alignment horizontal="left" vertical="center"/>
    </xf>
    <xf numFmtId="3" fontId="45" fillId="0" borderId="0" xfId="0" applyNumberFormat="1" applyFont="1" applyFill="1" applyBorder="1" applyAlignment="1">
      <alignment horizontal="left" vertical="center"/>
    </xf>
    <xf numFmtId="3" fontId="11" fillId="0" borderId="0" xfId="0" applyNumberFormat="1" applyFont="1" applyFill="1" applyAlignment="1">
      <alignment horizontal="left" vertical="center"/>
    </xf>
    <xf numFmtId="3" fontId="0" fillId="0" borderId="0" xfId="0" applyNumberFormat="1" applyFill="1" applyAlignment="1">
      <alignment horizontal="left" vertical="center"/>
    </xf>
    <xf numFmtId="0" fontId="0" fillId="0" borderId="0" xfId="0" applyFill="1" applyAlignment="1">
      <alignment horizontal="left" vertical="center"/>
    </xf>
    <xf numFmtId="0" fontId="11" fillId="0" borderId="0" xfId="0" applyFont="1" applyFill="1"/>
    <xf numFmtId="0" fontId="43" fillId="0" borderId="22" xfId="0" applyNumberFormat="1" applyFont="1" applyFill="1" applyBorder="1" applyAlignment="1">
      <alignment horizontal="center"/>
    </xf>
    <xf numFmtId="0" fontId="43" fillId="0" borderId="0" xfId="0" applyNumberFormat="1" applyFont="1" applyFill="1" applyAlignment="1">
      <alignment horizontal="center"/>
    </xf>
    <xf numFmtId="0" fontId="43" fillId="0" borderId="0" xfId="0" applyNumberFormat="1" applyFont="1" applyFill="1" applyBorder="1" applyAlignment="1">
      <alignment horizontal="left" wrapText="1"/>
    </xf>
    <xf numFmtId="3" fontId="43" fillId="0" borderId="0" xfId="0" applyNumberFormat="1" applyFont="1" applyFill="1" applyBorder="1" applyAlignment="1">
      <alignment horizontal="right"/>
    </xf>
    <xf numFmtId="0" fontId="44" fillId="0" borderId="0" xfId="0" applyFont="1" applyFill="1" applyAlignment="1">
      <alignment horizontal="right"/>
    </xf>
    <xf numFmtId="3" fontId="44" fillId="0" borderId="0" xfId="0" applyNumberFormat="1" applyFont="1" applyFill="1" applyAlignment="1">
      <alignment horizontal="right"/>
    </xf>
    <xf numFmtId="3" fontId="44" fillId="0" borderId="0" xfId="0" applyNumberFormat="1" applyFont="1" applyFill="1"/>
    <xf numFmtId="0" fontId="43" fillId="0" borderId="0" xfId="0" applyNumberFormat="1" applyFont="1" applyFill="1"/>
    <xf numFmtId="0" fontId="44" fillId="0" borderId="0" xfId="0" applyFont="1" applyFill="1" applyBorder="1" applyAlignment="1">
      <alignment horizontal="left" wrapText="1" indent="1"/>
    </xf>
    <xf numFmtId="3" fontId="44" fillId="0" borderId="0" xfId="0" applyNumberFormat="1" applyFont="1" applyFill="1" applyBorder="1" applyAlignment="1">
      <alignment horizontal="right"/>
    </xf>
    <xf numFmtId="0" fontId="44" fillId="0" borderId="0" xfId="0" applyFont="1" applyFill="1"/>
    <xf numFmtId="0" fontId="44" fillId="0" borderId="0" xfId="0" applyFont="1" applyFill="1" applyBorder="1" applyAlignment="1">
      <alignment horizontal="left" vertical="top" wrapText="1" indent="1"/>
    </xf>
    <xf numFmtId="0" fontId="43" fillId="0" borderId="0" xfId="0" applyFont="1" applyFill="1" applyBorder="1" applyAlignment="1">
      <alignment horizontal="left" wrapText="1"/>
    </xf>
    <xf numFmtId="168" fontId="43" fillId="0" borderId="0" xfId="0" applyNumberFormat="1" applyFont="1" applyFill="1" applyBorder="1" applyAlignment="1">
      <alignment horizontal="right"/>
    </xf>
    <xf numFmtId="3" fontId="44" fillId="0" borderId="0" xfId="45" applyNumberFormat="1" applyFont="1" applyFill="1" applyBorder="1" applyAlignment="1">
      <alignment horizontal="right"/>
    </xf>
    <xf numFmtId="3" fontId="52" fillId="0" borderId="0" xfId="0" applyNumberFormat="1" applyFont="1" applyFill="1" applyBorder="1" applyAlignment="1">
      <alignment horizontal="right"/>
    </xf>
    <xf numFmtId="0" fontId="43" fillId="0" borderId="19" xfId="0" applyFont="1" applyFill="1" applyBorder="1" applyAlignment="1">
      <alignment horizontal="left" vertical="top" wrapText="1" indent="1"/>
    </xf>
    <xf numFmtId="3" fontId="43" fillId="0" borderId="19" xfId="0" applyNumberFormat="1" applyFont="1" applyFill="1" applyBorder="1" applyAlignment="1">
      <alignment horizontal="right"/>
    </xf>
    <xf numFmtId="0" fontId="54" fillId="0" borderId="0" xfId="0" applyFont="1" applyFill="1" applyAlignment="1">
      <alignment horizontal="left"/>
    </xf>
    <xf numFmtId="169" fontId="55" fillId="0" borderId="0" xfId="133" applyNumberFormat="1" applyFont="1" applyFill="1" applyAlignment="1">
      <alignment horizontal="left"/>
    </xf>
    <xf numFmtId="3" fontId="57" fillId="0" borderId="0" xfId="0" applyNumberFormat="1" applyFont="1" applyFill="1"/>
    <xf numFmtId="0" fontId="54" fillId="0" borderId="0" xfId="0" applyFont="1" applyFill="1" applyAlignment="1">
      <alignment horizontal="left" vertical="center"/>
    </xf>
    <xf numFmtId="0" fontId="11" fillId="0" borderId="0" xfId="0" applyFont="1" applyFill="1" applyAlignment="1">
      <alignment vertical="center"/>
    </xf>
    <xf numFmtId="0" fontId="2" fillId="0" borderId="0" xfId="1" applyFill="1"/>
    <xf numFmtId="0" fontId="59" fillId="0" borderId="0" xfId="0" applyFont="1"/>
    <xf numFmtId="11" fontId="0" fillId="0" borderId="0" xfId="0" applyNumberFormat="1"/>
    <xf numFmtId="170" fontId="0" fillId="0" borderId="0" xfId="0" applyNumberFormat="1"/>
    <xf numFmtId="171" fontId="0" fillId="0" borderId="0" xfId="155" applyNumberFormat="1" applyFont="1"/>
    <xf numFmtId="0" fontId="0" fillId="0" borderId="0" xfId="0" applyAlignment="1"/>
    <xf numFmtId="0" fontId="0" fillId="0" borderId="0" xfId="0" applyNumberFormat="1"/>
    <xf numFmtId="0" fontId="61" fillId="0" borderId="0" xfId="0" applyFont="1"/>
    <xf numFmtId="11" fontId="61" fillId="0" borderId="0" xfId="0" applyNumberFormat="1" applyFont="1"/>
    <xf numFmtId="0" fontId="0" fillId="0" borderId="0" xfId="0" applyFont="1"/>
    <xf numFmtId="0" fontId="0" fillId="0" borderId="0" xfId="0" applyFont="1" applyAlignment="1">
      <alignment horizontal="center"/>
    </xf>
    <xf numFmtId="0" fontId="47" fillId="0" borderId="0" xfId="0" applyFont="1" applyAlignment="1"/>
    <xf numFmtId="0" fontId="60" fillId="31" borderId="0" xfId="0" applyFont="1" applyFill="1" applyAlignment="1">
      <alignment wrapText="1"/>
    </xf>
    <xf numFmtId="0" fontId="60" fillId="0" borderId="0" xfId="0" applyFont="1"/>
    <xf numFmtId="0" fontId="60" fillId="30" borderId="0" xfId="0" applyFont="1" applyFill="1"/>
    <xf numFmtId="11" fontId="60" fillId="0" borderId="0" xfId="0" applyNumberFormat="1" applyFont="1"/>
    <xf numFmtId="0" fontId="60" fillId="0" borderId="0" xfId="0" applyFont="1" applyFill="1"/>
    <xf numFmtId="0" fontId="2" fillId="0" borderId="0" xfId="1"/>
    <xf numFmtId="0" fontId="1" fillId="2" borderId="0" xfId="0" applyFont="1" applyFill="1" applyAlignment="1">
      <alignment horizontal="left"/>
    </xf>
    <xf numFmtId="0" fontId="0" fillId="0" borderId="0" xfId="0" applyAlignment="1">
      <alignment horizontal="left" indent="2"/>
    </xf>
    <xf numFmtId="0" fontId="11" fillId="0" borderId="0" xfId="0" applyFont="1" applyFill="1" applyAlignment="1">
      <alignment horizontal="left" wrapText="1"/>
    </xf>
    <xf numFmtId="0" fontId="42" fillId="0" borderId="19" xfId="145" applyFont="1" applyFill="1" applyBorder="1" applyAlignment="1">
      <alignment horizontal="left" wrapText="1"/>
    </xf>
    <xf numFmtId="0" fontId="45" fillId="0" borderId="21" xfId="154" applyFont="1" applyFill="1" applyBorder="1" applyAlignment="1">
      <alignment horizontal="left"/>
    </xf>
    <xf numFmtId="0" fontId="45" fillId="0" borderId="0" xfId="154" applyFont="1" applyFill="1" applyBorder="1" applyAlignment="1">
      <alignment horizontal="left"/>
    </xf>
    <xf numFmtId="0" fontId="45" fillId="0" borderId="0" xfId="130" applyFont="1" applyFill="1" applyBorder="1" applyAlignment="1">
      <alignment horizontal="left" wrapText="1"/>
    </xf>
    <xf numFmtId="0" fontId="11" fillId="0" borderId="0" xfId="130" applyFont="1" applyFill="1" applyAlignment="1">
      <alignment horizontal="left" wrapText="1"/>
    </xf>
    <xf numFmtId="0" fontId="11" fillId="0" borderId="0" xfId="1" applyFont="1" applyFill="1" applyAlignment="1">
      <alignment horizontal="left"/>
    </xf>
    <xf numFmtId="0" fontId="45" fillId="0" borderId="0" xfId="130" applyFont="1" applyFill="1" applyAlignment="1">
      <alignment horizontal="left" wrapText="1"/>
    </xf>
    <xf numFmtId="0" fontId="45" fillId="0" borderId="0" xfId="0" applyFont="1" applyFill="1" applyAlignment="1">
      <alignment horizontal="left"/>
    </xf>
    <xf numFmtId="0" fontId="11" fillId="0" borderId="0" xfId="0" applyFont="1" applyFill="1" applyAlignment="1">
      <alignment horizontal="left"/>
    </xf>
    <xf numFmtId="0" fontId="49" fillId="0" borderId="0" xfId="0" applyFont="1" applyFill="1" applyAlignment="1">
      <alignment horizontal="left"/>
    </xf>
    <xf numFmtId="0" fontId="48" fillId="0" borderId="0" xfId="0" applyFont="1" applyFill="1" applyAlignment="1">
      <alignment horizontal="left" wrapText="1"/>
    </xf>
    <xf numFmtId="0" fontId="48" fillId="0" borderId="0" xfId="0" applyFont="1" applyFill="1" applyAlignment="1">
      <alignment horizontal="left"/>
    </xf>
    <xf numFmtId="0" fontId="55" fillId="0" borderId="0" xfId="133" applyNumberFormat="1" applyFont="1" applyFill="1" applyAlignment="1">
      <alignment wrapText="1"/>
    </xf>
    <xf numFmtId="0" fontId="42" fillId="0" borderId="19" xfId="0" applyNumberFormat="1" applyFont="1" applyFill="1" applyBorder="1" applyAlignment="1">
      <alignment horizontal="left" wrapText="1"/>
    </xf>
    <xf numFmtId="0" fontId="53" fillId="0" borderId="21" xfId="131" applyFont="1" applyFill="1" applyBorder="1" applyAlignment="1">
      <alignment wrapText="1"/>
    </xf>
    <xf numFmtId="0" fontId="53" fillId="0" borderId="0" xfId="0" applyFont="1" applyFill="1" applyBorder="1" applyAlignment="1">
      <alignment horizontal="left" vertical="top"/>
    </xf>
    <xf numFmtId="0" fontId="55" fillId="0" borderId="0" xfId="133" applyNumberFormat="1" applyFont="1" applyFill="1" applyBorder="1" applyAlignment="1">
      <alignment wrapText="1"/>
    </xf>
    <xf numFmtId="0" fontId="54" fillId="0" borderId="0" xfId="0" applyFont="1" applyFill="1" applyAlignment="1">
      <alignment horizontal="left" wrapText="1"/>
    </xf>
    <xf numFmtId="0" fontId="55" fillId="0" borderId="0" xfId="133" applyFont="1" applyFill="1" applyAlignment="1">
      <alignment wrapText="1"/>
    </xf>
    <xf numFmtId="0" fontId="55" fillId="0" borderId="0" xfId="133" applyFont="1" applyFill="1" applyAlignment="1">
      <alignment horizontal="left" wrapText="1"/>
    </xf>
    <xf numFmtId="0" fontId="55" fillId="0" borderId="0" xfId="133" applyNumberFormat="1" applyFont="1" applyFill="1" applyAlignment="1">
      <alignment horizontal="center" wrapText="1"/>
    </xf>
    <xf numFmtId="0" fontId="53" fillId="0" borderId="0" xfId="0" applyFont="1" applyFill="1" applyAlignment="1">
      <alignment wrapText="1"/>
    </xf>
    <xf numFmtId="49" fontId="54" fillId="0" borderId="0" xfId="0" applyNumberFormat="1" applyFont="1" applyFill="1" applyAlignment="1">
      <alignment wrapText="1"/>
    </xf>
    <xf numFmtId="0" fontId="54" fillId="0" borderId="0" xfId="0" applyNumberFormat="1" applyFont="1" applyFill="1" applyAlignment="1">
      <alignment wrapText="1"/>
    </xf>
    <xf numFmtId="0" fontId="54" fillId="0" borderId="0" xfId="0" applyFont="1" applyFill="1" applyAlignment="1">
      <alignment wrapText="1"/>
    </xf>
    <xf numFmtId="49" fontId="54" fillId="0" borderId="0" xfId="0" applyNumberFormat="1" applyFont="1" applyFill="1" applyAlignment="1">
      <alignment horizontal="left" wrapText="1"/>
    </xf>
    <xf numFmtId="0" fontId="11" fillId="0" borderId="0" xfId="0" applyFont="1" applyFill="1" applyAlignment="1">
      <alignment wrapText="1"/>
    </xf>
    <xf numFmtId="0" fontId="53" fillId="0" borderId="0" xfId="0" applyFont="1" applyFill="1" applyBorder="1" applyAlignment="1">
      <alignment wrapText="1"/>
    </xf>
    <xf numFmtId="49" fontId="56" fillId="0" borderId="0" xfId="0" applyNumberFormat="1" applyFont="1" applyFill="1" applyAlignment="1">
      <alignment wrapText="1"/>
    </xf>
    <xf numFmtId="0" fontId="54" fillId="0" borderId="0" xfId="0" applyFont="1" applyFill="1" applyAlignment="1">
      <alignment horizontal="left" vertical="top" wrapText="1"/>
    </xf>
    <xf numFmtId="49" fontId="53" fillId="0" borderId="0" xfId="0" applyNumberFormat="1" applyFont="1" applyFill="1" applyAlignment="1">
      <alignment wrapText="1"/>
    </xf>
    <xf numFmtId="3" fontId="54" fillId="0" borderId="0" xfId="0" applyNumberFormat="1" applyFont="1" applyFill="1" applyAlignment="1">
      <alignment wrapText="1"/>
    </xf>
  </cellXfs>
  <cellStyles count="156">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Body: normal cell" xfId="27"/>
    <cellStyle name="Body: normal cell 2" xfId="28"/>
    <cellStyle name="Calculation 2" xfId="29"/>
    <cellStyle name="Check Cell 2" xfId="30"/>
    <cellStyle name="Column heading" xfId="31"/>
    <cellStyle name="Comma" xfId="155" builtinId="3"/>
    <cellStyle name="Comma 2" xfId="32"/>
    <cellStyle name="Comma 2 2" xfId="33"/>
    <cellStyle name="Comma 3" xfId="34"/>
    <cellStyle name="Comma 4" xfId="35"/>
    <cellStyle name="Comma 5" xfId="36"/>
    <cellStyle name="Comma 6" xfId="37"/>
    <cellStyle name="Comma 7" xfId="38"/>
    <cellStyle name="Comma 8" xfId="39"/>
    <cellStyle name="Corner heading" xfId="40"/>
    <cellStyle name="Currency 2" xfId="41"/>
    <cellStyle name="Currency 3" xfId="42"/>
    <cellStyle name="Currency 3 2" xfId="43"/>
    <cellStyle name="Data" xfId="44"/>
    <cellStyle name="Data 2" xfId="45"/>
    <cellStyle name="Data no deci" xfId="46"/>
    <cellStyle name="Data Superscript" xfId="47"/>
    <cellStyle name="Data_1-1A-Regular" xfId="48"/>
    <cellStyle name="Explanatory Text 2" xfId="49"/>
    <cellStyle name="Font: Calibri, 9pt regular" xfId="50"/>
    <cellStyle name="Font: Calibri, 9pt regular 2" xfId="51"/>
    <cellStyle name="Footnotes: top row" xfId="52"/>
    <cellStyle name="Footnotes: top row 2" xfId="53"/>
    <cellStyle name="Good 2" xfId="54"/>
    <cellStyle name="Header: bottom row" xfId="55"/>
    <cellStyle name="Header: bottom row 2" xfId="56"/>
    <cellStyle name="Heading 1 2" xfId="57"/>
    <cellStyle name="Heading 2 2" xfId="58"/>
    <cellStyle name="Heading 3 2" xfId="59"/>
    <cellStyle name="Heading 4 2" xfId="60"/>
    <cellStyle name="Hed Side" xfId="61"/>
    <cellStyle name="Hed Side 2" xfId="62"/>
    <cellStyle name="Hed Side bold" xfId="63"/>
    <cellStyle name="Hed Side Indent" xfId="64"/>
    <cellStyle name="Hed Side Regular" xfId="65"/>
    <cellStyle name="Hed Side_1-1A-Regular" xfId="66"/>
    <cellStyle name="Hed Side_Regular" xfId="154"/>
    <cellStyle name="Hed Top" xfId="67"/>
    <cellStyle name="Hed Top - SECTION" xfId="68"/>
    <cellStyle name="Hed Top_3-new4" xfId="69"/>
    <cellStyle name="Hyperlink" xfId="1" builtinId="8"/>
    <cellStyle name="Hyperlink 2" xfId="70"/>
    <cellStyle name="Input 2" xfId="71"/>
    <cellStyle name="Linked Cell 2" xfId="72"/>
    <cellStyle name="Neutral 2" xfId="73"/>
    <cellStyle name="Normal" xfId="0" builtinId="0"/>
    <cellStyle name="Normal 10" xfId="74"/>
    <cellStyle name="Normal 11" xfId="75"/>
    <cellStyle name="Normal 2" xfId="76"/>
    <cellStyle name="Normal 2 2" xfId="77"/>
    <cellStyle name="Normal 2 3" xfId="78"/>
    <cellStyle name="Normal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158750</xdr:rowOff>
    </xdr:from>
    <xdr:to>
      <xdr:col>8</xdr:col>
      <xdr:colOff>409616</xdr:colOff>
      <xdr:row>26</xdr:row>
      <xdr:rowOff>27018</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27050"/>
          <a:ext cx="5286416" cy="42878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9</xdr:col>
      <xdr:colOff>566784</xdr:colOff>
      <xdr:row>28</xdr:row>
      <xdr:rowOff>71471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42925"/>
          <a:ext cx="6396084" cy="45958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69850</xdr:rowOff>
    </xdr:from>
    <xdr:to>
      <xdr:col>2</xdr:col>
      <xdr:colOff>444500</xdr:colOff>
      <xdr:row>23</xdr:row>
      <xdr:rowOff>152400</xdr:rowOff>
    </xdr:to>
    <xdr:pic>
      <xdr:nvPicPr>
        <xdr:cNvPr id="2" name="Picture 1" descr="https://slideplayer.com/slide/4916242/16/images/5/Performance+Comparison+for+Selected+Freight+Modes.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38150"/>
          <a:ext cx="4857750" cy="39497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533400</xdr:colOff>
      <xdr:row>22</xdr:row>
      <xdr:rowOff>171450</xdr:rowOff>
    </xdr:from>
    <xdr:to>
      <xdr:col>8</xdr:col>
      <xdr:colOff>728709</xdr:colOff>
      <xdr:row>41</xdr:row>
      <xdr:rowOff>19074</xdr:rowOff>
    </xdr:to>
    <xdr:pic>
      <xdr:nvPicPr>
        <xdr:cNvPr id="3" name="Picture 2"/>
        <xdr:cNvPicPr>
          <a:picLocks noChangeAspect="1"/>
        </xdr:cNvPicPr>
      </xdr:nvPicPr>
      <xdr:blipFill>
        <a:blip xmlns:r="http://schemas.openxmlformats.org/officeDocument/2006/relationships" r:embed="rId1"/>
        <a:stretch>
          <a:fillRect/>
        </a:stretch>
      </xdr:blipFill>
      <xdr:spPr>
        <a:xfrm>
          <a:off x="533400" y="4229100"/>
          <a:ext cx="6157959" cy="33464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ps.fhwa.dot.gov/freight/freight_analysis/freight_story/major.ht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bts.gov/content/us-ton-miles-freigh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A45" sqref="A42:XFD45"/>
    </sheetView>
  </sheetViews>
  <sheetFormatPr defaultRowHeight="14.5"/>
  <cols>
    <col min="1" max="1" width="11.54296875" customWidth="1"/>
    <col min="2" max="2" width="85.1796875" customWidth="1"/>
    <col min="4" max="4" width="63.7265625" customWidth="1"/>
  </cols>
  <sheetData>
    <row r="1" spans="1:2">
      <c r="A1" s="1" t="s">
        <v>0</v>
      </c>
    </row>
    <row r="3" spans="1:2">
      <c r="A3" s="1" t="s">
        <v>1</v>
      </c>
      <c r="B3" s="3" t="s">
        <v>467</v>
      </c>
    </row>
    <row r="4" spans="1:2">
      <c r="B4" s="74" t="s">
        <v>282</v>
      </c>
    </row>
    <row r="5" spans="1:2">
      <c r="B5" s="74" t="s">
        <v>283</v>
      </c>
    </row>
    <row r="6" spans="1:2">
      <c r="B6" s="74" t="s">
        <v>284</v>
      </c>
    </row>
    <row r="7" spans="1:2">
      <c r="B7" s="74" t="s">
        <v>285</v>
      </c>
    </row>
    <row r="8" spans="1:2">
      <c r="B8" s="74" t="s">
        <v>286</v>
      </c>
    </row>
    <row r="9" spans="1:2">
      <c r="B9" s="2" t="s">
        <v>287</v>
      </c>
    </row>
    <row r="10" spans="1:2">
      <c r="B10" s="2"/>
    </row>
    <row r="11" spans="1:2">
      <c r="B11" s="3" t="s">
        <v>454</v>
      </c>
    </row>
    <row r="12" spans="1:2">
      <c r="B12" t="s">
        <v>450</v>
      </c>
    </row>
    <row r="13" spans="1:2">
      <c r="B13" s="2">
        <v>2008</v>
      </c>
    </row>
    <row r="14" spans="1:2">
      <c r="B14" t="s">
        <v>451</v>
      </c>
    </row>
    <row r="15" spans="1:2">
      <c r="B15" s="86" t="s">
        <v>452</v>
      </c>
    </row>
    <row r="16" spans="1:2">
      <c r="B16" t="s">
        <v>453</v>
      </c>
    </row>
    <row r="18" spans="2:5">
      <c r="B18" s="3" t="s">
        <v>480</v>
      </c>
    </row>
    <row r="19" spans="2:5">
      <c r="B19" t="s">
        <v>472</v>
      </c>
    </row>
    <row r="20" spans="2:5">
      <c r="B20" s="2">
        <v>2016</v>
      </c>
    </row>
    <row r="21" spans="2:5">
      <c r="B21" t="s">
        <v>473</v>
      </c>
    </row>
    <row r="22" spans="2:5">
      <c r="B22" t="s">
        <v>474</v>
      </c>
    </row>
    <row r="23" spans="2:5">
      <c r="B23" t="s">
        <v>475</v>
      </c>
    </row>
    <row r="24" spans="2:5">
      <c r="B24" s="88" t="s">
        <v>476</v>
      </c>
    </row>
    <row r="25" spans="2:5">
      <c r="B25" s="88" t="s">
        <v>477</v>
      </c>
    </row>
    <row r="26" spans="2:5">
      <c r="B26" s="88" t="s">
        <v>478</v>
      </c>
      <c r="D26" s="88"/>
    </row>
    <row r="27" spans="2:5">
      <c r="B27" s="88" t="s">
        <v>479</v>
      </c>
      <c r="D27" s="88"/>
    </row>
    <row r="28" spans="2:5">
      <c r="D28" s="88"/>
    </row>
    <row r="29" spans="2:5">
      <c r="B29" s="87" t="s">
        <v>481</v>
      </c>
    </row>
    <row r="30" spans="2:5">
      <c r="B30" t="s">
        <v>468</v>
      </c>
    </row>
    <row r="31" spans="2:5">
      <c r="B31" s="2">
        <v>2013</v>
      </c>
      <c r="E31" s="18"/>
    </row>
    <row r="32" spans="2:5">
      <c r="B32" t="s">
        <v>469</v>
      </c>
    </row>
    <row r="33" spans="1:4">
      <c r="B33" t="s">
        <v>470</v>
      </c>
      <c r="D33" s="2"/>
    </row>
    <row r="34" spans="1:4">
      <c r="B34" t="s">
        <v>471</v>
      </c>
    </row>
    <row r="37" spans="1:4">
      <c r="A37" s="1" t="s">
        <v>8</v>
      </c>
      <c r="B37" t="s">
        <v>456</v>
      </c>
      <c r="C37">
        <v>16</v>
      </c>
    </row>
    <row r="40" spans="1:4">
      <c r="A40" s="1" t="s">
        <v>281</v>
      </c>
    </row>
    <row r="41" spans="1:4">
      <c r="A41" s="71">
        <v>947817120000000</v>
      </c>
      <c r="B41" s="71" t="s">
        <v>259</v>
      </c>
    </row>
    <row r="42" spans="1:4">
      <c r="A42" s="7"/>
      <c r="B42" s="71"/>
      <c r="C42" s="80"/>
    </row>
    <row r="43" spans="1:4">
      <c r="A43" s="7"/>
      <c r="B43" s="71"/>
      <c r="C43" s="80"/>
      <c r="D43" s="80"/>
    </row>
    <row r="44" spans="1:4">
      <c r="A44" s="7"/>
      <c r="B44" s="71"/>
      <c r="C44" s="80"/>
      <c r="D44" s="80"/>
    </row>
    <row r="45" spans="1:4">
      <c r="A45" s="5"/>
      <c r="B45" s="71"/>
      <c r="C45" s="80"/>
      <c r="D45" s="80"/>
    </row>
    <row r="46" spans="1:4">
      <c r="C46" s="80"/>
      <c r="D46" s="80"/>
    </row>
  </sheetData>
  <hyperlinks>
    <hyperlink ref="B15"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A3" sqref="A3"/>
    </sheetView>
  </sheetViews>
  <sheetFormatPr defaultRowHeight="14.5"/>
  <cols>
    <col min="1" max="1" width="54.453125" bestFit="1" customWidth="1"/>
  </cols>
  <sheetData>
    <row r="1" spans="1:1">
      <c r="A1" t="s">
        <v>465</v>
      </c>
    </row>
    <row r="2" spans="1:1">
      <c r="A2" t="s">
        <v>466</v>
      </c>
    </row>
    <row r="26" spans="1:4">
      <c r="A26" t="s">
        <v>458</v>
      </c>
    </row>
    <row r="28" spans="1:4">
      <c r="A28" t="s">
        <v>461</v>
      </c>
    </row>
    <row r="29" spans="1:4">
      <c r="A29" t="s">
        <v>88</v>
      </c>
      <c r="B29">
        <v>1</v>
      </c>
    </row>
    <row r="30" spans="1:4">
      <c r="A30" t="s">
        <v>265</v>
      </c>
      <c r="B30">
        <v>385</v>
      </c>
      <c r="D30" t="s">
        <v>462</v>
      </c>
    </row>
    <row r="31" spans="1:4">
      <c r="A31" t="s">
        <v>459</v>
      </c>
      <c r="B31">
        <f>(9330+2116+57.7)/3</f>
        <v>3834.5666666666671</v>
      </c>
      <c r="D31" t="s">
        <v>463</v>
      </c>
    </row>
    <row r="32" spans="1:4">
      <c r="A32" t="s">
        <v>460</v>
      </c>
      <c r="B32">
        <f>5</f>
        <v>5</v>
      </c>
    </row>
    <row r="35" spans="1:2">
      <c r="A35" t="s">
        <v>464</v>
      </c>
      <c r="B35">
        <f>B31/B30</f>
        <v>9.9599134199134216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topLeftCell="A22" workbookViewId="0">
      <selection activeCell="F60" sqref="F60"/>
    </sheetView>
  </sheetViews>
  <sheetFormatPr defaultRowHeight="14.5"/>
  <cols>
    <col min="1" max="1" width="15.453125" customWidth="1"/>
    <col min="2" max="2" width="15.7265625" bestFit="1" customWidth="1"/>
    <col min="5" max="5" width="10.54296875" bestFit="1" customWidth="1"/>
    <col min="9" max="9" width="14.1796875" bestFit="1" customWidth="1"/>
    <col min="10" max="10" width="11.26953125" customWidth="1"/>
    <col min="11" max="11" width="15.7265625" bestFit="1" customWidth="1"/>
    <col min="12" max="12" width="17" bestFit="1" customWidth="1"/>
    <col min="13" max="13" width="11.54296875" bestFit="1" customWidth="1"/>
    <col min="15" max="15" width="17" bestFit="1" customWidth="1"/>
  </cols>
  <sheetData>
    <row r="1" spans="1:17">
      <c r="B1">
        <v>2000</v>
      </c>
      <c r="C1">
        <f>B1+1</f>
        <v>2001</v>
      </c>
      <c r="D1">
        <f t="shared" ref="D1:Q1" si="0">C1+1</f>
        <v>2002</v>
      </c>
      <c r="E1">
        <f t="shared" si="0"/>
        <v>2003</v>
      </c>
      <c r="F1">
        <f t="shared" si="0"/>
        <v>2004</v>
      </c>
      <c r="G1">
        <f t="shared" si="0"/>
        <v>2005</v>
      </c>
      <c r="H1">
        <f t="shared" si="0"/>
        <v>2006</v>
      </c>
      <c r="I1">
        <f t="shared" si="0"/>
        <v>2007</v>
      </c>
      <c r="J1">
        <f t="shared" si="0"/>
        <v>2008</v>
      </c>
      <c r="K1">
        <f t="shared" si="0"/>
        <v>2009</v>
      </c>
      <c r="L1">
        <f t="shared" si="0"/>
        <v>2010</v>
      </c>
      <c r="M1">
        <f t="shared" si="0"/>
        <v>2011</v>
      </c>
      <c r="N1">
        <f t="shared" si="0"/>
        <v>2012</v>
      </c>
      <c r="O1">
        <f t="shared" si="0"/>
        <v>2013</v>
      </c>
      <c r="P1">
        <f t="shared" si="0"/>
        <v>2014</v>
      </c>
      <c r="Q1">
        <f t="shared" si="0"/>
        <v>2015</v>
      </c>
    </row>
    <row r="2" spans="1:17">
      <c r="A2" t="s">
        <v>204</v>
      </c>
      <c r="B2" s="17">
        <f>('BTS 1-35'!R11+'BTS 1-35'!R12+'BTS 1-35'!R13)*1000000</f>
        <v>1128579000000</v>
      </c>
      <c r="C2" s="17">
        <f>('BTS 1-35'!S11+'BTS 1-35'!S12+'BTS 1-35'!S13)*1000000</f>
        <v>1151542175085.0469</v>
      </c>
      <c r="D2" s="17">
        <f>('BTS 1-35'!T11+'BTS 1-35'!T12+'BTS 1-35'!T13)*1000000</f>
        <v>1180637000000</v>
      </c>
      <c r="E2" s="17">
        <f>('BTS 1-35'!U11+'BTS 1-35'!U12+'BTS 1-35'!U13)*1000000</f>
        <v>1201896229073.1926</v>
      </c>
      <c r="F2" s="17">
        <f>('BTS 1-35'!V11+'BTS 1-35'!V12+'BTS 1-35'!V13)*1000000</f>
        <v>1247974490061.0774</v>
      </c>
      <c r="G2" s="17">
        <f>('BTS 1-35'!W11+'BTS 1-35'!W12+'BTS 1-35'!W13)*1000000</f>
        <v>1263574751722.1685</v>
      </c>
      <c r="H2" s="17">
        <f>('BTS 1-35'!X11+'BTS 1-35'!X12+'BTS 1-35'!X13)*1000000</f>
        <v>1305003880679.5073</v>
      </c>
      <c r="I2" s="17">
        <f>('BTS 1-35'!Y10+'BTS 1-35'!Y12+'BTS 1-35'!Y13)*1000000</f>
        <v>890796329526.16504</v>
      </c>
      <c r="J2" s="17">
        <f>('BTS 1-35'!Z10+'BTS 1-35'!Z12+'BTS 1-35'!Z13)*1000000</f>
        <v>916136844749.60718</v>
      </c>
      <c r="K2" s="17">
        <f>('BTS 1-35'!AA10+'BTS 1-35'!AA12+'BTS 1-35'!AA13)*1000000</f>
        <v>905839934052.84363</v>
      </c>
      <c r="L2" s="17">
        <f>('BTS 1-35'!AB10+'BTS 1-35'!AB12+'BTS 1-35'!AB13)*1000000</f>
        <v>909238970340.05518</v>
      </c>
      <c r="M2" s="17">
        <f>('BTS 1-35'!AC10+'BTS 1-35'!AC12+'BTS 1-35'!AC13)*1000000</f>
        <v>871769796724.63367</v>
      </c>
      <c r="N2" s="17">
        <f>('BTS 1-35'!AD10+'BTS 1-35'!AD12+'BTS 1-35'!AD13)*1000000</f>
        <v>870438852922.24756</v>
      </c>
      <c r="O2" s="17">
        <f>('BTS 1-35'!AE10+'BTS 1-35'!AE12+'BTS 1-35'!AE13)*1000000</f>
        <v>878324803905.50476</v>
      </c>
      <c r="P2" s="17">
        <f>('BTS 1-35'!AF10+'BTS 1-35'!AF12+'BTS 1-35'!AF13)*1000000</f>
        <v>917615758489.62317</v>
      </c>
      <c r="Q2" s="17">
        <f>('BTS 1-35'!AG10+'BTS 1-35'!AG12+'BTS 1-35'!AG13)*1000000</f>
        <v>911696041182.39392</v>
      </c>
    </row>
    <row r="3" spans="1:17">
      <c r="A3" t="s">
        <v>205</v>
      </c>
      <c r="B3" s="17">
        <f>'BTS 1-50'!V5*1000000</f>
        <v>2326524330984.3037</v>
      </c>
      <c r="C3" s="17">
        <f>'BTS 1-50'!W5*1000000</f>
        <v>2362063157851.1616</v>
      </c>
      <c r="D3" s="17">
        <f>'BTS 1-50'!X5*1000000</f>
        <v>2427693218597.8452</v>
      </c>
      <c r="E3" s="17">
        <f>'BTS 1-50'!Y5*1000000</f>
        <v>2478739640896.9795</v>
      </c>
      <c r="F3" s="17">
        <f>'BTS 1-50'!Z5*1000000</f>
        <v>2427170171899.3701</v>
      </c>
      <c r="G3" s="17">
        <f>'BTS 1-50'!AA5*1000000</f>
        <v>2453346679901.7603</v>
      </c>
      <c r="H3" s="17">
        <f>'BTS 1-50'!AB5*1000000</f>
        <v>2405810525904.1499</v>
      </c>
      <c r="I3" s="17">
        <f>'BTS 1-50'!AC5*1000000</f>
        <v>2495785526906.5396</v>
      </c>
      <c r="J3" s="17">
        <f>'BTS 1-50'!AD5*1000000</f>
        <v>2752658190700.002</v>
      </c>
      <c r="K3" s="17">
        <f>'BTS 1-50'!AE5*1000000</f>
        <v>2449508578000.001</v>
      </c>
      <c r="L3" s="17">
        <f>'BTS 1-50'!AF5*1000000</f>
        <v>2512429010599.9985</v>
      </c>
      <c r="M3" s="17">
        <f>'BTS 1-50'!AG5*1000000</f>
        <v>2643567469000.001</v>
      </c>
      <c r="N3" s="17">
        <f>'BTS 1-50'!AH5*1000000</f>
        <v>1919481040000</v>
      </c>
      <c r="O3" s="17">
        <f>'BTS 1-50'!AI5*1000000</f>
        <v>1971885430000</v>
      </c>
      <c r="P3" s="17">
        <f>'BTS 1-50'!AJ5*1000000</f>
        <v>2014972720000</v>
      </c>
      <c r="Q3" s="17">
        <f>'BTS 1-50'!AK5*1000000</f>
        <v>2048118860000</v>
      </c>
    </row>
    <row r="4" spans="1:17">
      <c r="A4" t="s">
        <v>206</v>
      </c>
      <c r="B4">
        <f>B3/B2</f>
        <v>2.0614634252314668</v>
      </c>
      <c r="C4">
        <f t="shared" ref="C4:Q4" si="1">C3/C2</f>
        <v>2.0512172362915946</v>
      </c>
      <c r="D4">
        <f t="shared" si="1"/>
        <v>2.0562571040869</v>
      </c>
      <c r="E4">
        <f t="shared" si="1"/>
        <v>2.0623574489524672</v>
      </c>
      <c r="F4">
        <f t="shared" si="1"/>
        <v>1.9448876489298923</v>
      </c>
      <c r="G4">
        <f t="shared" si="1"/>
        <v>1.9415920400103055</v>
      </c>
      <c r="H4">
        <f t="shared" si="1"/>
        <v>1.8435274879423802</v>
      </c>
      <c r="I4">
        <f t="shared" si="1"/>
        <v>2.8017465319307107</v>
      </c>
      <c r="J4">
        <f t="shared" si="1"/>
        <v>3.0046364868693183</v>
      </c>
      <c r="K4">
        <f t="shared" si="1"/>
        <v>2.7041295994101149</v>
      </c>
      <c r="L4">
        <f t="shared" si="1"/>
        <v>2.7632218729696008</v>
      </c>
      <c r="M4">
        <f t="shared" si="1"/>
        <v>3.0324146109813275</v>
      </c>
      <c r="N4">
        <f t="shared" si="1"/>
        <v>2.2051876861377404</v>
      </c>
      <c r="O4">
        <f t="shared" si="1"/>
        <v>2.245052651629484</v>
      </c>
      <c r="P4">
        <f t="shared" si="1"/>
        <v>2.19587850509085</v>
      </c>
      <c r="Q4">
        <f t="shared" si="1"/>
        <v>2.2464930936233531</v>
      </c>
    </row>
    <row r="7" spans="1:17" ht="15">
      <c r="H7" t="s">
        <v>210</v>
      </c>
      <c r="M7" s="70" t="s">
        <v>162</v>
      </c>
    </row>
    <row r="9" spans="1:17">
      <c r="L9" t="s">
        <v>211</v>
      </c>
      <c r="P9">
        <f>SUM(I4:Q4)/9</f>
        <v>2.5776401154047215</v>
      </c>
      <c r="Q9" t="s">
        <v>220</v>
      </c>
    </row>
    <row r="11" spans="1:17">
      <c r="J11" t="s">
        <v>232</v>
      </c>
    </row>
    <row r="12" spans="1:17">
      <c r="J12" t="s">
        <v>230</v>
      </c>
      <c r="K12" s="17">
        <v>14915097893.2143</v>
      </c>
      <c r="M12" t="s">
        <v>234</v>
      </c>
    </row>
    <row r="13" spans="1:17">
      <c r="J13" t="s">
        <v>231</v>
      </c>
      <c r="K13" s="17">
        <v>11679898455.5756</v>
      </c>
      <c r="M13" t="s">
        <v>235</v>
      </c>
    </row>
    <row r="14" spans="1:17">
      <c r="J14" t="s">
        <v>204</v>
      </c>
      <c r="K14" s="17">
        <f>SUM(K12:K13)</f>
        <v>26594996348.789902</v>
      </c>
      <c r="L14" s="71"/>
      <c r="M14" t="s">
        <v>233</v>
      </c>
      <c r="O14" s="73">
        <f>K14*P9</f>
        <v>68552329457.682945</v>
      </c>
    </row>
    <row r="15" spans="1:17">
      <c r="A15" t="s">
        <v>216</v>
      </c>
    </row>
    <row r="16" spans="1:17">
      <c r="A16" t="s">
        <v>213</v>
      </c>
      <c r="K16" t="s">
        <v>212</v>
      </c>
    </row>
    <row r="17" spans="1:12">
      <c r="A17" t="s">
        <v>217</v>
      </c>
      <c r="J17" t="s">
        <v>224</v>
      </c>
      <c r="K17" t="s">
        <v>225</v>
      </c>
    </row>
    <row r="18" spans="1:12">
      <c r="A18" t="s">
        <v>214</v>
      </c>
      <c r="J18" t="s">
        <v>226</v>
      </c>
      <c r="K18" t="s">
        <v>221</v>
      </c>
      <c r="L18" s="72">
        <f>$C$55</f>
        <v>5.0181770960489676</v>
      </c>
    </row>
    <row r="19" spans="1:12">
      <c r="A19" t="s">
        <v>215</v>
      </c>
      <c r="J19" t="s">
        <v>223</v>
      </c>
      <c r="K19" t="s">
        <v>222</v>
      </c>
      <c r="L19" s="72">
        <f>$C$54</f>
        <v>0.66647437481843519</v>
      </c>
    </row>
    <row r="20" spans="1:12">
      <c r="A20" t="s">
        <v>209</v>
      </c>
    </row>
    <row r="21" spans="1:12">
      <c r="J21" t="s">
        <v>236</v>
      </c>
    </row>
    <row r="22" spans="1:12">
      <c r="L22" s="73">
        <f>L18*K13+K12*L19</f>
        <v>68552329457.682938</v>
      </c>
    </row>
    <row r="43" spans="1:7">
      <c r="A43" t="s">
        <v>207</v>
      </c>
      <c r="D43" t="s">
        <v>208</v>
      </c>
    </row>
    <row r="46" spans="1:7">
      <c r="A46" t="s">
        <v>218</v>
      </c>
      <c r="B46">
        <f>(3124+6360+8860)/3</f>
        <v>6114.666666666667</v>
      </c>
      <c r="D46">
        <f>B46/(B46+B47)</f>
        <v>0.1172410266898456</v>
      </c>
    </row>
    <row r="47" spans="1:7">
      <c r="A47" t="s">
        <v>219</v>
      </c>
      <c r="B47">
        <v>46040</v>
      </c>
      <c r="D47">
        <f>1-D46</f>
        <v>0.8827589733101544</v>
      </c>
      <c r="F47" t="s">
        <v>240</v>
      </c>
      <c r="G47">
        <f>D47/D46</f>
        <v>7.5294374182293931</v>
      </c>
    </row>
    <row r="49" spans="1:6">
      <c r="A49" t="s">
        <v>237</v>
      </c>
      <c r="B49" t="s">
        <v>238</v>
      </c>
      <c r="C49">
        <f>$P$9</f>
        <v>2.5776401154047215</v>
      </c>
    </row>
    <row r="50" spans="1:6">
      <c r="A50" t="s">
        <v>239</v>
      </c>
      <c r="B50">
        <f>$D$46</f>
        <v>0.1172410266898456</v>
      </c>
    </row>
    <row r="52" spans="1:6">
      <c r="A52" t="s">
        <v>241</v>
      </c>
    </row>
    <row r="54" spans="1:6">
      <c r="A54" t="s">
        <v>227</v>
      </c>
      <c r="B54" t="s">
        <v>228</v>
      </c>
      <c r="C54">
        <f>O14/(K12+K13*G47)</f>
        <v>0.66647437481843519</v>
      </c>
    </row>
    <row r="55" spans="1:6">
      <c r="A55" t="s">
        <v>229</v>
      </c>
      <c r="B55" t="s">
        <v>228</v>
      </c>
      <c r="C55">
        <f>C54*G47</f>
        <v>5.0181770960489676</v>
      </c>
    </row>
    <row r="57" spans="1:6">
      <c r="A57" t="s">
        <v>455</v>
      </c>
      <c r="B57">
        <f>About!$C$37</f>
        <v>16</v>
      </c>
    </row>
    <row r="58" spans="1:6">
      <c r="A58" t="s">
        <v>457</v>
      </c>
      <c r="B58">
        <f>B57/G47</f>
        <v>2.1249927599189111</v>
      </c>
      <c r="C58" t="s">
        <v>482</v>
      </c>
      <c r="D58" t="s">
        <v>483</v>
      </c>
    </row>
    <row r="59" spans="1:6">
      <c r="A59" t="s">
        <v>484</v>
      </c>
    </row>
    <row r="60" spans="1:6">
      <c r="A60" t="s">
        <v>485</v>
      </c>
      <c r="F60">
        <v>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I36" sqref="I36"/>
    </sheetView>
  </sheetViews>
  <sheetFormatPr defaultRowHeight="14.5"/>
  <sheetData>
    <row r="1" spans="1:7">
      <c r="A1" s="1" t="s">
        <v>69</v>
      </c>
    </row>
    <row r="2" spans="1:7">
      <c r="A2" s="1"/>
    </row>
    <row r="3" spans="1:7" ht="101.5">
      <c r="A3" s="16" t="s">
        <v>70</v>
      </c>
      <c r="B3" s="16" t="s">
        <v>71</v>
      </c>
      <c r="C3" s="16" t="s">
        <v>72</v>
      </c>
      <c r="D3" s="16" t="s">
        <v>73</v>
      </c>
      <c r="E3" s="16" t="s">
        <v>74</v>
      </c>
      <c r="F3" s="16" t="s">
        <v>75</v>
      </c>
      <c r="G3" s="16" t="s">
        <v>76</v>
      </c>
    </row>
    <row r="4" spans="1:7">
      <c r="A4" t="s">
        <v>77</v>
      </c>
      <c r="B4" s="17">
        <v>21611</v>
      </c>
      <c r="C4" s="17">
        <v>244203</v>
      </c>
      <c r="D4" s="17">
        <v>3584</v>
      </c>
      <c r="E4">
        <v>11.3</v>
      </c>
      <c r="F4">
        <v>5.7</v>
      </c>
      <c r="G4">
        <v>2.4</v>
      </c>
    </row>
    <row r="5" spans="1:7">
      <c r="A5" t="s">
        <v>78</v>
      </c>
      <c r="B5" s="17">
        <v>10147</v>
      </c>
      <c r="C5" s="17">
        <v>121865</v>
      </c>
      <c r="D5" s="17">
        <v>2035</v>
      </c>
      <c r="E5">
        <v>12</v>
      </c>
      <c r="F5">
        <v>6</v>
      </c>
      <c r="G5">
        <v>2.7</v>
      </c>
    </row>
    <row r="6" spans="1:7">
      <c r="A6" t="s">
        <v>79</v>
      </c>
      <c r="B6">
        <v>735</v>
      </c>
      <c r="C6" s="17">
        <v>8137</v>
      </c>
      <c r="D6">
        <v>154</v>
      </c>
      <c r="E6">
        <v>11.1</v>
      </c>
      <c r="F6">
        <v>7.8</v>
      </c>
      <c r="G6">
        <v>2.4</v>
      </c>
    </row>
    <row r="7" spans="1:7">
      <c r="A7" t="s">
        <v>80</v>
      </c>
      <c r="B7">
        <v>854</v>
      </c>
      <c r="C7" s="17">
        <v>12694</v>
      </c>
      <c r="D7">
        <v>220</v>
      </c>
      <c r="E7">
        <v>14.9</v>
      </c>
      <c r="F7">
        <v>4.0999999999999996</v>
      </c>
      <c r="G7">
        <v>3.8</v>
      </c>
    </row>
    <row r="8" spans="1:7">
      <c r="A8" t="s">
        <v>81</v>
      </c>
      <c r="B8" s="17">
        <v>1704</v>
      </c>
      <c r="C8" s="17">
        <v>18728</v>
      </c>
      <c r="D8">
        <v>212</v>
      </c>
      <c r="E8">
        <v>11</v>
      </c>
      <c r="F8">
        <v>4.7</v>
      </c>
      <c r="G8">
        <v>2.2999999999999998</v>
      </c>
    </row>
    <row r="9" spans="1:7">
      <c r="A9" t="s">
        <v>82</v>
      </c>
      <c r="B9" s="17">
        <v>2508</v>
      </c>
      <c r="C9" s="17">
        <v>21580</v>
      </c>
      <c r="D9">
        <v>362</v>
      </c>
      <c r="E9">
        <v>8.6</v>
      </c>
      <c r="F9">
        <v>6.3</v>
      </c>
      <c r="G9">
        <v>2.2999999999999998</v>
      </c>
    </row>
    <row r="10" spans="1:7">
      <c r="A10" t="s">
        <v>83</v>
      </c>
      <c r="B10" s="17">
        <v>3916</v>
      </c>
      <c r="C10" s="17">
        <v>43741</v>
      </c>
      <c r="D10">
        <v>280</v>
      </c>
      <c r="E10">
        <v>11.2</v>
      </c>
      <c r="F10">
        <v>4.5999999999999996</v>
      </c>
      <c r="G10">
        <v>1.3</v>
      </c>
    </row>
    <row r="11" spans="1:7">
      <c r="A11" t="s">
        <v>84</v>
      </c>
      <c r="B11" s="17">
        <v>1747</v>
      </c>
      <c r="C11" s="17">
        <v>17458</v>
      </c>
      <c r="D11">
        <v>322</v>
      </c>
      <c r="E11">
        <v>10</v>
      </c>
      <c r="F11">
        <v>6.8</v>
      </c>
      <c r="G11">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B51" sqref="B51"/>
    </sheetView>
  </sheetViews>
  <sheetFormatPr defaultRowHeight="14.5"/>
  <cols>
    <col min="1" max="1" width="73.54296875" customWidth="1"/>
    <col min="2" max="2" width="12" customWidth="1"/>
    <col min="3" max="3" width="102.26953125" customWidth="1"/>
  </cols>
  <sheetData>
    <row r="1" spans="1:3">
      <c r="A1" s="3" t="s">
        <v>66</v>
      </c>
      <c r="B1" s="3">
        <v>2006</v>
      </c>
    </row>
    <row r="2" spans="1:3">
      <c r="A2" t="s">
        <v>13</v>
      </c>
      <c r="B2">
        <v>8218378</v>
      </c>
    </row>
    <row r="3" spans="1:3">
      <c r="A3" t="s">
        <v>14</v>
      </c>
      <c r="B3">
        <v>810106273</v>
      </c>
    </row>
    <row r="4" spans="1:3">
      <c r="A4" t="s">
        <v>52</v>
      </c>
      <c r="B4">
        <v>39719513</v>
      </c>
    </row>
    <row r="5" spans="1:3">
      <c r="A5" t="s">
        <v>56</v>
      </c>
      <c r="B5">
        <v>7880</v>
      </c>
    </row>
    <row r="6" spans="1:3">
      <c r="A6" t="s">
        <v>57</v>
      </c>
      <c r="B6">
        <v>907</v>
      </c>
    </row>
    <row r="7" spans="1:3">
      <c r="A7" t="s">
        <v>53</v>
      </c>
      <c r="B7" s="7">
        <f>B6/B5</f>
        <v>0.11510152284263959</v>
      </c>
      <c r="C7" t="s">
        <v>54</v>
      </c>
    </row>
    <row r="8" spans="1:3">
      <c r="A8" t="s">
        <v>12</v>
      </c>
      <c r="B8" s="8">
        <f>B3/(B2*(1-B7))</f>
        <v>111.39416306433705</v>
      </c>
    </row>
    <row r="9" spans="1:3">
      <c r="A9" t="s">
        <v>55</v>
      </c>
      <c r="B9" s="8">
        <f>B4/(B2*B7)</f>
        <v>41.989116133258747</v>
      </c>
    </row>
    <row r="11" spans="1:3">
      <c r="A11" s="3" t="s">
        <v>15</v>
      </c>
      <c r="B11" s="3">
        <v>2014</v>
      </c>
    </row>
    <row r="12" spans="1:3">
      <c r="A12" t="s">
        <v>10</v>
      </c>
      <c r="B12">
        <v>15999</v>
      </c>
    </row>
    <row r="13" spans="1:3">
      <c r="A13" t="s">
        <v>9</v>
      </c>
      <c r="B13">
        <v>339117</v>
      </c>
    </row>
    <row r="14" spans="1:3">
      <c r="A14" t="s">
        <v>11</v>
      </c>
      <c r="B14" s="8">
        <f>B13/B12</f>
        <v>21.196137258578663</v>
      </c>
    </row>
    <row r="16" spans="1:3">
      <c r="A16" s="3" t="s">
        <v>16</v>
      </c>
      <c r="B16" s="3">
        <v>2009</v>
      </c>
    </row>
    <row r="17" spans="1:3">
      <c r="A17" t="s">
        <v>17</v>
      </c>
      <c r="B17">
        <v>436235</v>
      </c>
    </row>
    <row r="18" spans="1:3">
      <c r="A18" t="s">
        <v>18</v>
      </c>
      <c r="B18">
        <v>1532214</v>
      </c>
    </row>
    <row r="19" spans="1:3">
      <c r="A19" t="s">
        <v>19</v>
      </c>
      <c r="B19" s="5">
        <f>B18*10^3/B17</f>
        <v>3512.35916421195</v>
      </c>
      <c r="C19" t="s">
        <v>20</v>
      </c>
    </row>
    <row r="21" spans="1:3">
      <c r="A21" s="3" t="s">
        <v>21</v>
      </c>
      <c r="B21" s="3"/>
    </row>
    <row r="22" spans="1:3">
      <c r="A22" s="11" t="s">
        <v>49</v>
      </c>
      <c r="B22" s="11">
        <v>2009</v>
      </c>
    </row>
    <row r="23" spans="1:3">
      <c r="A23" t="s">
        <v>22</v>
      </c>
      <c r="B23">
        <v>38</v>
      </c>
    </row>
    <row r="24" spans="1:3">
      <c r="A24" t="s">
        <v>23</v>
      </c>
      <c r="B24">
        <v>5914</v>
      </c>
    </row>
    <row r="25" spans="1:3">
      <c r="A25" t="s">
        <v>24</v>
      </c>
      <c r="B25" s="5">
        <f>B24/B23</f>
        <v>155.63157894736841</v>
      </c>
    </row>
    <row r="26" spans="1:3">
      <c r="A26" s="11" t="s">
        <v>50</v>
      </c>
      <c r="B26" s="11">
        <v>2009</v>
      </c>
    </row>
    <row r="27" spans="1:3">
      <c r="A27" t="s">
        <v>40</v>
      </c>
      <c r="B27" s="5">
        <v>16805</v>
      </c>
    </row>
    <row r="28" spans="1:3">
      <c r="A28" t="s">
        <v>41</v>
      </c>
      <c r="B28" s="5">
        <v>2196</v>
      </c>
    </row>
    <row r="29" spans="1:3">
      <c r="A29" t="s">
        <v>42</v>
      </c>
      <c r="B29" s="5">
        <v>11129</v>
      </c>
    </row>
    <row r="30" spans="1:3">
      <c r="A30" t="s">
        <v>43</v>
      </c>
      <c r="B30" s="5">
        <v>685</v>
      </c>
    </row>
    <row r="31" spans="1:3">
      <c r="A31" t="s">
        <v>44</v>
      </c>
      <c r="B31" s="5">
        <v>90</v>
      </c>
    </row>
    <row r="32" spans="1:3">
      <c r="A32" t="s">
        <v>45</v>
      </c>
      <c r="B32" s="5">
        <v>337</v>
      </c>
    </row>
    <row r="33" spans="1:3">
      <c r="A33" t="s">
        <v>46</v>
      </c>
      <c r="B33" s="5">
        <f>B27/B30</f>
        <v>24.532846715328468</v>
      </c>
    </row>
    <row r="34" spans="1:3">
      <c r="A34" t="s">
        <v>47</v>
      </c>
      <c r="B34" s="5">
        <f>B28/B31</f>
        <v>24.4</v>
      </c>
    </row>
    <row r="35" spans="1:3">
      <c r="A35" t="s">
        <v>48</v>
      </c>
      <c r="B35" s="5">
        <f>B29/B32</f>
        <v>33.023738872403563</v>
      </c>
    </row>
    <row r="36" spans="1:3">
      <c r="A36" s="9" t="s">
        <v>51</v>
      </c>
      <c r="B36" s="5">
        <f>(B25*B24+B33*B27+B34*B28+B35*B29)/SUM(B24,B27:B29)</f>
        <v>48.656731685074099</v>
      </c>
    </row>
    <row r="38" spans="1:3">
      <c r="A38" s="3" t="s">
        <v>25</v>
      </c>
      <c r="B38" s="3">
        <v>2003</v>
      </c>
      <c r="C38" t="s">
        <v>39</v>
      </c>
    </row>
    <row r="39" spans="1:3">
      <c r="A39" t="s">
        <v>26</v>
      </c>
      <c r="B39">
        <v>278918700</v>
      </c>
    </row>
    <row r="40" spans="1:3">
      <c r="A40" t="s">
        <v>27</v>
      </c>
      <c r="B40">
        <v>278352300</v>
      </c>
    </row>
    <row r="41" spans="1:3">
      <c r="A41" t="s">
        <v>28</v>
      </c>
      <c r="B41">
        <v>47539400</v>
      </c>
    </row>
    <row r="42" spans="1:3">
      <c r="A42" t="s">
        <v>29</v>
      </c>
      <c r="B42">
        <v>1248</v>
      </c>
    </row>
    <row r="43" spans="1:3">
      <c r="A43" t="s">
        <v>30</v>
      </c>
      <c r="B43">
        <v>457</v>
      </c>
    </row>
    <row r="44" spans="1:3">
      <c r="A44" t="s">
        <v>31</v>
      </c>
      <c r="B44">
        <v>530</v>
      </c>
    </row>
    <row r="45" spans="1:3">
      <c r="A45" t="s">
        <v>32</v>
      </c>
      <c r="B45" s="5">
        <f>(B42*B39+B43*B40+B44*B41)/SUM(B39:B41)</f>
        <v>827.5211879623763</v>
      </c>
    </row>
    <row r="46" spans="1:3">
      <c r="A46" t="s">
        <v>33</v>
      </c>
      <c r="B46" s="5">
        <v>32052</v>
      </c>
    </row>
    <row r="47" spans="1:3">
      <c r="A47" t="s">
        <v>34</v>
      </c>
      <c r="B47" s="5">
        <f>SUM(2967,619,100)</f>
        <v>3686</v>
      </c>
    </row>
    <row r="48" spans="1:3">
      <c r="A48" t="s">
        <v>35</v>
      </c>
      <c r="B48" s="5">
        <f>SUM(B46:B47)</f>
        <v>35738</v>
      </c>
    </row>
    <row r="49" spans="1:3">
      <c r="A49" t="s">
        <v>68</v>
      </c>
      <c r="B49" s="14">
        <v>15</v>
      </c>
      <c r="C49" s="13" t="s">
        <v>67</v>
      </c>
    </row>
    <row r="50" spans="1:3">
      <c r="A50" t="s">
        <v>36</v>
      </c>
      <c r="B50" s="14">
        <f>B45*B48*B49</f>
        <v>443609283.23099107</v>
      </c>
    </row>
    <row r="51" spans="1:3">
      <c r="A51" t="s">
        <v>37</v>
      </c>
      <c r="B51" s="5">
        <f>SUM(B39:B41)*1000/B50</f>
        <v>1363.3853547764243</v>
      </c>
      <c r="C51" t="s">
        <v>38</v>
      </c>
    </row>
    <row r="52" spans="1:3">
      <c r="B52" s="5"/>
    </row>
    <row r="53" spans="1:3">
      <c r="A53" s="3" t="s">
        <v>58</v>
      </c>
      <c r="B53" s="12">
        <v>2007</v>
      </c>
    </row>
    <row r="54" spans="1:3">
      <c r="A54" t="s">
        <v>59</v>
      </c>
      <c r="B54">
        <v>13611</v>
      </c>
    </row>
    <row r="55" spans="1:3">
      <c r="A55" s="10" t="s">
        <v>60</v>
      </c>
      <c r="B55" s="10">
        <v>17287</v>
      </c>
    </row>
    <row r="56" spans="1:3">
      <c r="A56" s="9" t="s">
        <v>61</v>
      </c>
      <c r="B56" s="6">
        <f>B55/B54</f>
        <v>1.2700756740871355</v>
      </c>
    </row>
    <row r="57" spans="1:3">
      <c r="A57" s="9"/>
    </row>
    <row r="58" spans="1:3">
      <c r="A58" s="3" t="s">
        <v>62</v>
      </c>
      <c r="B58" s="3">
        <v>2007</v>
      </c>
    </row>
    <row r="59" spans="1:3">
      <c r="A59" t="s">
        <v>63</v>
      </c>
      <c r="B59" s="10">
        <v>1670994</v>
      </c>
    </row>
    <row r="60" spans="1:3">
      <c r="A60" t="s">
        <v>64</v>
      </c>
      <c r="B60" s="5">
        <v>2640170</v>
      </c>
    </row>
    <row r="61" spans="1:3">
      <c r="A61" t="s">
        <v>65</v>
      </c>
      <c r="B61" s="6">
        <f>B60/B59</f>
        <v>1.579999688807979</v>
      </c>
      <c r="C61" s="10"/>
    </row>
    <row r="62" spans="1:3">
      <c r="B62" s="5"/>
    </row>
    <row r="63" spans="1:3">
      <c r="B63" s="5"/>
    </row>
    <row r="65" spans="2:2">
      <c r="B65" s="8"/>
    </row>
  </sheetData>
  <pageMargins left="0.7" right="0.7" top="0.75" bottom="0.75" header="0.3" footer="0.3"/>
  <pageSetup orientation="portrait" r:id="rId1"/>
  <ignoredErrors>
    <ignoredError sqref="B51 B36"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election activeCell="C6" sqref="A1:AK7"/>
    </sheetView>
  </sheetViews>
  <sheetFormatPr defaultRowHeight="14.5"/>
  <cols>
    <col min="1" max="1" width="13.1796875" customWidth="1"/>
    <col min="2" max="2" width="8.7265625" customWidth="1"/>
  </cols>
  <sheetData>
    <row r="1" spans="1:37">
      <c r="A1" s="1"/>
      <c r="B1" s="4">
        <v>2015</v>
      </c>
      <c r="C1" s="1">
        <v>2016</v>
      </c>
      <c r="D1" s="4">
        <v>2017</v>
      </c>
      <c r="E1" s="1">
        <v>2018</v>
      </c>
      <c r="F1" s="4">
        <v>2019</v>
      </c>
      <c r="G1" s="1">
        <v>2020</v>
      </c>
      <c r="H1" s="4">
        <v>2021</v>
      </c>
      <c r="I1" s="1">
        <v>2022</v>
      </c>
      <c r="J1" s="4">
        <v>2023</v>
      </c>
      <c r="K1" s="1">
        <v>2024</v>
      </c>
      <c r="L1" s="4">
        <v>2025</v>
      </c>
      <c r="M1" s="1">
        <v>2026</v>
      </c>
      <c r="N1" s="4">
        <v>2027</v>
      </c>
      <c r="O1" s="1">
        <v>2028</v>
      </c>
      <c r="P1" s="4">
        <v>2029</v>
      </c>
      <c r="Q1" s="1">
        <v>2030</v>
      </c>
      <c r="R1" s="4">
        <v>2031</v>
      </c>
      <c r="S1" s="1">
        <v>2032</v>
      </c>
      <c r="T1" s="4">
        <v>2033</v>
      </c>
      <c r="U1" s="1">
        <v>2034</v>
      </c>
      <c r="V1" s="4">
        <v>2035</v>
      </c>
      <c r="W1" s="1">
        <v>2036</v>
      </c>
      <c r="X1" s="4">
        <v>2037</v>
      </c>
      <c r="Y1" s="1">
        <v>2038</v>
      </c>
      <c r="Z1" s="4">
        <v>2039</v>
      </c>
      <c r="AA1" s="1">
        <v>2040</v>
      </c>
      <c r="AB1" s="4">
        <v>2041</v>
      </c>
      <c r="AC1" s="1">
        <v>2042</v>
      </c>
      <c r="AD1" s="4">
        <v>2043</v>
      </c>
      <c r="AE1" s="1">
        <v>2044</v>
      </c>
      <c r="AF1" s="4">
        <v>2045</v>
      </c>
      <c r="AG1" s="1">
        <v>2046</v>
      </c>
      <c r="AH1" s="4">
        <v>2047</v>
      </c>
      <c r="AI1" s="1">
        <v>2048</v>
      </c>
      <c r="AJ1" s="4">
        <v>2049</v>
      </c>
      <c r="AK1" s="1">
        <v>2050</v>
      </c>
    </row>
    <row r="2" spans="1:37">
      <c r="A2" s="1" t="s">
        <v>2</v>
      </c>
      <c r="B2" s="7">
        <f>'BTS NTS Modal Profile Data'!$B$61</f>
        <v>1.579999688807979</v>
      </c>
      <c r="C2" s="7">
        <f>'BTS NTS Modal Profile Data'!$B$61</f>
        <v>1.579999688807979</v>
      </c>
      <c r="D2" s="7">
        <f>'BTS NTS Modal Profile Data'!$B$61</f>
        <v>1.579999688807979</v>
      </c>
      <c r="E2" s="7">
        <f>'BTS NTS Modal Profile Data'!$B$61</f>
        <v>1.579999688807979</v>
      </c>
      <c r="F2" s="7">
        <f>'BTS NTS Modal Profile Data'!$B$61</f>
        <v>1.579999688807979</v>
      </c>
      <c r="G2" s="7">
        <f>'BTS NTS Modal Profile Data'!$B$61</f>
        <v>1.579999688807979</v>
      </c>
      <c r="H2" s="7">
        <f>'BTS NTS Modal Profile Data'!$B$61</f>
        <v>1.579999688807979</v>
      </c>
      <c r="I2" s="7">
        <f>'BTS NTS Modal Profile Data'!$B$61</f>
        <v>1.579999688807979</v>
      </c>
      <c r="J2" s="7">
        <f>'BTS NTS Modal Profile Data'!$B$61</f>
        <v>1.579999688807979</v>
      </c>
      <c r="K2" s="7">
        <f>'BTS NTS Modal Profile Data'!$B$61</f>
        <v>1.579999688807979</v>
      </c>
      <c r="L2" s="7">
        <f>'BTS NTS Modal Profile Data'!$B$61</f>
        <v>1.579999688807979</v>
      </c>
      <c r="M2" s="7">
        <f>'BTS NTS Modal Profile Data'!$B$61</f>
        <v>1.579999688807979</v>
      </c>
      <c r="N2" s="7">
        <f>'BTS NTS Modal Profile Data'!$B$61</f>
        <v>1.579999688807979</v>
      </c>
      <c r="O2" s="7">
        <f>'BTS NTS Modal Profile Data'!$B$61</f>
        <v>1.579999688807979</v>
      </c>
      <c r="P2" s="7">
        <f>'BTS NTS Modal Profile Data'!$B$61</f>
        <v>1.579999688807979</v>
      </c>
      <c r="Q2" s="7">
        <f>'BTS NTS Modal Profile Data'!$B$61</f>
        <v>1.579999688807979</v>
      </c>
      <c r="R2" s="7">
        <f>'BTS NTS Modal Profile Data'!$B$61</f>
        <v>1.579999688807979</v>
      </c>
      <c r="S2" s="7">
        <f>'BTS NTS Modal Profile Data'!$B$61</f>
        <v>1.579999688807979</v>
      </c>
      <c r="T2" s="7">
        <f>'BTS NTS Modal Profile Data'!$B$61</f>
        <v>1.579999688807979</v>
      </c>
      <c r="U2" s="7">
        <f>'BTS NTS Modal Profile Data'!$B$61</f>
        <v>1.579999688807979</v>
      </c>
      <c r="V2" s="7">
        <f>'BTS NTS Modal Profile Data'!$B$61</f>
        <v>1.579999688807979</v>
      </c>
      <c r="W2" s="7">
        <f>'BTS NTS Modal Profile Data'!$B$61</f>
        <v>1.579999688807979</v>
      </c>
      <c r="X2" s="7">
        <f>'BTS NTS Modal Profile Data'!$B$61</f>
        <v>1.579999688807979</v>
      </c>
      <c r="Y2" s="7">
        <f>'BTS NTS Modal Profile Data'!$B$61</f>
        <v>1.579999688807979</v>
      </c>
      <c r="Z2" s="7">
        <f>'BTS NTS Modal Profile Data'!$B$61</f>
        <v>1.579999688807979</v>
      </c>
      <c r="AA2" s="7">
        <f>'BTS NTS Modal Profile Data'!$B$61</f>
        <v>1.579999688807979</v>
      </c>
      <c r="AB2" s="7">
        <f>'BTS NTS Modal Profile Data'!$B$61</f>
        <v>1.579999688807979</v>
      </c>
      <c r="AC2" s="7">
        <f>'BTS NTS Modal Profile Data'!$B$61</f>
        <v>1.579999688807979</v>
      </c>
      <c r="AD2" s="7">
        <f>'BTS NTS Modal Profile Data'!$B$61</f>
        <v>1.579999688807979</v>
      </c>
      <c r="AE2" s="7">
        <f>'BTS NTS Modal Profile Data'!$B$61</f>
        <v>1.579999688807979</v>
      </c>
      <c r="AF2" s="7">
        <f>'BTS NTS Modal Profile Data'!$B$61</f>
        <v>1.579999688807979</v>
      </c>
      <c r="AG2" s="7">
        <f>'BTS NTS Modal Profile Data'!$B$61</f>
        <v>1.579999688807979</v>
      </c>
      <c r="AH2" s="7">
        <f>'BTS NTS Modal Profile Data'!$B$61</f>
        <v>1.579999688807979</v>
      </c>
      <c r="AI2" s="7">
        <f>'BTS NTS Modal Profile Data'!$B$61</f>
        <v>1.579999688807979</v>
      </c>
      <c r="AJ2" s="7">
        <f>'BTS NTS Modal Profile Data'!$B$61</f>
        <v>1.579999688807979</v>
      </c>
      <c r="AK2" s="7">
        <f>'BTS NTS Modal Profile Data'!$B$61</f>
        <v>1.579999688807979</v>
      </c>
    </row>
    <row r="3" spans="1:37">
      <c r="A3" s="1" t="s">
        <v>3</v>
      </c>
      <c r="B3" s="7">
        <f>'E3 data psg per bus'!$F$1</f>
        <v>11.08</v>
      </c>
      <c r="C3" s="7">
        <f t="shared" ref="C3:C7" si="0">$B3</f>
        <v>11.08</v>
      </c>
      <c r="D3" s="7">
        <f t="shared" ref="D3:R3" si="1">$B3</f>
        <v>11.08</v>
      </c>
      <c r="E3" s="7">
        <f t="shared" si="1"/>
        <v>11.08</v>
      </c>
      <c r="F3" s="7">
        <f t="shared" si="1"/>
        <v>11.08</v>
      </c>
      <c r="G3" s="7">
        <f t="shared" si="1"/>
        <v>11.08</v>
      </c>
      <c r="H3" s="7">
        <f t="shared" si="1"/>
        <v>11.08</v>
      </c>
      <c r="I3" s="7">
        <f t="shared" si="1"/>
        <v>11.08</v>
      </c>
      <c r="J3" s="7">
        <f t="shared" si="1"/>
        <v>11.08</v>
      </c>
      <c r="K3" s="7">
        <f t="shared" si="1"/>
        <v>11.08</v>
      </c>
      <c r="L3" s="7">
        <f t="shared" si="1"/>
        <v>11.08</v>
      </c>
      <c r="M3" s="7">
        <f t="shared" si="1"/>
        <v>11.08</v>
      </c>
      <c r="N3" s="7">
        <f t="shared" si="1"/>
        <v>11.08</v>
      </c>
      <c r="O3" s="7">
        <f t="shared" si="1"/>
        <v>11.08</v>
      </c>
      <c r="P3" s="7">
        <f t="shared" si="1"/>
        <v>11.08</v>
      </c>
      <c r="Q3" s="7">
        <f t="shared" si="1"/>
        <v>11.08</v>
      </c>
      <c r="R3" s="7">
        <f t="shared" si="1"/>
        <v>11.08</v>
      </c>
      <c r="S3" s="7">
        <f t="shared" ref="D3:AK7" si="2">$B3</f>
        <v>11.08</v>
      </c>
      <c r="T3" s="7">
        <f t="shared" si="2"/>
        <v>11.08</v>
      </c>
      <c r="U3" s="7">
        <f t="shared" si="2"/>
        <v>11.08</v>
      </c>
      <c r="V3" s="7">
        <f t="shared" si="2"/>
        <v>11.08</v>
      </c>
      <c r="W3" s="7">
        <f t="shared" si="2"/>
        <v>11.08</v>
      </c>
      <c r="X3" s="7">
        <f t="shared" si="2"/>
        <v>11.08</v>
      </c>
      <c r="Y3" s="7">
        <f t="shared" si="2"/>
        <v>11.08</v>
      </c>
      <c r="Z3" s="7">
        <f t="shared" si="2"/>
        <v>11.08</v>
      </c>
      <c r="AA3" s="7">
        <f t="shared" si="2"/>
        <v>11.08</v>
      </c>
      <c r="AB3" s="7">
        <f t="shared" si="2"/>
        <v>11.08</v>
      </c>
      <c r="AC3" s="7">
        <f t="shared" si="2"/>
        <v>11.08</v>
      </c>
      <c r="AD3" s="7">
        <f t="shared" si="2"/>
        <v>11.08</v>
      </c>
      <c r="AE3" s="7">
        <f t="shared" si="2"/>
        <v>11.08</v>
      </c>
      <c r="AF3" s="7">
        <f t="shared" si="2"/>
        <v>11.08</v>
      </c>
      <c r="AG3" s="7">
        <f t="shared" si="2"/>
        <v>11.08</v>
      </c>
      <c r="AH3" s="7">
        <f t="shared" si="2"/>
        <v>11.08</v>
      </c>
      <c r="AI3" s="7">
        <f t="shared" si="2"/>
        <v>11.08</v>
      </c>
      <c r="AJ3" s="7">
        <f t="shared" si="2"/>
        <v>11.08</v>
      </c>
      <c r="AK3" s="7">
        <f t="shared" si="2"/>
        <v>11.08</v>
      </c>
    </row>
    <row r="4" spans="1:37">
      <c r="A4" s="1" t="s">
        <v>4</v>
      </c>
      <c r="B4" s="7">
        <f>'BTS NTS Modal Profile Data'!$B$8</f>
        <v>111.39416306433705</v>
      </c>
      <c r="C4" s="7">
        <f t="shared" si="0"/>
        <v>111.39416306433705</v>
      </c>
      <c r="D4" s="7">
        <f t="shared" si="2"/>
        <v>111.39416306433705</v>
      </c>
      <c r="E4" s="7">
        <f t="shared" si="2"/>
        <v>111.39416306433705</v>
      </c>
      <c r="F4" s="7">
        <f t="shared" si="2"/>
        <v>111.39416306433705</v>
      </c>
      <c r="G4" s="7">
        <f t="shared" si="2"/>
        <v>111.39416306433705</v>
      </c>
      <c r="H4" s="7">
        <f t="shared" si="2"/>
        <v>111.39416306433705</v>
      </c>
      <c r="I4" s="7">
        <f t="shared" si="2"/>
        <v>111.39416306433705</v>
      </c>
      <c r="J4" s="7">
        <f t="shared" si="2"/>
        <v>111.39416306433705</v>
      </c>
      <c r="K4" s="7">
        <f t="shared" si="2"/>
        <v>111.39416306433705</v>
      </c>
      <c r="L4" s="7">
        <f t="shared" si="2"/>
        <v>111.39416306433705</v>
      </c>
      <c r="M4" s="7">
        <f t="shared" si="2"/>
        <v>111.39416306433705</v>
      </c>
      <c r="N4" s="7">
        <f t="shared" si="2"/>
        <v>111.39416306433705</v>
      </c>
      <c r="O4" s="7">
        <f t="shared" si="2"/>
        <v>111.39416306433705</v>
      </c>
      <c r="P4" s="7">
        <f t="shared" si="2"/>
        <v>111.39416306433705</v>
      </c>
      <c r="Q4" s="7">
        <f t="shared" si="2"/>
        <v>111.39416306433705</v>
      </c>
      <c r="R4" s="7">
        <f t="shared" si="2"/>
        <v>111.39416306433705</v>
      </c>
      <c r="S4" s="7">
        <f t="shared" si="2"/>
        <v>111.39416306433705</v>
      </c>
      <c r="T4" s="7">
        <f t="shared" si="2"/>
        <v>111.39416306433705</v>
      </c>
      <c r="U4" s="7">
        <f t="shared" si="2"/>
        <v>111.39416306433705</v>
      </c>
      <c r="V4" s="7">
        <f t="shared" si="2"/>
        <v>111.39416306433705</v>
      </c>
      <c r="W4" s="7">
        <f t="shared" si="2"/>
        <v>111.39416306433705</v>
      </c>
      <c r="X4" s="7">
        <f t="shared" si="2"/>
        <v>111.39416306433705</v>
      </c>
      <c r="Y4" s="7">
        <f t="shared" si="2"/>
        <v>111.39416306433705</v>
      </c>
      <c r="Z4" s="7">
        <f t="shared" si="2"/>
        <v>111.39416306433705</v>
      </c>
      <c r="AA4" s="7">
        <f t="shared" si="2"/>
        <v>111.39416306433705</v>
      </c>
      <c r="AB4" s="7">
        <f t="shared" si="2"/>
        <v>111.39416306433705</v>
      </c>
      <c r="AC4" s="7">
        <f t="shared" si="2"/>
        <v>111.39416306433705</v>
      </c>
      <c r="AD4" s="7">
        <f t="shared" si="2"/>
        <v>111.39416306433705</v>
      </c>
      <c r="AE4" s="7">
        <f t="shared" si="2"/>
        <v>111.39416306433705</v>
      </c>
      <c r="AF4" s="7">
        <f t="shared" si="2"/>
        <v>111.39416306433705</v>
      </c>
      <c r="AG4" s="7">
        <f t="shared" si="2"/>
        <v>111.39416306433705</v>
      </c>
      <c r="AH4" s="7">
        <f t="shared" si="2"/>
        <v>111.39416306433705</v>
      </c>
      <c r="AI4" s="7">
        <f t="shared" si="2"/>
        <v>111.39416306433705</v>
      </c>
      <c r="AJ4" s="7">
        <f t="shared" si="2"/>
        <v>111.39416306433705</v>
      </c>
      <c r="AK4" s="7">
        <f t="shared" si="2"/>
        <v>111.39416306433705</v>
      </c>
    </row>
    <row r="5" spans="1:37">
      <c r="A5" s="1" t="s">
        <v>5</v>
      </c>
      <c r="B5" s="7">
        <f>'E3 data psg per railcar'!$F$1</f>
        <v>26.55</v>
      </c>
      <c r="C5" s="7">
        <f t="shared" si="0"/>
        <v>26.55</v>
      </c>
      <c r="D5" s="7">
        <f t="shared" si="2"/>
        <v>26.55</v>
      </c>
      <c r="E5" s="7">
        <f t="shared" si="2"/>
        <v>26.55</v>
      </c>
      <c r="F5" s="7">
        <f t="shared" si="2"/>
        <v>26.55</v>
      </c>
      <c r="G5" s="7">
        <f t="shared" si="2"/>
        <v>26.55</v>
      </c>
      <c r="H5" s="7">
        <f t="shared" si="2"/>
        <v>26.55</v>
      </c>
      <c r="I5" s="7">
        <f t="shared" si="2"/>
        <v>26.55</v>
      </c>
      <c r="J5" s="7">
        <f t="shared" si="2"/>
        <v>26.55</v>
      </c>
      <c r="K5" s="7">
        <f t="shared" si="2"/>
        <v>26.55</v>
      </c>
      <c r="L5" s="7">
        <f t="shared" si="2"/>
        <v>26.55</v>
      </c>
      <c r="M5" s="7">
        <f t="shared" si="2"/>
        <v>26.55</v>
      </c>
      <c r="N5" s="7">
        <f t="shared" si="2"/>
        <v>26.55</v>
      </c>
      <c r="O5" s="7">
        <f t="shared" si="2"/>
        <v>26.55</v>
      </c>
      <c r="P5" s="7">
        <f t="shared" si="2"/>
        <v>26.55</v>
      </c>
      <c r="Q5" s="7">
        <f t="shared" si="2"/>
        <v>26.55</v>
      </c>
      <c r="R5" s="7">
        <f t="shared" si="2"/>
        <v>26.55</v>
      </c>
      <c r="S5" s="7">
        <f t="shared" si="2"/>
        <v>26.55</v>
      </c>
      <c r="T5" s="7">
        <f t="shared" si="2"/>
        <v>26.55</v>
      </c>
      <c r="U5" s="7">
        <f t="shared" si="2"/>
        <v>26.55</v>
      </c>
      <c r="V5" s="7">
        <f t="shared" si="2"/>
        <v>26.55</v>
      </c>
      <c r="W5" s="7">
        <f t="shared" si="2"/>
        <v>26.55</v>
      </c>
      <c r="X5" s="7">
        <f t="shared" si="2"/>
        <v>26.55</v>
      </c>
      <c r="Y5" s="7">
        <f t="shared" si="2"/>
        <v>26.55</v>
      </c>
      <c r="Z5" s="7">
        <f t="shared" si="2"/>
        <v>26.55</v>
      </c>
      <c r="AA5" s="7">
        <f t="shared" si="2"/>
        <v>26.55</v>
      </c>
      <c r="AB5" s="7">
        <f t="shared" si="2"/>
        <v>26.55</v>
      </c>
      <c r="AC5" s="7">
        <f t="shared" si="2"/>
        <v>26.55</v>
      </c>
      <c r="AD5" s="7">
        <f t="shared" si="2"/>
        <v>26.55</v>
      </c>
      <c r="AE5" s="7">
        <f t="shared" si="2"/>
        <v>26.55</v>
      </c>
      <c r="AF5" s="7">
        <f t="shared" si="2"/>
        <v>26.55</v>
      </c>
      <c r="AG5" s="7">
        <f t="shared" si="2"/>
        <v>26.55</v>
      </c>
      <c r="AH5" s="7">
        <f t="shared" si="2"/>
        <v>26.55</v>
      </c>
      <c r="AI5" s="7">
        <f t="shared" si="2"/>
        <v>26.55</v>
      </c>
      <c r="AJ5" s="7">
        <f t="shared" si="2"/>
        <v>26.55</v>
      </c>
      <c r="AK5" s="7">
        <f t="shared" si="2"/>
        <v>26.55</v>
      </c>
    </row>
    <row r="6" spans="1:37">
      <c r="A6" s="15" t="s">
        <v>6</v>
      </c>
      <c r="B6" s="6">
        <f>AVERAGE('NRBS 40'!G5,'NRBS 40'!G7:G8)</f>
        <v>2.9333333333333336</v>
      </c>
      <c r="C6" s="7">
        <f t="shared" si="0"/>
        <v>2.9333333333333336</v>
      </c>
      <c r="D6" s="7">
        <f t="shared" si="2"/>
        <v>2.9333333333333336</v>
      </c>
      <c r="E6" s="7">
        <f t="shared" si="2"/>
        <v>2.9333333333333336</v>
      </c>
      <c r="F6" s="7">
        <f t="shared" si="2"/>
        <v>2.9333333333333336</v>
      </c>
      <c r="G6" s="7">
        <f t="shared" si="2"/>
        <v>2.9333333333333336</v>
      </c>
      <c r="H6" s="7">
        <f t="shared" si="2"/>
        <v>2.9333333333333336</v>
      </c>
      <c r="I6" s="7">
        <f t="shared" si="2"/>
        <v>2.9333333333333336</v>
      </c>
      <c r="J6" s="7">
        <f t="shared" si="2"/>
        <v>2.9333333333333336</v>
      </c>
      <c r="K6" s="7">
        <f t="shared" si="2"/>
        <v>2.9333333333333336</v>
      </c>
      <c r="L6" s="7">
        <f t="shared" si="2"/>
        <v>2.9333333333333336</v>
      </c>
      <c r="M6" s="7">
        <f t="shared" si="2"/>
        <v>2.9333333333333336</v>
      </c>
      <c r="N6" s="7">
        <f t="shared" si="2"/>
        <v>2.9333333333333336</v>
      </c>
      <c r="O6" s="7">
        <f t="shared" si="2"/>
        <v>2.9333333333333336</v>
      </c>
      <c r="P6" s="7">
        <f t="shared" si="2"/>
        <v>2.9333333333333336</v>
      </c>
      <c r="Q6" s="7">
        <f t="shared" si="2"/>
        <v>2.9333333333333336</v>
      </c>
      <c r="R6" s="7">
        <f t="shared" si="2"/>
        <v>2.9333333333333336</v>
      </c>
      <c r="S6" s="7">
        <f t="shared" si="2"/>
        <v>2.9333333333333336</v>
      </c>
      <c r="T6" s="7">
        <f t="shared" si="2"/>
        <v>2.9333333333333336</v>
      </c>
      <c r="U6" s="7">
        <f t="shared" si="2"/>
        <v>2.9333333333333336</v>
      </c>
      <c r="V6" s="7">
        <f t="shared" si="2"/>
        <v>2.9333333333333336</v>
      </c>
      <c r="W6" s="7">
        <f t="shared" si="2"/>
        <v>2.9333333333333336</v>
      </c>
      <c r="X6" s="7">
        <f t="shared" si="2"/>
        <v>2.9333333333333336</v>
      </c>
      <c r="Y6" s="7">
        <f t="shared" si="2"/>
        <v>2.9333333333333336</v>
      </c>
      <c r="Z6" s="7">
        <f t="shared" si="2"/>
        <v>2.9333333333333336</v>
      </c>
      <c r="AA6" s="7">
        <f t="shared" si="2"/>
        <v>2.9333333333333336</v>
      </c>
      <c r="AB6" s="7">
        <f t="shared" si="2"/>
        <v>2.9333333333333336</v>
      </c>
      <c r="AC6" s="7">
        <f t="shared" si="2"/>
        <v>2.9333333333333336</v>
      </c>
      <c r="AD6" s="7">
        <f t="shared" si="2"/>
        <v>2.9333333333333336</v>
      </c>
      <c r="AE6" s="7">
        <f t="shared" si="2"/>
        <v>2.9333333333333336</v>
      </c>
      <c r="AF6" s="7">
        <f t="shared" si="2"/>
        <v>2.9333333333333336</v>
      </c>
      <c r="AG6" s="7">
        <f t="shared" si="2"/>
        <v>2.9333333333333336</v>
      </c>
      <c r="AH6" s="7">
        <f t="shared" si="2"/>
        <v>2.9333333333333336</v>
      </c>
      <c r="AI6" s="7">
        <f t="shared" si="2"/>
        <v>2.9333333333333336</v>
      </c>
      <c r="AJ6" s="7">
        <f t="shared" si="2"/>
        <v>2.9333333333333336</v>
      </c>
      <c r="AK6" s="7">
        <f t="shared" si="2"/>
        <v>2.9333333333333336</v>
      </c>
    </row>
    <row r="7" spans="1:37">
      <c r="A7" s="1" t="s">
        <v>7</v>
      </c>
      <c r="B7" s="7">
        <f>'BTS NTS Modal Profile Data'!$B$56</f>
        <v>1.2700756740871355</v>
      </c>
      <c r="C7" s="7">
        <f t="shared" si="0"/>
        <v>1.2700756740871355</v>
      </c>
      <c r="D7" s="7">
        <f t="shared" si="2"/>
        <v>1.2700756740871355</v>
      </c>
      <c r="E7" s="7">
        <f t="shared" si="2"/>
        <v>1.2700756740871355</v>
      </c>
      <c r="F7" s="7">
        <f t="shared" si="2"/>
        <v>1.2700756740871355</v>
      </c>
      <c r="G7" s="7">
        <f t="shared" si="2"/>
        <v>1.2700756740871355</v>
      </c>
      <c r="H7" s="7">
        <f t="shared" si="2"/>
        <v>1.2700756740871355</v>
      </c>
      <c r="I7" s="7">
        <f t="shared" si="2"/>
        <v>1.2700756740871355</v>
      </c>
      <c r="J7" s="7">
        <f t="shared" si="2"/>
        <v>1.2700756740871355</v>
      </c>
      <c r="K7" s="7">
        <f t="shared" si="2"/>
        <v>1.2700756740871355</v>
      </c>
      <c r="L7" s="7">
        <f t="shared" si="2"/>
        <v>1.2700756740871355</v>
      </c>
      <c r="M7" s="7">
        <f t="shared" si="2"/>
        <v>1.2700756740871355</v>
      </c>
      <c r="N7" s="7">
        <f t="shared" si="2"/>
        <v>1.2700756740871355</v>
      </c>
      <c r="O7" s="7">
        <f t="shared" si="2"/>
        <v>1.2700756740871355</v>
      </c>
      <c r="P7" s="7">
        <f t="shared" si="2"/>
        <v>1.2700756740871355</v>
      </c>
      <c r="Q7" s="7">
        <f t="shared" si="2"/>
        <v>1.2700756740871355</v>
      </c>
      <c r="R7" s="7">
        <f t="shared" si="2"/>
        <v>1.2700756740871355</v>
      </c>
      <c r="S7" s="7">
        <f t="shared" si="2"/>
        <v>1.2700756740871355</v>
      </c>
      <c r="T7" s="7">
        <f t="shared" si="2"/>
        <v>1.2700756740871355</v>
      </c>
      <c r="U7" s="7">
        <f t="shared" si="2"/>
        <v>1.2700756740871355</v>
      </c>
      <c r="V7" s="7">
        <f t="shared" si="2"/>
        <v>1.2700756740871355</v>
      </c>
      <c r="W7" s="7">
        <f t="shared" si="2"/>
        <v>1.2700756740871355</v>
      </c>
      <c r="X7" s="7">
        <f t="shared" si="2"/>
        <v>1.2700756740871355</v>
      </c>
      <c r="Y7" s="7">
        <f t="shared" si="2"/>
        <v>1.2700756740871355</v>
      </c>
      <c r="Z7" s="7">
        <f t="shared" si="2"/>
        <v>1.2700756740871355</v>
      </c>
      <c r="AA7" s="7">
        <f t="shared" si="2"/>
        <v>1.2700756740871355</v>
      </c>
      <c r="AB7" s="7">
        <f t="shared" si="2"/>
        <v>1.2700756740871355</v>
      </c>
      <c r="AC7" s="7">
        <f t="shared" si="2"/>
        <v>1.2700756740871355</v>
      </c>
      <c r="AD7" s="7">
        <f t="shared" si="2"/>
        <v>1.2700756740871355</v>
      </c>
      <c r="AE7" s="7">
        <f t="shared" si="2"/>
        <v>1.2700756740871355</v>
      </c>
      <c r="AF7" s="7">
        <f t="shared" si="2"/>
        <v>1.2700756740871355</v>
      </c>
      <c r="AG7" s="7">
        <f t="shared" si="2"/>
        <v>1.2700756740871355</v>
      </c>
      <c r="AH7" s="7">
        <f t="shared" si="2"/>
        <v>1.2700756740871355</v>
      </c>
      <c r="AI7" s="7">
        <f t="shared" si="2"/>
        <v>1.2700756740871355</v>
      </c>
      <c r="AJ7" s="7">
        <f t="shared" si="2"/>
        <v>1.2700756740871355</v>
      </c>
      <c r="AK7" s="7">
        <f t="shared" si="2"/>
        <v>1.2700756740871355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abSelected="1" workbookViewId="0">
      <selection activeCell="B2" sqref="B2:B7"/>
    </sheetView>
  </sheetViews>
  <sheetFormatPr defaultRowHeight="14.5"/>
  <cols>
    <col min="1" max="1" width="11.81640625" customWidth="1"/>
    <col min="2" max="2" width="11.54296875" bestFit="1" customWidth="1"/>
    <col min="3" max="3" width="11.26953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2</v>
      </c>
      <c r="B2" s="14">
        <f>'MDV freight calculations'!$F$60</f>
        <v>1</v>
      </c>
      <c r="C2" s="14">
        <f>'MDV freight calculations'!$F$60</f>
        <v>1</v>
      </c>
      <c r="D2" s="14">
        <f>'MDV freight calculations'!$F$60</f>
        <v>1</v>
      </c>
      <c r="E2" s="14">
        <f>'MDV freight calculations'!$F$60</f>
        <v>1</v>
      </c>
      <c r="F2" s="14">
        <f>'MDV freight calculations'!$F$60</f>
        <v>1</v>
      </c>
      <c r="G2" s="14">
        <f>'MDV freight calculations'!$F$60</f>
        <v>1</v>
      </c>
      <c r="H2" s="14">
        <f>'MDV freight calculations'!$F$60</f>
        <v>1</v>
      </c>
      <c r="I2" s="14">
        <f>'MDV freight calculations'!$F$60</f>
        <v>1</v>
      </c>
      <c r="J2" s="14">
        <f>'MDV freight calculations'!$F$60</f>
        <v>1</v>
      </c>
      <c r="K2" s="14">
        <f>'MDV freight calculations'!$F$60</f>
        <v>1</v>
      </c>
      <c r="L2" s="14">
        <f>'MDV freight calculations'!$F$60</f>
        <v>1</v>
      </c>
      <c r="M2" s="14">
        <f>'MDV freight calculations'!$F$60</f>
        <v>1</v>
      </c>
      <c r="N2" s="14">
        <f>'MDV freight calculations'!$F$60</f>
        <v>1</v>
      </c>
      <c r="O2" s="14">
        <f>'MDV freight calculations'!$F$60</f>
        <v>1</v>
      </c>
      <c r="P2" s="14">
        <f>'MDV freight calculations'!$F$60</f>
        <v>1</v>
      </c>
      <c r="Q2" s="14">
        <f>'MDV freight calculations'!$F$60</f>
        <v>1</v>
      </c>
      <c r="R2" s="14">
        <f>'MDV freight calculations'!$F$60</f>
        <v>1</v>
      </c>
      <c r="S2" s="14">
        <f>'MDV freight calculations'!$F$60</f>
        <v>1</v>
      </c>
      <c r="T2" s="14">
        <f>'MDV freight calculations'!$F$60</f>
        <v>1</v>
      </c>
      <c r="U2" s="14">
        <f>'MDV freight calculations'!$F$60</f>
        <v>1</v>
      </c>
      <c r="V2" s="14">
        <f>'MDV freight calculations'!$F$60</f>
        <v>1</v>
      </c>
      <c r="W2" s="14">
        <f>'MDV freight calculations'!$F$60</f>
        <v>1</v>
      </c>
      <c r="X2" s="14">
        <f>'MDV freight calculations'!$F$60</f>
        <v>1</v>
      </c>
      <c r="Y2" s="14">
        <f>'MDV freight calculations'!$F$60</f>
        <v>1</v>
      </c>
      <c r="Z2" s="14">
        <f>'MDV freight calculations'!$F$60</f>
        <v>1</v>
      </c>
      <c r="AA2" s="14">
        <f>'MDV freight calculations'!$F$60</f>
        <v>1</v>
      </c>
      <c r="AB2" s="14">
        <f>'MDV freight calculations'!$F$60</f>
        <v>1</v>
      </c>
      <c r="AC2" s="14">
        <f>'MDV freight calculations'!$F$60</f>
        <v>1</v>
      </c>
      <c r="AD2" s="14">
        <f>'MDV freight calculations'!$F$60</f>
        <v>1</v>
      </c>
      <c r="AE2" s="14">
        <f>'MDV freight calculations'!$F$60</f>
        <v>1</v>
      </c>
      <c r="AF2" s="14">
        <f>'MDV freight calculations'!$F$60</f>
        <v>1</v>
      </c>
      <c r="AG2" s="14">
        <f>'MDV freight calculations'!$F$60</f>
        <v>1</v>
      </c>
      <c r="AH2" s="14">
        <f>'MDV freight calculations'!$F$60</f>
        <v>1</v>
      </c>
      <c r="AI2" s="14">
        <f>'MDV freight calculations'!$F$60</f>
        <v>1</v>
      </c>
      <c r="AJ2" s="14">
        <f>'MDV freight calculations'!$F$60</f>
        <v>1</v>
      </c>
    </row>
    <row r="3" spans="1:36">
      <c r="A3" s="1" t="s">
        <v>3</v>
      </c>
      <c r="B3" s="14">
        <f>'MDV freight calculations'!$B$57</f>
        <v>16</v>
      </c>
      <c r="C3" s="5">
        <f t="shared" ref="C2:R3" si="0">$B3</f>
        <v>16</v>
      </c>
      <c r="D3" s="5">
        <f t="shared" si="0"/>
        <v>16</v>
      </c>
      <c r="E3" s="5">
        <f t="shared" si="0"/>
        <v>16</v>
      </c>
      <c r="F3" s="5">
        <f t="shared" si="0"/>
        <v>16</v>
      </c>
      <c r="G3" s="5">
        <f t="shared" si="0"/>
        <v>16</v>
      </c>
      <c r="H3" s="5">
        <f t="shared" si="0"/>
        <v>16</v>
      </c>
      <c r="I3" s="5">
        <f t="shared" si="0"/>
        <v>16</v>
      </c>
      <c r="J3" s="5">
        <f t="shared" si="0"/>
        <v>16</v>
      </c>
      <c r="K3" s="5">
        <f t="shared" si="0"/>
        <v>16</v>
      </c>
      <c r="L3" s="5">
        <f t="shared" si="0"/>
        <v>16</v>
      </c>
      <c r="M3" s="5">
        <f t="shared" si="0"/>
        <v>16</v>
      </c>
      <c r="N3" s="5">
        <f t="shared" si="0"/>
        <v>16</v>
      </c>
      <c r="O3" s="5">
        <f t="shared" si="0"/>
        <v>16</v>
      </c>
      <c r="P3" s="5">
        <f t="shared" si="0"/>
        <v>16</v>
      </c>
      <c r="Q3" s="5">
        <f t="shared" si="0"/>
        <v>16</v>
      </c>
      <c r="R3" s="5">
        <f t="shared" si="0"/>
        <v>16</v>
      </c>
      <c r="S3" s="5">
        <f t="shared" ref="D2:AJ7" si="1">$B3</f>
        <v>16</v>
      </c>
      <c r="T3" s="5">
        <f t="shared" si="1"/>
        <v>16</v>
      </c>
      <c r="U3" s="5">
        <f t="shared" si="1"/>
        <v>16</v>
      </c>
      <c r="V3" s="5">
        <f t="shared" si="1"/>
        <v>16</v>
      </c>
      <c r="W3" s="5">
        <f t="shared" si="1"/>
        <v>16</v>
      </c>
      <c r="X3" s="5">
        <f t="shared" si="1"/>
        <v>16</v>
      </c>
      <c r="Y3" s="5">
        <f t="shared" si="1"/>
        <v>16</v>
      </c>
      <c r="Z3" s="5">
        <f t="shared" si="1"/>
        <v>16</v>
      </c>
      <c r="AA3" s="5">
        <f t="shared" si="1"/>
        <v>16</v>
      </c>
      <c r="AB3" s="5">
        <f t="shared" si="1"/>
        <v>16</v>
      </c>
      <c r="AC3" s="5">
        <f t="shared" si="1"/>
        <v>16</v>
      </c>
      <c r="AD3" s="5">
        <f t="shared" si="1"/>
        <v>16</v>
      </c>
      <c r="AE3" s="5">
        <f t="shared" si="1"/>
        <v>16</v>
      </c>
      <c r="AF3" s="5">
        <f t="shared" si="1"/>
        <v>16</v>
      </c>
      <c r="AG3" s="5">
        <f t="shared" si="1"/>
        <v>16</v>
      </c>
      <c r="AH3" s="5">
        <f t="shared" si="1"/>
        <v>16</v>
      </c>
      <c r="AI3" s="5">
        <f t="shared" si="1"/>
        <v>16</v>
      </c>
      <c r="AJ3" s="5">
        <f t="shared" si="1"/>
        <v>16</v>
      </c>
    </row>
    <row r="4" spans="1:36">
      <c r="A4" s="1" t="s">
        <v>4</v>
      </c>
      <c r="B4" s="14">
        <f>'BTS NTS Modal Profile Data'!$B$9</f>
        <v>41.989116133258747</v>
      </c>
      <c r="C4" s="5">
        <f>$B4</f>
        <v>41.989116133258747</v>
      </c>
      <c r="D4" s="5">
        <f t="shared" si="1"/>
        <v>41.989116133258747</v>
      </c>
      <c r="E4" s="5">
        <f t="shared" si="1"/>
        <v>41.989116133258747</v>
      </c>
      <c r="F4" s="5">
        <f t="shared" si="1"/>
        <v>41.989116133258747</v>
      </c>
      <c r="G4" s="5">
        <f t="shared" si="1"/>
        <v>41.989116133258747</v>
      </c>
      <c r="H4" s="5">
        <f t="shared" si="1"/>
        <v>41.989116133258747</v>
      </c>
      <c r="I4" s="5">
        <f t="shared" si="1"/>
        <v>41.989116133258747</v>
      </c>
      <c r="J4" s="5">
        <f t="shared" si="1"/>
        <v>41.989116133258747</v>
      </c>
      <c r="K4" s="5">
        <f t="shared" si="1"/>
        <v>41.989116133258747</v>
      </c>
      <c r="L4" s="5">
        <f t="shared" si="1"/>
        <v>41.989116133258747</v>
      </c>
      <c r="M4" s="5">
        <f t="shared" si="1"/>
        <v>41.989116133258747</v>
      </c>
      <c r="N4" s="5">
        <f t="shared" si="1"/>
        <v>41.989116133258747</v>
      </c>
      <c r="O4" s="5">
        <f t="shared" si="1"/>
        <v>41.989116133258747</v>
      </c>
      <c r="P4" s="5">
        <f t="shared" si="1"/>
        <v>41.989116133258747</v>
      </c>
      <c r="Q4" s="5">
        <f t="shared" si="1"/>
        <v>41.989116133258747</v>
      </c>
      <c r="R4" s="5">
        <f t="shared" si="1"/>
        <v>41.989116133258747</v>
      </c>
      <c r="S4" s="5">
        <f t="shared" si="1"/>
        <v>41.989116133258747</v>
      </c>
      <c r="T4" s="5">
        <f t="shared" si="1"/>
        <v>41.989116133258747</v>
      </c>
      <c r="U4" s="5">
        <f t="shared" si="1"/>
        <v>41.989116133258747</v>
      </c>
      <c r="V4" s="5">
        <f t="shared" si="1"/>
        <v>41.989116133258747</v>
      </c>
      <c r="W4" s="5">
        <f t="shared" si="1"/>
        <v>41.989116133258747</v>
      </c>
      <c r="X4" s="5">
        <f t="shared" si="1"/>
        <v>41.989116133258747</v>
      </c>
      <c r="Y4" s="5">
        <f t="shared" si="1"/>
        <v>41.989116133258747</v>
      </c>
      <c r="Z4" s="5">
        <f t="shared" si="1"/>
        <v>41.989116133258747</v>
      </c>
      <c r="AA4" s="5">
        <f t="shared" si="1"/>
        <v>41.989116133258747</v>
      </c>
      <c r="AB4" s="5">
        <f t="shared" si="1"/>
        <v>41.989116133258747</v>
      </c>
      <c r="AC4" s="5">
        <f t="shared" si="1"/>
        <v>41.989116133258747</v>
      </c>
      <c r="AD4" s="5">
        <f t="shared" si="1"/>
        <v>41.989116133258747</v>
      </c>
      <c r="AE4" s="5">
        <f t="shared" si="1"/>
        <v>41.989116133258747</v>
      </c>
      <c r="AF4" s="5">
        <f t="shared" si="1"/>
        <v>41.989116133258747</v>
      </c>
      <c r="AG4" s="5">
        <f t="shared" si="1"/>
        <v>41.989116133258747</v>
      </c>
      <c r="AH4" s="5">
        <f t="shared" si="1"/>
        <v>41.989116133258747</v>
      </c>
      <c r="AI4" s="5">
        <f t="shared" si="1"/>
        <v>41.989116133258747</v>
      </c>
      <c r="AJ4" s="5">
        <f t="shared" si="1"/>
        <v>41.989116133258747</v>
      </c>
    </row>
    <row r="5" spans="1:36">
      <c r="A5" s="1" t="s">
        <v>5</v>
      </c>
      <c r="B5" s="14">
        <f>'BTS NTS Modal Profile Data'!$B$19</f>
        <v>3512.35916421195</v>
      </c>
      <c r="C5" s="5">
        <f>$B5</f>
        <v>3512.35916421195</v>
      </c>
      <c r="D5" s="5">
        <f t="shared" si="1"/>
        <v>3512.35916421195</v>
      </c>
      <c r="E5" s="5">
        <f t="shared" si="1"/>
        <v>3512.35916421195</v>
      </c>
      <c r="F5" s="5">
        <f t="shared" si="1"/>
        <v>3512.35916421195</v>
      </c>
      <c r="G5" s="5">
        <f t="shared" si="1"/>
        <v>3512.35916421195</v>
      </c>
      <c r="H5" s="5">
        <f t="shared" si="1"/>
        <v>3512.35916421195</v>
      </c>
      <c r="I5" s="5">
        <f t="shared" si="1"/>
        <v>3512.35916421195</v>
      </c>
      <c r="J5" s="5">
        <f t="shared" si="1"/>
        <v>3512.35916421195</v>
      </c>
      <c r="K5" s="5">
        <f t="shared" si="1"/>
        <v>3512.35916421195</v>
      </c>
      <c r="L5" s="5">
        <f t="shared" si="1"/>
        <v>3512.35916421195</v>
      </c>
      <c r="M5" s="5">
        <f t="shared" si="1"/>
        <v>3512.35916421195</v>
      </c>
      <c r="N5" s="5">
        <f t="shared" si="1"/>
        <v>3512.35916421195</v>
      </c>
      <c r="O5" s="5">
        <f t="shared" si="1"/>
        <v>3512.35916421195</v>
      </c>
      <c r="P5" s="5">
        <f t="shared" si="1"/>
        <v>3512.35916421195</v>
      </c>
      <c r="Q5" s="5">
        <f t="shared" si="1"/>
        <v>3512.35916421195</v>
      </c>
      <c r="R5" s="5">
        <f t="shared" si="1"/>
        <v>3512.35916421195</v>
      </c>
      <c r="S5" s="5">
        <f t="shared" si="1"/>
        <v>3512.35916421195</v>
      </c>
      <c r="T5" s="5">
        <f t="shared" si="1"/>
        <v>3512.35916421195</v>
      </c>
      <c r="U5" s="5">
        <f t="shared" si="1"/>
        <v>3512.35916421195</v>
      </c>
      <c r="V5" s="5">
        <f t="shared" si="1"/>
        <v>3512.35916421195</v>
      </c>
      <c r="W5" s="5">
        <f t="shared" si="1"/>
        <v>3512.35916421195</v>
      </c>
      <c r="X5" s="5">
        <f t="shared" si="1"/>
        <v>3512.35916421195</v>
      </c>
      <c r="Y5" s="5">
        <f t="shared" si="1"/>
        <v>3512.35916421195</v>
      </c>
      <c r="Z5" s="5">
        <f t="shared" si="1"/>
        <v>3512.35916421195</v>
      </c>
      <c r="AA5" s="5">
        <f t="shared" si="1"/>
        <v>3512.35916421195</v>
      </c>
      <c r="AB5" s="5">
        <f t="shared" si="1"/>
        <v>3512.35916421195</v>
      </c>
      <c r="AC5" s="5">
        <f t="shared" si="1"/>
        <v>3512.35916421195</v>
      </c>
      <c r="AD5" s="5">
        <f t="shared" si="1"/>
        <v>3512.35916421195</v>
      </c>
      <c r="AE5" s="5">
        <f t="shared" si="1"/>
        <v>3512.35916421195</v>
      </c>
      <c r="AF5" s="5">
        <f t="shared" si="1"/>
        <v>3512.35916421195</v>
      </c>
      <c r="AG5" s="5">
        <f t="shared" si="1"/>
        <v>3512.35916421195</v>
      </c>
      <c r="AH5" s="5">
        <f t="shared" si="1"/>
        <v>3512.35916421195</v>
      </c>
      <c r="AI5" s="5">
        <f t="shared" si="1"/>
        <v>3512.35916421195</v>
      </c>
      <c r="AJ5" s="5">
        <f t="shared" si="1"/>
        <v>3512.35916421195</v>
      </c>
    </row>
    <row r="6" spans="1:36">
      <c r="A6" s="1" t="s">
        <v>6</v>
      </c>
      <c r="B6" s="14">
        <f>B5*'Ship freight estimation'!B35</f>
        <v>34982.793175190491</v>
      </c>
      <c r="C6" s="5">
        <f>$B6</f>
        <v>34982.793175190491</v>
      </c>
      <c r="D6" s="5">
        <f t="shared" si="1"/>
        <v>34982.793175190491</v>
      </c>
      <c r="E6" s="5">
        <f t="shared" si="1"/>
        <v>34982.793175190491</v>
      </c>
      <c r="F6" s="5">
        <f t="shared" si="1"/>
        <v>34982.793175190491</v>
      </c>
      <c r="G6" s="5">
        <f t="shared" si="1"/>
        <v>34982.793175190491</v>
      </c>
      <c r="H6" s="5">
        <f t="shared" si="1"/>
        <v>34982.793175190491</v>
      </c>
      <c r="I6" s="5">
        <f t="shared" si="1"/>
        <v>34982.793175190491</v>
      </c>
      <c r="J6" s="5">
        <f t="shared" si="1"/>
        <v>34982.793175190491</v>
      </c>
      <c r="K6" s="5">
        <f t="shared" si="1"/>
        <v>34982.793175190491</v>
      </c>
      <c r="L6" s="5">
        <f t="shared" si="1"/>
        <v>34982.793175190491</v>
      </c>
      <c r="M6" s="5">
        <f t="shared" si="1"/>
        <v>34982.793175190491</v>
      </c>
      <c r="N6" s="5">
        <f t="shared" si="1"/>
        <v>34982.793175190491</v>
      </c>
      <c r="O6" s="5">
        <f t="shared" si="1"/>
        <v>34982.793175190491</v>
      </c>
      <c r="P6" s="5">
        <f t="shared" si="1"/>
        <v>34982.793175190491</v>
      </c>
      <c r="Q6" s="5">
        <f t="shared" si="1"/>
        <v>34982.793175190491</v>
      </c>
      <c r="R6" s="5">
        <f t="shared" si="1"/>
        <v>34982.793175190491</v>
      </c>
      <c r="S6" s="5">
        <f t="shared" si="1"/>
        <v>34982.793175190491</v>
      </c>
      <c r="T6" s="5">
        <f t="shared" si="1"/>
        <v>34982.793175190491</v>
      </c>
      <c r="U6" s="5">
        <f t="shared" si="1"/>
        <v>34982.793175190491</v>
      </c>
      <c r="V6" s="5">
        <f t="shared" si="1"/>
        <v>34982.793175190491</v>
      </c>
      <c r="W6" s="5">
        <f t="shared" si="1"/>
        <v>34982.793175190491</v>
      </c>
      <c r="X6" s="5">
        <f t="shared" si="1"/>
        <v>34982.793175190491</v>
      </c>
      <c r="Y6" s="5">
        <f t="shared" si="1"/>
        <v>34982.793175190491</v>
      </c>
      <c r="Z6" s="5">
        <f t="shared" si="1"/>
        <v>34982.793175190491</v>
      </c>
      <c r="AA6" s="5">
        <f t="shared" si="1"/>
        <v>34982.793175190491</v>
      </c>
      <c r="AB6" s="5">
        <f t="shared" si="1"/>
        <v>34982.793175190491</v>
      </c>
      <c r="AC6" s="5">
        <f t="shared" si="1"/>
        <v>34982.793175190491</v>
      </c>
      <c r="AD6" s="5">
        <f t="shared" si="1"/>
        <v>34982.793175190491</v>
      </c>
      <c r="AE6" s="5">
        <f t="shared" si="1"/>
        <v>34982.793175190491</v>
      </c>
      <c r="AF6" s="5">
        <f t="shared" si="1"/>
        <v>34982.793175190491</v>
      </c>
      <c r="AG6" s="5">
        <f t="shared" si="1"/>
        <v>34982.793175190491</v>
      </c>
      <c r="AH6" s="5">
        <f t="shared" si="1"/>
        <v>34982.793175190491</v>
      </c>
      <c r="AI6" s="5">
        <f t="shared" si="1"/>
        <v>34982.793175190491</v>
      </c>
      <c r="AJ6" s="5">
        <f t="shared" si="1"/>
        <v>34982.793175190491</v>
      </c>
    </row>
    <row r="7" spans="1:36">
      <c r="A7" s="1" t="s">
        <v>7</v>
      </c>
      <c r="B7" s="14">
        <v>1</v>
      </c>
      <c r="C7" s="5">
        <f>$B7</f>
        <v>1</v>
      </c>
      <c r="D7" s="5">
        <f t="shared" si="1"/>
        <v>1</v>
      </c>
      <c r="E7" s="5">
        <f t="shared" si="1"/>
        <v>1</v>
      </c>
      <c r="F7" s="5">
        <f t="shared" si="1"/>
        <v>1</v>
      </c>
      <c r="G7" s="5">
        <f t="shared" si="1"/>
        <v>1</v>
      </c>
      <c r="H7" s="5">
        <f t="shared" si="1"/>
        <v>1</v>
      </c>
      <c r="I7" s="5">
        <f t="shared" si="1"/>
        <v>1</v>
      </c>
      <c r="J7" s="5">
        <f t="shared" si="1"/>
        <v>1</v>
      </c>
      <c r="K7" s="5">
        <f t="shared" si="1"/>
        <v>1</v>
      </c>
      <c r="L7" s="5">
        <f t="shared" si="1"/>
        <v>1</v>
      </c>
      <c r="M7" s="5">
        <f t="shared" si="1"/>
        <v>1</v>
      </c>
      <c r="N7" s="5">
        <f t="shared" si="1"/>
        <v>1</v>
      </c>
      <c r="O7" s="5">
        <f t="shared" si="1"/>
        <v>1</v>
      </c>
      <c r="P7" s="5">
        <f t="shared" si="1"/>
        <v>1</v>
      </c>
      <c r="Q7" s="5">
        <f t="shared" si="1"/>
        <v>1</v>
      </c>
      <c r="R7" s="5">
        <f t="shared" si="1"/>
        <v>1</v>
      </c>
      <c r="S7" s="5">
        <f t="shared" si="1"/>
        <v>1</v>
      </c>
      <c r="T7" s="5">
        <f t="shared" si="1"/>
        <v>1</v>
      </c>
      <c r="U7" s="5">
        <f t="shared" si="1"/>
        <v>1</v>
      </c>
      <c r="V7" s="5">
        <f t="shared" si="1"/>
        <v>1</v>
      </c>
      <c r="W7" s="5">
        <f t="shared" si="1"/>
        <v>1</v>
      </c>
      <c r="X7" s="5">
        <f t="shared" si="1"/>
        <v>1</v>
      </c>
      <c r="Y7" s="5">
        <f t="shared" si="1"/>
        <v>1</v>
      </c>
      <c r="Z7" s="5">
        <f t="shared" si="1"/>
        <v>1</v>
      </c>
      <c r="AA7" s="5">
        <f t="shared" si="1"/>
        <v>1</v>
      </c>
      <c r="AB7" s="5">
        <f t="shared" si="1"/>
        <v>1</v>
      </c>
      <c r="AC7" s="5">
        <f t="shared" si="1"/>
        <v>1</v>
      </c>
      <c r="AD7" s="5">
        <f t="shared" si="1"/>
        <v>1</v>
      </c>
      <c r="AE7" s="5">
        <f t="shared" si="1"/>
        <v>1</v>
      </c>
      <c r="AF7" s="5">
        <f t="shared" si="1"/>
        <v>1</v>
      </c>
      <c r="AG7" s="5">
        <f t="shared" si="1"/>
        <v>1</v>
      </c>
      <c r="AH7" s="5">
        <f t="shared" si="1"/>
        <v>1</v>
      </c>
      <c r="AI7" s="5">
        <f t="shared" si="1"/>
        <v>1</v>
      </c>
      <c r="AJ7" s="5">
        <f t="shared" si="1"/>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0"/>
  <sheetViews>
    <sheetView workbookViewId="0">
      <selection activeCell="AI171" sqref="A1:AI171"/>
    </sheetView>
  </sheetViews>
  <sheetFormatPr defaultRowHeight="14.5"/>
  <cols>
    <col min="1" max="1" width="48.81640625" customWidth="1"/>
    <col min="2" max="2" width="10.7265625" customWidth="1"/>
    <col min="3" max="3" width="23.1796875" customWidth="1"/>
    <col min="4" max="4" width="21.1796875" customWidth="1"/>
  </cols>
  <sheetData>
    <row r="1" spans="1:35" s="3" customFormat="1">
      <c r="A1" s="3" t="s">
        <v>267</v>
      </c>
    </row>
    <row r="2" spans="1:35">
      <c r="A2" t="s">
        <v>244</v>
      </c>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5">
      <c r="A3" t="s">
        <v>266</v>
      </c>
      <c r="B3" t="s">
        <v>245</v>
      </c>
    </row>
    <row r="4" spans="1:35">
      <c r="A4" t="s">
        <v>244</v>
      </c>
      <c r="B4">
        <v>2017</v>
      </c>
      <c r="C4">
        <v>2018</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c r="A5" t="s">
        <v>289</v>
      </c>
      <c r="B5" s="71">
        <v>516849000000</v>
      </c>
      <c r="C5" s="71">
        <v>518413000000</v>
      </c>
      <c r="D5" s="71">
        <v>519846000000</v>
      </c>
      <c r="E5" s="71">
        <v>521179000000</v>
      </c>
      <c r="F5" s="71">
        <v>525239000000</v>
      </c>
      <c r="G5" s="71">
        <v>528296000000</v>
      </c>
      <c r="H5" s="71">
        <v>532112000000</v>
      </c>
      <c r="I5" s="71">
        <v>535780000000</v>
      </c>
      <c r="J5" s="71">
        <v>539385000000</v>
      </c>
      <c r="K5" s="71">
        <v>541480000000</v>
      </c>
      <c r="L5" s="71">
        <v>544638000000</v>
      </c>
      <c r="M5" s="71">
        <v>547591000000</v>
      </c>
      <c r="N5" s="71">
        <v>550453000000</v>
      </c>
      <c r="O5" s="71">
        <v>553113000000</v>
      </c>
      <c r="P5" s="71">
        <v>555982000000</v>
      </c>
      <c r="Q5" s="71">
        <v>558625000000</v>
      </c>
      <c r="R5" s="71">
        <v>561219000000</v>
      </c>
      <c r="S5" s="71">
        <v>563732000000</v>
      </c>
      <c r="T5" s="71">
        <v>566022000000</v>
      </c>
      <c r="U5" s="71">
        <v>568217000000</v>
      </c>
      <c r="V5" s="71">
        <v>570366000000</v>
      </c>
      <c r="W5" s="71">
        <v>572452000000</v>
      </c>
      <c r="X5" s="71">
        <v>574288000000</v>
      </c>
      <c r="Y5" s="71">
        <v>576064000000</v>
      </c>
      <c r="Z5" s="71">
        <v>580350000000</v>
      </c>
      <c r="AA5" s="71">
        <v>584579000000</v>
      </c>
      <c r="AB5" s="71">
        <v>588783000000</v>
      </c>
      <c r="AC5" s="71">
        <v>592960000000</v>
      </c>
      <c r="AD5" s="71">
        <v>597110000000</v>
      </c>
      <c r="AE5" s="71">
        <v>601266000000</v>
      </c>
      <c r="AF5" s="71">
        <v>605380000000</v>
      </c>
      <c r="AG5" s="71">
        <v>609498000000</v>
      </c>
      <c r="AH5" s="71">
        <v>613575000000</v>
      </c>
      <c r="AI5" s="71">
        <v>617484000000</v>
      </c>
    </row>
    <row r="6" spans="1:35">
      <c r="A6" t="s">
        <v>290</v>
      </c>
      <c r="B6" s="71">
        <v>9507990000</v>
      </c>
      <c r="C6" s="71">
        <v>9317830000</v>
      </c>
      <c r="D6" s="71">
        <v>9222750000</v>
      </c>
      <c r="E6" s="71">
        <v>9032590000</v>
      </c>
      <c r="F6" s="71">
        <v>9032590000</v>
      </c>
      <c r="G6" s="71">
        <v>8937510000</v>
      </c>
      <c r="H6" s="71">
        <v>8937510000</v>
      </c>
      <c r="I6" s="71">
        <v>8842430000</v>
      </c>
      <c r="J6" s="71">
        <v>8747350000</v>
      </c>
      <c r="K6" s="71">
        <v>8747350000</v>
      </c>
      <c r="L6" s="71">
        <v>8747350000</v>
      </c>
      <c r="M6" s="71">
        <v>8747350000</v>
      </c>
      <c r="N6" s="71">
        <v>8747350000</v>
      </c>
      <c r="O6" s="71">
        <v>8747350000</v>
      </c>
      <c r="P6" s="71">
        <v>8842430000</v>
      </c>
      <c r="Q6" s="71">
        <v>8842430000</v>
      </c>
      <c r="R6" s="71">
        <v>8937510000</v>
      </c>
      <c r="S6" s="71">
        <v>9032590000</v>
      </c>
      <c r="T6" s="71">
        <v>9127670000</v>
      </c>
      <c r="U6" s="71">
        <v>9222750000</v>
      </c>
      <c r="V6" s="71">
        <v>9317830000</v>
      </c>
      <c r="W6" s="71">
        <v>9412910000</v>
      </c>
      <c r="X6" s="71">
        <v>9507990000</v>
      </c>
      <c r="Y6" s="71">
        <v>9603070000</v>
      </c>
      <c r="Z6" s="71">
        <v>9698150000</v>
      </c>
      <c r="AA6" s="71">
        <v>9793230000</v>
      </c>
      <c r="AB6" s="71">
        <v>9888310000</v>
      </c>
      <c r="AC6" s="71">
        <v>9888310000</v>
      </c>
      <c r="AD6" s="71">
        <v>9983390000</v>
      </c>
      <c r="AE6" s="71">
        <v>10078500000</v>
      </c>
      <c r="AF6" s="71">
        <v>10173500000</v>
      </c>
      <c r="AG6" s="71">
        <v>10268600000</v>
      </c>
      <c r="AH6" s="71">
        <v>10363700000</v>
      </c>
      <c r="AI6" s="71">
        <v>10363700000</v>
      </c>
    </row>
    <row r="7" spans="1:35">
      <c r="A7" t="s">
        <v>291</v>
      </c>
      <c r="B7" s="71">
        <v>23755800000</v>
      </c>
      <c r="C7" s="71">
        <v>23455000000</v>
      </c>
      <c r="D7" s="71">
        <v>23260700000</v>
      </c>
      <c r="E7" s="71">
        <v>23078200000</v>
      </c>
      <c r="F7" s="71">
        <v>23056800000</v>
      </c>
      <c r="G7" s="71">
        <v>23055300000</v>
      </c>
      <c r="H7" s="71">
        <v>23063600000</v>
      </c>
      <c r="I7" s="71">
        <v>23019100000</v>
      </c>
      <c r="J7" s="71">
        <v>22940500000</v>
      </c>
      <c r="K7" s="71">
        <v>22859900000</v>
      </c>
      <c r="L7" s="71">
        <v>22834600000</v>
      </c>
      <c r="M7" s="71">
        <v>22818000000</v>
      </c>
      <c r="N7" s="71">
        <v>22785000000</v>
      </c>
      <c r="O7" s="71">
        <v>22831500000</v>
      </c>
      <c r="P7" s="71">
        <v>22929700000</v>
      </c>
      <c r="Q7" s="71">
        <v>23043100000</v>
      </c>
      <c r="R7" s="71">
        <v>23127600000</v>
      </c>
      <c r="S7" s="71">
        <v>23226700000</v>
      </c>
      <c r="T7" s="71">
        <v>23343200000</v>
      </c>
      <c r="U7" s="71">
        <v>23471500000</v>
      </c>
      <c r="V7" s="71">
        <v>23594400000</v>
      </c>
      <c r="W7" s="71">
        <v>23736300000</v>
      </c>
      <c r="X7" s="71">
        <v>23887200000</v>
      </c>
      <c r="Y7" s="71">
        <v>24034300000</v>
      </c>
      <c r="Z7" s="71">
        <v>24203800000</v>
      </c>
      <c r="AA7" s="71">
        <v>24353800000</v>
      </c>
      <c r="AB7" s="71">
        <v>24514400000</v>
      </c>
      <c r="AC7" s="71">
        <v>24675100000</v>
      </c>
      <c r="AD7" s="71">
        <v>24827200000</v>
      </c>
      <c r="AE7" s="71">
        <v>24967200000</v>
      </c>
      <c r="AF7" s="71">
        <v>25132800000</v>
      </c>
      <c r="AG7" s="71">
        <v>25294400000</v>
      </c>
      <c r="AH7" s="71">
        <v>25461800000</v>
      </c>
      <c r="AI7" s="71">
        <v>25627600000</v>
      </c>
    </row>
    <row r="8" spans="1:35">
      <c r="A8" t="s">
        <v>292</v>
      </c>
      <c r="B8" s="71">
        <v>68133900000</v>
      </c>
      <c r="C8" s="71">
        <v>70177900000</v>
      </c>
      <c r="D8" s="71">
        <v>72903200000</v>
      </c>
      <c r="E8" s="71">
        <v>75628600000</v>
      </c>
      <c r="F8" s="71">
        <v>78353900000</v>
      </c>
      <c r="G8" s="71">
        <v>81079300000</v>
      </c>
      <c r="H8" s="71">
        <v>83804600000</v>
      </c>
      <c r="I8" s="71">
        <v>85848700000</v>
      </c>
      <c r="J8" s="71">
        <v>87892700000</v>
      </c>
      <c r="K8" s="71">
        <v>89255300000</v>
      </c>
      <c r="L8" s="71">
        <v>91299400000</v>
      </c>
      <c r="M8" s="71">
        <v>93343400000</v>
      </c>
      <c r="N8" s="71">
        <v>95387400000</v>
      </c>
      <c r="O8" s="71">
        <v>97431400000</v>
      </c>
      <c r="P8" s="71">
        <v>99475400000</v>
      </c>
      <c r="Q8" s="71">
        <v>101519000000</v>
      </c>
      <c r="R8" s="71">
        <v>103563000000</v>
      </c>
      <c r="S8" s="71">
        <v>105607000000</v>
      </c>
      <c r="T8" s="71">
        <v>108333000000</v>
      </c>
      <c r="U8" s="71">
        <v>110377000000</v>
      </c>
      <c r="V8" s="71">
        <v>112421000000</v>
      </c>
      <c r="W8" s="71">
        <v>115146000000</v>
      </c>
      <c r="X8" s="71">
        <v>117190000000</v>
      </c>
      <c r="Y8" s="71">
        <v>119234000000</v>
      </c>
      <c r="Z8" s="71">
        <v>121278000000</v>
      </c>
      <c r="AA8" s="71">
        <v>122641000000</v>
      </c>
      <c r="AB8" s="71">
        <v>124004000000</v>
      </c>
      <c r="AC8" s="71">
        <v>126048000000</v>
      </c>
      <c r="AD8" s="71">
        <v>127410000000</v>
      </c>
      <c r="AE8" s="71">
        <v>129454000000</v>
      </c>
      <c r="AF8" s="71">
        <v>130817000000</v>
      </c>
      <c r="AG8" s="71">
        <v>132180000000</v>
      </c>
      <c r="AH8" s="71">
        <v>134224000000</v>
      </c>
      <c r="AI8" s="71">
        <v>135586000000</v>
      </c>
    </row>
    <row r="9" spans="1:35">
      <c r="A9" t="s">
        <v>293</v>
      </c>
      <c r="B9" s="71">
        <v>31034400000</v>
      </c>
      <c r="C9" s="71">
        <v>31599600000</v>
      </c>
      <c r="D9" s="71">
        <v>32194300000</v>
      </c>
      <c r="E9" s="71">
        <v>32096800000</v>
      </c>
      <c r="F9" s="71">
        <v>31994200000</v>
      </c>
      <c r="G9" s="71">
        <v>31883600000</v>
      </c>
      <c r="H9" s="71">
        <v>31760900000</v>
      </c>
      <c r="I9" s="71">
        <v>31623000000</v>
      </c>
      <c r="J9" s="71">
        <v>31464900000</v>
      </c>
      <c r="K9" s="71">
        <v>31282500000</v>
      </c>
      <c r="L9" s="71">
        <v>31075900000</v>
      </c>
      <c r="M9" s="71">
        <v>30837800000</v>
      </c>
      <c r="N9" s="71">
        <v>30556400000</v>
      </c>
      <c r="O9" s="71">
        <v>30237000000</v>
      </c>
      <c r="P9" s="71">
        <v>29834200000</v>
      </c>
      <c r="Q9" s="71">
        <v>29411400000</v>
      </c>
      <c r="R9" s="71">
        <v>28963700000</v>
      </c>
      <c r="S9" s="71">
        <v>28469100000</v>
      </c>
      <c r="T9" s="71">
        <v>27960100000</v>
      </c>
      <c r="U9" s="71">
        <v>27467700000</v>
      </c>
      <c r="V9" s="71">
        <v>26944100000</v>
      </c>
      <c r="W9" s="71">
        <v>26388100000</v>
      </c>
      <c r="X9" s="71">
        <v>25793700000</v>
      </c>
      <c r="Y9" s="71">
        <v>25159100000</v>
      </c>
      <c r="Z9" s="71">
        <v>24489500000</v>
      </c>
      <c r="AA9" s="71">
        <v>23783300000</v>
      </c>
      <c r="AB9" s="71">
        <v>23040400000</v>
      </c>
      <c r="AC9" s="71">
        <v>22260900000</v>
      </c>
      <c r="AD9" s="71">
        <v>21444300000</v>
      </c>
      <c r="AE9" s="71">
        <v>20590100000</v>
      </c>
      <c r="AF9" s="71">
        <v>19698900000</v>
      </c>
      <c r="AG9" s="71">
        <v>18771300000</v>
      </c>
      <c r="AH9" s="71">
        <v>17807000000</v>
      </c>
      <c r="AI9" s="71">
        <v>16804600000</v>
      </c>
    </row>
    <row r="10" spans="1:35">
      <c r="A10" t="s">
        <v>294</v>
      </c>
      <c r="B10" s="71">
        <v>484411000</v>
      </c>
      <c r="C10" s="71">
        <v>494099000</v>
      </c>
      <c r="D10" s="71">
        <v>503787000</v>
      </c>
      <c r="E10" s="71">
        <v>498943000</v>
      </c>
      <c r="F10" s="71">
        <v>498943000</v>
      </c>
      <c r="G10" s="71">
        <v>498943000</v>
      </c>
      <c r="H10" s="71">
        <v>494099000</v>
      </c>
      <c r="I10" s="71">
        <v>494099000</v>
      </c>
      <c r="J10" s="71">
        <v>489255000</v>
      </c>
      <c r="K10" s="71">
        <v>489255000</v>
      </c>
      <c r="L10" s="71">
        <v>484411000</v>
      </c>
      <c r="M10" s="71">
        <v>479567000</v>
      </c>
      <c r="N10" s="71">
        <v>474723000</v>
      </c>
      <c r="O10" s="71">
        <v>469879000</v>
      </c>
      <c r="P10" s="71">
        <v>465034000</v>
      </c>
      <c r="Q10" s="71">
        <v>460190000</v>
      </c>
      <c r="R10" s="71">
        <v>450502000</v>
      </c>
      <c r="S10" s="71">
        <v>445658000</v>
      </c>
      <c r="T10" s="71">
        <v>435970000</v>
      </c>
      <c r="U10" s="71">
        <v>431126000</v>
      </c>
      <c r="V10" s="71">
        <v>421438000</v>
      </c>
      <c r="W10" s="71">
        <v>411749000</v>
      </c>
      <c r="X10" s="71">
        <v>402061000</v>
      </c>
      <c r="Y10" s="71">
        <v>392373000</v>
      </c>
      <c r="Z10" s="71">
        <v>382685000</v>
      </c>
      <c r="AA10" s="71">
        <v>372996000</v>
      </c>
      <c r="AB10" s="71">
        <v>358464000</v>
      </c>
      <c r="AC10" s="71">
        <v>348776000</v>
      </c>
      <c r="AD10" s="71">
        <v>334244000</v>
      </c>
      <c r="AE10" s="71">
        <v>319711000</v>
      </c>
      <c r="AF10" s="71">
        <v>305179000</v>
      </c>
      <c r="AG10" s="71">
        <v>290647000</v>
      </c>
      <c r="AH10" s="71">
        <v>276114000</v>
      </c>
      <c r="AI10" s="71">
        <v>261582000</v>
      </c>
    </row>
    <row r="11" spans="1:35">
      <c r="A11" t="s">
        <v>295</v>
      </c>
      <c r="B11" s="71">
        <v>166143000</v>
      </c>
      <c r="C11" s="71">
        <v>168189000</v>
      </c>
      <c r="D11" s="71">
        <v>170266000</v>
      </c>
      <c r="E11" s="71">
        <v>176262000</v>
      </c>
      <c r="F11" s="71">
        <v>182643000</v>
      </c>
      <c r="G11" s="71">
        <v>185208000</v>
      </c>
      <c r="H11" s="71">
        <v>187816000</v>
      </c>
      <c r="I11" s="71">
        <v>190157000</v>
      </c>
      <c r="J11" s="71">
        <v>192587000</v>
      </c>
      <c r="K11" s="71">
        <v>195454000</v>
      </c>
      <c r="L11" s="71">
        <v>198563000</v>
      </c>
      <c r="M11" s="71">
        <v>201295000</v>
      </c>
      <c r="N11" s="71">
        <v>203823000</v>
      </c>
      <c r="O11" s="71">
        <v>206865000</v>
      </c>
      <c r="P11" s="71">
        <v>207819000</v>
      </c>
      <c r="Q11" s="71">
        <v>208773000</v>
      </c>
      <c r="R11" s="71">
        <v>213145000</v>
      </c>
      <c r="S11" s="71">
        <v>216757000</v>
      </c>
      <c r="T11" s="71">
        <v>219619000</v>
      </c>
      <c r="U11" s="71">
        <v>222758000</v>
      </c>
      <c r="V11" s="71">
        <v>225903000</v>
      </c>
      <c r="W11" s="71">
        <v>229073000</v>
      </c>
      <c r="X11" s="71">
        <v>232220000</v>
      </c>
      <c r="Y11" s="71">
        <v>235327000</v>
      </c>
      <c r="Z11" s="71">
        <v>238439000</v>
      </c>
      <c r="AA11" s="71">
        <v>241543000</v>
      </c>
      <c r="AB11" s="71">
        <v>244639000</v>
      </c>
      <c r="AC11" s="71">
        <v>247730000</v>
      </c>
      <c r="AD11" s="71">
        <v>250808000</v>
      </c>
      <c r="AE11" s="71">
        <v>253869000</v>
      </c>
      <c r="AF11" s="71">
        <v>256921000</v>
      </c>
      <c r="AG11" s="71">
        <v>259968000</v>
      </c>
      <c r="AH11" s="71">
        <v>263011000</v>
      </c>
      <c r="AI11" s="71">
        <v>266027000</v>
      </c>
    </row>
    <row r="12" spans="1:35">
      <c r="A12" t="s">
        <v>296</v>
      </c>
      <c r="B12" s="71">
        <v>18670900</v>
      </c>
      <c r="C12" s="71">
        <v>19231100</v>
      </c>
      <c r="D12" s="71">
        <v>19791200</v>
      </c>
      <c r="E12" s="71">
        <v>20164600</v>
      </c>
      <c r="F12" s="71">
        <v>20351300</v>
      </c>
      <c r="G12" s="71">
        <v>20724700</v>
      </c>
      <c r="H12" s="71">
        <v>21098200</v>
      </c>
      <c r="I12" s="71">
        <v>21284900</v>
      </c>
      <c r="J12" s="71">
        <v>21658300</v>
      </c>
      <c r="K12" s="71">
        <v>21845000</v>
      </c>
      <c r="L12" s="71">
        <v>22031700</v>
      </c>
      <c r="M12" s="71">
        <v>22405100</v>
      </c>
      <c r="N12" s="71">
        <v>22591800</v>
      </c>
      <c r="O12" s="71">
        <v>22778500</v>
      </c>
      <c r="P12" s="71">
        <v>22778500</v>
      </c>
      <c r="Q12" s="71">
        <v>22965300</v>
      </c>
      <c r="R12" s="71">
        <v>22965300</v>
      </c>
      <c r="S12" s="71">
        <v>23152000</v>
      </c>
      <c r="T12" s="71">
        <v>23152000</v>
      </c>
      <c r="U12" s="71">
        <v>23152000</v>
      </c>
      <c r="V12" s="71">
        <v>22965300</v>
      </c>
      <c r="W12" s="71">
        <v>22965300</v>
      </c>
      <c r="X12" s="71">
        <v>22965300</v>
      </c>
      <c r="Y12" s="71">
        <v>22965300</v>
      </c>
      <c r="Z12" s="71">
        <v>22778500</v>
      </c>
      <c r="AA12" s="71">
        <v>22778500</v>
      </c>
      <c r="AB12" s="71">
        <v>22591800</v>
      </c>
      <c r="AC12" s="71">
        <v>22405100</v>
      </c>
      <c r="AD12" s="71">
        <v>22218400</v>
      </c>
      <c r="AE12" s="71">
        <v>22218400</v>
      </c>
      <c r="AF12" s="71">
        <v>22031700</v>
      </c>
      <c r="AG12" s="71">
        <v>21658300</v>
      </c>
      <c r="AH12" s="71">
        <v>21471600</v>
      </c>
      <c r="AI12" s="71">
        <v>21284900</v>
      </c>
    </row>
    <row r="13" spans="1:35">
      <c r="A13" t="s">
        <v>297</v>
      </c>
      <c r="B13">
        <v>393768</v>
      </c>
      <c r="C13">
        <v>395198</v>
      </c>
      <c r="D13">
        <v>396408</v>
      </c>
      <c r="E13">
        <v>397893</v>
      </c>
      <c r="F13">
        <v>396183</v>
      </c>
      <c r="G13">
        <v>394613</v>
      </c>
      <c r="H13">
        <v>392958</v>
      </c>
      <c r="I13">
        <v>391220</v>
      </c>
      <c r="J13">
        <v>389163</v>
      </c>
      <c r="K13">
        <v>386913</v>
      </c>
      <c r="L13">
        <v>385211</v>
      </c>
      <c r="M13">
        <v>383177</v>
      </c>
      <c r="N13">
        <v>381106</v>
      </c>
      <c r="O13">
        <v>378997</v>
      </c>
      <c r="P13">
        <v>376852</v>
      </c>
      <c r="Q13">
        <v>374653</v>
      </c>
      <c r="R13">
        <v>372429</v>
      </c>
      <c r="S13">
        <v>370178</v>
      </c>
      <c r="T13">
        <v>367902</v>
      </c>
      <c r="U13">
        <v>365599</v>
      </c>
      <c r="V13">
        <v>363271</v>
      </c>
      <c r="W13">
        <v>360917</v>
      </c>
      <c r="X13">
        <v>358536</v>
      </c>
      <c r="Y13">
        <v>356130</v>
      </c>
      <c r="Z13">
        <v>353697</v>
      </c>
      <c r="AA13">
        <v>351238</v>
      </c>
      <c r="AB13">
        <v>348753</v>
      </c>
      <c r="AC13">
        <v>346242</v>
      </c>
      <c r="AD13">
        <v>343704</v>
      </c>
      <c r="AE13">
        <v>341140</v>
      </c>
      <c r="AF13">
        <v>338550</v>
      </c>
      <c r="AG13">
        <v>335934</v>
      </c>
      <c r="AH13">
        <v>333291</v>
      </c>
      <c r="AI13">
        <v>330621</v>
      </c>
    </row>
    <row r="14" spans="1:35">
      <c r="A14" t="s">
        <v>298</v>
      </c>
      <c r="B14">
        <v>738321</v>
      </c>
      <c r="C14">
        <v>790003</v>
      </c>
      <c r="D14">
        <v>841685</v>
      </c>
      <c r="E14">
        <v>900751</v>
      </c>
      <c r="F14">
        <v>945050</v>
      </c>
      <c r="G14">
        <v>981966</v>
      </c>
      <c r="H14" s="71">
        <v>1026270</v>
      </c>
      <c r="I14" s="71">
        <v>1070560</v>
      </c>
      <c r="J14" s="71">
        <v>1114860</v>
      </c>
      <c r="K14" s="71">
        <v>1159160</v>
      </c>
      <c r="L14" s="71">
        <v>1203460</v>
      </c>
      <c r="M14" s="71">
        <v>1247760</v>
      </c>
      <c r="N14" s="71">
        <v>1292060</v>
      </c>
      <c r="O14" s="71">
        <v>1336360</v>
      </c>
      <c r="P14" s="71">
        <v>1373280</v>
      </c>
      <c r="Q14" s="71">
        <v>1417580</v>
      </c>
      <c r="R14" s="71">
        <v>1461870</v>
      </c>
      <c r="S14" s="71">
        <v>1506170</v>
      </c>
      <c r="T14" s="71">
        <v>1543090</v>
      </c>
      <c r="U14" s="71">
        <v>1572620</v>
      </c>
      <c r="V14" s="71">
        <v>1616920</v>
      </c>
      <c r="W14" s="71">
        <v>1646450</v>
      </c>
      <c r="X14" s="71">
        <v>1683370</v>
      </c>
      <c r="Y14" s="71">
        <v>1705520</v>
      </c>
      <c r="Z14" s="71">
        <v>1735050</v>
      </c>
      <c r="AA14" s="71">
        <v>1764590</v>
      </c>
      <c r="AB14" s="71">
        <v>1786740</v>
      </c>
      <c r="AC14" s="71">
        <v>1808890</v>
      </c>
      <c r="AD14" s="71">
        <v>1823650</v>
      </c>
      <c r="AE14" s="71">
        <v>1831030</v>
      </c>
      <c r="AF14" s="71">
        <v>1838420</v>
      </c>
      <c r="AG14" s="71">
        <v>1838420</v>
      </c>
      <c r="AH14" s="71">
        <v>1838420</v>
      </c>
      <c r="AI14" s="71">
        <v>1831030</v>
      </c>
    </row>
    <row r="15" spans="1:35">
      <c r="A15" t="s">
        <v>299</v>
      </c>
      <c r="B15" s="71">
        <v>1946310000</v>
      </c>
      <c r="C15" s="71">
        <v>1938550000</v>
      </c>
      <c r="D15" s="71">
        <v>1932590000</v>
      </c>
      <c r="E15" s="71">
        <v>1923420000</v>
      </c>
      <c r="F15" s="71">
        <v>1924940000</v>
      </c>
      <c r="G15" s="71">
        <v>1923800000</v>
      </c>
      <c r="H15" s="71">
        <v>1922840000</v>
      </c>
      <c r="I15" s="71">
        <v>1920960000</v>
      </c>
      <c r="J15" s="71">
        <v>1918580000</v>
      </c>
      <c r="K15" s="71">
        <v>1916450000</v>
      </c>
      <c r="L15" s="71">
        <v>1914460000</v>
      </c>
      <c r="M15" s="71">
        <v>1913660000</v>
      </c>
      <c r="N15" s="71">
        <v>1914010000</v>
      </c>
      <c r="O15" s="71">
        <v>1915100000</v>
      </c>
      <c r="P15" s="71">
        <v>1918130000</v>
      </c>
      <c r="Q15" s="71">
        <v>1922240000</v>
      </c>
      <c r="R15" s="71">
        <v>1927220000</v>
      </c>
      <c r="S15" s="71">
        <v>1932270000</v>
      </c>
      <c r="T15" s="71">
        <v>1938160000</v>
      </c>
      <c r="U15" s="71">
        <v>1943920000</v>
      </c>
      <c r="V15" s="71">
        <v>1950480000</v>
      </c>
      <c r="W15" s="71">
        <v>1956870000</v>
      </c>
      <c r="X15" s="71">
        <v>1962130000</v>
      </c>
      <c r="Y15" s="71">
        <v>1968140000</v>
      </c>
      <c r="Z15" s="71">
        <v>1982590000</v>
      </c>
      <c r="AA15" s="71">
        <v>1997140000</v>
      </c>
      <c r="AB15" s="71">
        <v>2011530000</v>
      </c>
      <c r="AC15" s="71">
        <v>2025810000</v>
      </c>
      <c r="AD15" s="71">
        <v>2038920000</v>
      </c>
      <c r="AE15" s="71">
        <v>2052950000</v>
      </c>
      <c r="AF15" s="71">
        <v>2065730000</v>
      </c>
      <c r="AG15" s="71">
        <v>2078510000</v>
      </c>
      <c r="AH15" s="71">
        <v>2092160000</v>
      </c>
      <c r="AI15" s="71">
        <v>2104630000</v>
      </c>
    </row>
    <row r="16" spans="1:35">
      <c r="A16" t="s">
        <v>300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8" spans="1:38" s="3" customFormat="1">
      <c r="A18" s="3" t="s">
        <v>268</v>
      </c>
    </row>
    <row r="19" spans="1:38">
      <c r="A19" t="s">
        <v>244</v>
      </c>
      <c r="B19">
        <v>2017</v>
      </c>
      <c r="C19">
        <v>2018</v>
      </c>
      <c r="D19">
        <v>2019</v>
      </c>
      <c r="E19">
        <v>2020</v>
      </c>
      <c r="F19">
        <v>2021</v>
      </c>
      <c r="G19">
        <v>2022</v>
      </c>
      <c r="H19">
        <v>2023</v>
      </c>
      <c r="I19">
        <v>2024</v>
      </c>
      <c r="J19">
        <v>2025</v>
      </c>
      <c r="K19">
        <v>2026</v>
      </c>
      <c r="L19">
        <v>2027</v>
      </c>
      <c r="M19">
        <v>2028</v>
      </c>
      <c r="N19">
        <v>2029</v>
      </c>
      <c r="O19">
        <v>2030</v>
      </c>
      <c r="P19">
        <v>2031</v>
      </c>
      <c r="Q19">
        <v>2032</v>
      </c>
      <c r="R19">
        <v>2033</v>
      </c>
      <c r="S19">
        <v>2034</v>
      </c>
      <c r="T19">
        <v>2035</v>
      </c>
      <c r="U19">
        <v>2036</v>
      </c>
      <c r="V19">
        <v>2037</v>
      </c>
      <c r="W19">
        <v>2038</v>
      </c>
      <c r="X19">
        <v>2039</v>
      </c>
      <c r="Y19">
        <v>2040</v>
      </c>
      <c r="Z19">
        <v>2041</v>
      </c>
      <c r="AA19">
        <v>2042</v>
      </c>
      <c r="AB19">
        <v>2043</v>
      </c>
      <c r="AC19">
        <v>2044</v>
      </c>
      <c r="AD19">
        <v>2045</v>
      </c>
      <c r="AE19">
        <v>2046</v>
      </c>
      <c r="AF19">
        <v>2047</v>
      </c>
      <c r="AG19">
        <v>2048</v>
      </c>
      <c r="AH19">
        <v>2049</v>
      </c>
      <c r="AI19">
        <v>2050</v>
      </c>
    </row>
    <row r="20" spans="1:38">
      <c r="A20" t="s">
        <v>288</v>
      </c>
      <c r="B20" t="s">
        <v>245</v>
      </c>
    </row>
    <row r="21" spans="1:38">
      <c r="A21" t="s">
        <v>244</v>
      </c>
      <c r="B21">
        <v>2017</v>
      </c>
      <c r="C21">
        <v>2018</v>
      </c>
      <c r="D21">
        <v>2019</v>
      </c>
      <c r="E21">
        <v>2020</v>
      </c>
      <c r="F21">
        <v>2021</v>
      </c>
      <c r="G21">
        <v>2022</v>
      </c>
      <c r="H21">
        <v>2023</v>
      </c>
      <c r="I21">
        <v>2024</v>
      </c>
      <c r="J21">
        <v>2025</v>
      </c>
      <c r="K21">
        <v>2026</v>
      </c>
      <c r="L21">
        <v>2027</v>
      </c>
      <c r="M21">
        <v>2028</v>
      </c>
      <c r="N21">
        <v>2029</v>
      </c>
      <c r="O21">
        <v>2030</v>
      </c>
      <c r="P21">
        <v>2031</v>
      </c>
      <c r="Q21">
        <v>2032</v>
      </c>
      <c r="R21">
        <v>2033</v>
      </c>
      <c r="S21">
        <v>2034</v>
      </c>
      <c r="T21">
        <v>2035</v>
      </c>
      <c r="U21">
        <v>2036</v>
      </c>
      <c r="V21">
        <v>2037</v>
      </c>
      <c r="W21">
        <v>2038</v>
      </c>
      <c r="X21">
        <v>2039</v>
      </c>
      <c r="Y21">
        <v>2040</v>
      </c>
      <c r="Z21">
        <v>2041</v>
      </c>
      <c r="AA21">
        <v>2042</v>
      </c>
      <c r="AB21">
        <v>2043</v>
      </c>
      <c r="AC21">
        <v>2044</v>
      </c>
      <c r="AD21">
        <v>2045</v>
      </c>
      <c r="AE21">
        <v>2046</v>
      </c>
      <c r="AF21">
        <v>2047</v>
      </c>
      <c r="AG21">
        <v>2048</v>
      </c>
      <c r="AH21">
        <v>2049</v>
      </c>
      <c r="AI21">
        <v>2050</v>
      </c>
    </row>
    <row r="22" spans="1:38">
      <c r="A22" t="s">
        <v>301</v>
      </c>
      <c r="B22" s="75">
        <v>1.39532E-3</v>
      </c>
      <c r="C22">
        <v>1.39532E-3</v>
      </c>
      <c r="D22">
        <v>1.39532E-3</v>
      </c>
      <c r="E22">
        <v>1.39532E-3</v>
      </c>
      <c r="F22">
        <v>1.39532E-3</v>
      </c>
      <c r="G22">
        <v>1.39532E-3</v>
      </c>
      <c r="H22">
        <v>1.39532E-3</v>
      </c>
      <c r="I22">
        <v>1.39532E-3</v>
      </c>
      <c r="J22">
        <v>1.39532E-3</v>
      </c>
      <c r="K22">
        <v>1.39532E-3</v>
      </c>
      <c r="L22">
        <v>1.39532E-3</v>
      </c>
      <c r="M22">
        <v>1.39532E-3</v>
      </c>
      <c r="N22">
        <v>1.39532E-3</v>
      </c>
      <c r="O22">
        <v>1.39532E-3</v>
      </c>
      <c r="P22">
        <v>1.39532E-3</v>
      </c>
      <c r="Q22">
        <v>1.39532E-3</v>
      </c>
      <c r="R22">
        <v>1.39532E-3</v>
      </c>
      <c r="S22">
        <v>1.39532E-3</v>
      </c>
      <c r="T22">
        <v>1.39532E-3</v>
      </c>
      <c r="U22">
        <v>1.39532E-3</v>
      </c>
      <c r="V22">
        <v>1.39532E-3</v>
      </c>
      <c r="W22">
        <v>1.39532E-3</v>
      </c>
      <c r="X22">
        <v>1.39532E-3</v>
      </c>
      <c r="Y22">
        <v>1.39532E-3</v>
      </c>
      <c r="Z22">
        <v>1.39532E-3</v>
      </c>
      <c r="AA22">
        <v>1.39532E-3</v>
      </c>
      <c r="AB22">
        <v>1.39532E-3</v>
      </c>
      <c r="AC22">
        <v>1.39532E-3</v>
      </c>
      <c r="AD22">
        <v>1.39532E-3</v>
      </c>
      <c r="AE22">
        <v>1.39532E-3</v>
      </c>
      <c r="AF22">
        <v>1.39532E-3</v>
      </c>
      <c r="AG22">
        <v>1.39532E-3</v>
      </c>
      <c r="AH22">
        <v>1.39532E-3</v>
      </c>
      <c r="AI22">
        <v>1.39532E-3</v>
      </c>
      <c r="AK22">
        <v>2049</v>
      </c>
      <c r="AL22">
        <v>2050</v>
      </c>
    </row>
    <row r="23" spans="1:38">
      <c r="A23" t="s">
        <v>302</v>
      </c>
      <c r="B23" s="75">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row>
    <row r="24" spans="1:38">
      <c r="A24" t="s">
        <v>303</v>
      </c>
      <c r="B24" s="75">
        <v>2.7113700000000002E-4</v>
      </c>
      <c r="C24">
        <v>2.7113700000000002E-4</v>
      </c>
      <c r="D24">
        <v>2.7113700000000002E-4</v>
      </c>
      <c r="E24">
        <v>2.7113700000000002E-4</v>
      </c>
      <c r="F24">
        <v>2.7113700000000002E-4</v>
      </c>
      <c r="G24">
        <v>2.7113700000000002E-4</v>
      </c>
      <c r="H24">
        <v>2.7113700000000002E-4</v>
      </c>
      <c r="I24">
        <v>2.7113700000000002E-4</v>
      </c>
      <c r="J24">
        <v>2.7113700000000002E-4</v>
      </c>
      <c r="K24">
        <v>2.7113700000000002E-4</v>
      </c>
      <c r="L24">
        <v>2.7113700000000002E-4</v>
      </c>
      <c r="M24">
        <v>2.7113700000000002E-4</v>
      </c>
      <c r="N24">
        <v>2.7113700000000002E-4</v>
      </c>
      <c r="O24">
        <v>2.7113700000000002E-4</v>
      </c>
      <c r="P24">
        <v>2.7113700000000002E-4</v>
      </c>
      <c r="Q24">
        <v>2.7113700000000002E-4</v>
      </c>
      <c r="R24">
        <v>2.7113700000000002E-4</v>
      </c>
      <c r="S24">
        <v>2.7113700000000002E-4</v>
      </c>
      <c r="T24">
        <v>2.7113700000000002E-4</v>
      </c>
      <c r="U24">
        <v>2.7113700000000002E-4</v>
      </c>
      <c r="V24">
        <v>2.7113700000000002E-4</v>
      </c>
      <c r="W24">
        <v>2.7113700000000002E-4</v>
      </c>
      <c r="X24">
        <v>2.7113700000000002E-4</v>
      </c>
      <c r="Y24">
        <v>2.7113700000000002E-4</v>
      </c>
      <c r="Z24">
        <v>2.7113700000000002E-4</v>
      </c>
      <c r="AA24">
        <v>2.7113700000000002E-4</v>
      </c>
      <c r="AB24">
        <v>2.7113700000000002E-4</v>
      </c>
      <c r="AC24">
        <v>2.7113700000000002E-4</v>
      </c>
      <c r="AD24">
        <v>2.7113700000000002E-4</v>
      </c>
      <c r="AE24">
        <v>2.7113700000000002E-4</v>
      </c>
      <c r="AF24">
        <v>2.7113700000000002E-4</v>
      </c>
      <c r="AG24">
        <v>2.7113700000000002E-4</v>
      </c>
      <c r="AH24">
        <v>2.7113700000000002E-4</v>
      </c>
      <c r="AI24">
        <v>2.7113700000000002E-4</v>
      </c>
    </row>
    <row r="25" spans="1:38">
      <c r="A25" t="s">
        <v>304</v>
      </c>
      <c r="B25" s="7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K25">
        <v>368557064192</v>
      </c>
      <c r="AL25">
        <v>370904891392</v>
      </c>
    </row>
    <row r="26" spans="1:38">
      <c r="A26" t="s">
        <v>305</v>
      </c>
      <c r="B26" s="75">
        <v>8.9104199999999998E-4</v>
      </c>
      <c r="C26">
        <v>8.9104199999999998E-4</v>
      </c>
      <c r="D26">
        <v>8.9104199999999998E-4</v>
      </c>
      <c r="E26">
        <v>8.9104199999999998E-4</v>
      </c>
      <c r="F26">
        <v>8.9104199999999998E-4</v>
      </c>
      <c r="G26">
        <v>8.9104199999999998E-4</v>
      </c>
      <c r="H26">
        <v>8.9104199999999998E-4</v>
      </c>
      <c r="I26">
        <v>8.9104199999999998E-4</v>
      </c>
      <c r="J26">
        <v>8.9104199999999998E-4</v>
      </c>
      <c r="K26">
        <v>8.9104199999999998E-4</v>
      </c>
      <c r="L26">
        <v>8.9104199999999998E-4</v>
      </c>
      <c r="M26">
        <v>8.9104199999999998E-4</v>
      </c>
      <c r="N26">
        <v>8.9104199999999998E-4</v>
      </c>
      <c r="O26">
        <v>8.9104199999999998E-4</v>
      </c>
      <c r="P26">
        <v>8.9104199999999998E-4</v>
      </c>
      <c r="Q26">
        <v>8.9104199999999998E-4</v>
      </c>
      <c r="R26">
        <v>8.9104199999999998E-4</v>
      </c>
      <c r="S26">
        <v>8.9104199999999998E-4</v>
      </c>
      <c r="T26">
        <v>8.9104199999999998E-4</v>
      </c>
      <c r="U26">
        <v>8.9104199999999998E-4</v>
      </c>
      <c r="V26">
        <v>8.9104199999999998E-4</v>
      </c>
      <c r="W26">
        <v>8.9104199999999998E-4</v>
      </c>
      <c r="X26">
        <v>8.9104199999999998E-4</v>
      </c>
      <c r="Y26">
        <v>8.9104199999999998E-4</v>
      </c>
      <c r="Z26">
        <v>8.9104199999999998E-4</v>
      </c>
      <c r="AA26">
        <v>8.9104199999999998E-4</v>
      </c>
      <c r="AB26">
        <v>8.9104199999999998E-4</v>
      </c>
      <c r="AC26">
        <v>8.9104199999999998E-4</v>
      </c>
      <c r="AD26">
        <v>8.9104199999999998E-4</v>
      </c>
      <c r="AE26">
        <v>8.9104199999999998E-4</v>
      </c>
      <c r="AF26">
        <v>8.9104199999999998E-4</v>
      </c>
      <c r="AG26">
        <v>8.9104199999999998E-4</v>
      </c>
      <c r="AH26">
        <v>8.9104199999999998E-4</v>
      </c>
      <c r="AI26">
        <v>8.9104199999999998E-4</v>
      </c>
      <c r="AK26">
        <v>16043351040</v>
      </c>
      <c r="AL26">
        <v>16043351040</v>
      </c>
    </row>
    <row r="27" spans="1:38">
      <c r="A27" t="s">
        <v>306</v>
      </c>
      <c r="B27" s="75">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K27">
        <v>1584159616</v>
      </c>
      <c r="AL27">
        <v>1594474496</v>
      </c>
    </row>
    <row r="28" spans="1:38">
      <c r="A28" t="s">
        <v>307</v>
      </c>
      <c r="B28" s="75">
        <v>1.1400000000000001E-4</v>
      </c>
      <c r="C28">
        <v>1.1400000000000001E-4</v>
      </c>
      <c r="D28">
        <v>1.1400000000000001E-4</v>
      </c>
      <c r="E28">
        <v>1.1400000000000001E-4</v>
      </c>
      <c r="F28">
        <v>1.1400000000000001E-4</v>
      </c>
      <c r="G28">
        <v>1.1400000000000001E-4</v>
      </c>
      <c r="H28">
        <v>1.1400000000000001E-4</v>
      </c>
      <c r="I28">
        <v>1.1400000000000001E-4</v>
      </c>
      <c r="J28">
        <v>1.1400000000000001E-4</v>
      </c>
      <c r="K28">
        <v>1.1400000000000001E-4</v>
      </c>
      <c r="L28">
        <v>1.1400000000000001E-4</v>
      </c>
      <c r="M28">
        <v>1.1400000000000001E-4</v>
      </c>
      <c r="N28">
        <v>1.1400000000000001E-4</v>
      </c>
      <c r="O28">
        <v>1.1400000000000001E-4</v>
      </c>
      <c r="P28">
        <v>1.1400000000000001E-4</v>
      </c>
      <c r="Q28">
        <v>1.1400000000000001E-4</v>
      </c>
      <c r="R28">
        <v>1.1400000000000001E-4</v>
      </c>
      <c r="S28">
        <v>1.1400000000000001E-4</v>
      </c>
      <c r="T28">
        <v>1.1400000000000001E-4</v>
      </c>
      <c r="U28">
        <v>1.1400000000000001E-4</v>
      </c>
      <c r="V28">
        <v>1.1400000000000001E-4</v>
      </c>
      <c r="W28">
        <v>1.1400000000000001E-4</v>
      </c>
      <c r="X28">
        <v>1.1400000000000001E-4</v>
      </c>
      <c r="Y28">
        <v>1.1400000000000001E-4</v>
      </c>
      <c r="Z28">
        <v>1.1400000000000001E-4</v>
      </c>
      <c r="AA28">
        <v>1.1400000000000001E-4</v>
      </c>
      <c r="AB28">
        <v>1.1400000000000001E-4</v>
      </c>
      <c r="AC28">
        <v>1.1400000000000001E-4</v>
      </c>
      <c r="AD28">
        <v>1.1400000000000001E-4</v>
      </c>
      <c r="AE28">
        <v>1.1400000000000001E-4</v>
      </c>
      <c r="AF28">
        <v>1.1400000000000001E-4</v>
      </c>
      <c r="AG28">
        <v>1.1400000000000001E-4</v>
      </c>
      <c r="AH28">
        <v>1.1400000000000001E-4</v>
      </c>
      <c r="AI28">
        <v>1.1400000000000001E-4</v>
      </c>
      <c r="AK28">
        <v>23764684800</v>
      </c>
      <c r="AL28">
        <v>24005949440</v>
      </c>
    </row>
    <row r="29" spans="1:38">
      <c r="A29" t="s">
        <v>308</v>
      </c>
      <c r="B29" s="71">
        <v>6.4499999999999996E-5</v>
      </c>
      <c r="C29" s="71">
        <v>6.4499999999999996E-5</v>
      </c>
      <c r="D29" s="71">
        <v>6.4499999999999996E-5</v>
      </c>
      <c r="E29" s="71">
        <v>6.4499999999999996E-5</v>
      </c>
      <c r="F29" s="71">
        <v>6.4499999999999996E-5</v>
      </c>
      <c r="G29" s="71">
        <v>6.4499999999999996E-5</v>
      </c>
      <c r="H29" s="71">
        <v>6.4499999999999996E-5</v>
      </c>
      <c r="I29" s="71">
        <v>6.4499999999999996E-5</v>
      </c>
      <c r="J29" s="71">
        <v>6.4499999999999996E-5</v>
      </c>
      <c r="K29" s="71">
        <v>6.4499999999999996E-5</v>
      </c>
      <c r="L29" s="71">
        <v>6.4499999999999996E-5</v>
      </c>
      <c r="M29" s="71">
        <v>6.4499999999999996E-5</v>
      </c>
      <c r="N29" s="71">
        <v>6.4499999999999996E-5</v>
      </c>
      <c r="O29" s="71">
        <v>6.4499999999999996E-5</v>
      </c>
      <c r="P29" s="71">
        <v>6.4499999999999996E-5</v>
      </c>
      <c r="Q29" s="71">
        <v>6.4499999999999996E-5</v>
      </c>
      <c r="R29" s="71">
        <v>6.4499999999999996E-5</v>
      </c>
      <c r="S29" s="71">
        <v>6.4499999999999996E-5</v>
      </c>
      <c r="T29" s="71">
        <v>6.4499999999999996E-5</v>
      </c>
      <c r="U29" s="71">
        <v>6.4499999999999996E-5</v>
      </c>
      <c r="V29" s="71">
        <v>6.4499999999999996E-5</v>
      </c>
      <c r="W29" s="71">
        <v>6.4499999999999996E-5</v>
      </c>
      <c r="X29" s="71">
        <v>6.4499999999999996E-5</v>
      </c>
      <c r="Y29" s="71">
        <v>6.4499999999999996E-5</v>
      </c>
      <c r="Z29" s="71">
        <v>6.4499999999999996E-5</v>
      </c>
      <c r="AA29" s="71">
        <v>6.4499999999999996E-5</v>
      </c>
      <c r="AB29" s="71">
        <v>6.4499999999999996E-5</v>
      </c>
      <c r="AC29" s="71">
        <v>6.4499999999999996E-5</v>
      </c>
      <c r="AD29" s="71">
        <v>6.4499999999999996E-5</v>
      </c>
      <c r="AE29" s="71">
        <v>6.4499999999999996E-5</v>
      </c>
      <c r="AF29" s="71">
        <v>6.4499999999999996E-5</v>
      </c>
      <c r="AG29" s="71">
        <v>6.4499999999999996E-5</v>
      </c>
      <c r="AH29" s="71">
        <v>6.4499999999999996E-5</v>
      </c>
      <c r="AI29" s="71">
        <v>6.4499999999999996E-5</v>
      </c>
      <c r="AK29">
        <v>727818112</v>
      </c>
      <c r="AL29">
        <v>739190656</v>
      </c>
    </row>
    <row r="30" spans="1:38">
      <c r="A30" t="s">
        <v>309</v>
      </c>
      <c r="B30" s="71">
        <v>5.4500000000000003E-5</v>
      </c>
      <c r="C30" s="71">
        <v>5.4500000000000003E-5</v>
      </c>
      <c r="D30" s="71">
        <v>5.4500000000000003E-5</v>
      </c>
      <c r="E30" s="71">
        <v>5.4500000000000003E-5</v>
      </c>
      <c r="F30" s="71">
        <v>5.4500000000000003E-5</v>
      </c>
      <c r="G30" s="71">
        <v>5.4500000000000003E-5</v>
      </c>
      <c r="H30" s="71">
        <v>5.4500000000000003E-5</v>
      </c>
      <c r="I30" s="71">
        <v>5.4500000000000003E-5</v>
      </c>
      <c r="J30" s="71">
        <v>5.4500000000000003E-5</v>
      </c>
      <c r="K30" s="71">
        <v>5.4500000000000003E-5</v>
      </c>
      <c r="L30" s="71">
        <v>5.4500000000000003E-5</v>
      </c>
      <c r="M30" s="71">
        <v>5.4500000000000003E-5</v>
      </c>
      <c r="N30" s="71">
        <v>5.4500000000000003E-5</v>
      </c>
      <c r="O30" s="71">
        <v>5.4500000000000003E-5</v>
      </c>
      <c r="P30" s="71">
        <v>5.4500000000000003E-5</v>
      </c>
      <c r="Q30" s="71">
        <v>5.4500000000000003E-5</v>
      </c>
      <c r="R30" s="71">
        <v>5.4500000000000003E-5</v>
      </c>
      <c r="S30" s="71">
        <v>5.4500000000000003E-5</v>
      </c>
      <c r="T30" s="71">
        <v>5.4500000000000003E-5</v>
      </c>
      <c r="U30" s="71">
        <v>5.4500000000000003E-5</v>
      </c>
      <c r="V30" s="71">
        <v>5.4500000000000003E-5</v>
      </c>
      <c r="W30" s="71">
        <v>5.4500000000000003E-5</v>
      </c>
      <c r="X30" s="71">
        <v>5.4500000000000003E-5</v>
      </c>
      <c r="Y30" s="71">
        <v>5.4500000000000003E-5</v>
      </c>
      <c r="Z30" s="71">
        <v>5.4500000000000003E-5</v>
      </c>
      <c r="AA30" s="71">
        <v>5.4500000000000003E-5</v>
      </c>
      <c r="AB30" s="71">
        <v>5.4500000000000003E-5</v>
      </c>
      <c r="AC30" s="71">
        <v>5.4500000000000003E-5</v>
      </c>
      <c r="AD30" s="71">
        <v>5.4500000000000003E-5</v>
      </c>
      <c r="AE30" s="71">
        <v>5.4500000000000003E-5</v>
      </c>
      <c r="AF30" s="71">
        <v>5.4500000000000003E-5</v>
      </c>
      <c r="AG30" s="71">
        <v>5.4500000000000003E-5</v>
      </c>
      <c r="AH30" s="71">
        <v>5.4500000000000003E-5</v>
      </c>
      <c r="AI30" s="71">
        <v>5.4500000000000003E-5</v>
      </c>
      <c r="AK30">
        <v>112684296</v>
      </c>
      <c r="AL30">
        <v>112684296</v>
      </c>
    </row>
    <row r="31" spans="1:38">
      <c r="A31" t="s">
        <v>310</v>
      </c>
      <c r="B31" s="71">
        <v>5.4500000000000003E-5</v>
      </c>
      <c r="C31" s="71">
        <v>5.4500000000000003E-5</v>
      </c>
      <c r="D31" s="71">
        <v>5.4500000000000003E-5</v>
      </c>
      <c r="E31" s="71">
        <v>5.4500000000000003E-5</v>
      </c>
      <c r="F31" s="71">
        <v>5.4500000000000003E-5</v>
      </c>
      <c r="G31" s="71">
        <v>5.4500000000000003E-5</v>
      </c>
      <c r="H31" s="71">
        <v>5.4500000000000003E-5</v>
      </c>
      <c r="I31" s="71">
        <v>5.4500000000000003E-5</v>
      </c>
      <c r="J31" s="71">
        <v>5.4500000000000003E-5</v>
      </c>
      <c r="K31" s="71">
        <v>5.4500000000000003E-5</v>
      </c>
      <c r="L31" s="71">
        <v>5.4500000000000003E-5</v>
      </c>
      <c r="M31" s="71">
        <v>5.4500000000000003E-5</v>
      </c>
      <c r="N31" s="71">
        <v>5.4500000000000003E-5</v>
      </c>
      <c r="O31" s="71">
        <v>5.4500000000000003E-5</v>
      </c>
      <c r="P31" s="71">
        <v>5.4500000000000003E-5</v>
      </c>
      <c r="Q31" s="71">
        <v>5.4500000000000003E-5</v>
      </c>
      <c r="R31" s="71">
        <v>5.4500000000000003E-5</v>
      </c>
      <c r="S31" s="71">
        <v>5.4500000000000003E-5</v>
      </c>
      <c r="T31" s="71">
        <v>5.4500000000000003E-5</v>
      </c>
      <c r="U31" s="71">
        <v>5.4500000000000003E-5</v>
      </c>
      <c r="V31" s="71">
        <v>5.4500000000000003E-5</v>
      </c>
      <c r="W31" s="71">
        <v>5.4500000000000003E-5</v>
      </c>
      <c r="X31" s="71">
        <v>5.4500000000000003E-5</v>
      </c>
      <c r="Y31" s="71">
        <v>5.4500000000000003E-5</v>
      </c>
      <c r="Z31" s="71">
        <v>5.4500000000000003E-5</v>
      </c>
      <c r="AA31" s="71">
        <v>5.4500000000000003E-5</v>
      </c>
      <c r="AB31" s="71">
        <v>5.4500000000000003E-5</v>
      </c>
      <c r="AC31" s="71">
        <v>5.4500000000000003E-5</v>
      </c>
      <c r="AD31" s="71">
        <v>5.4500000000000003E-5</v>
      </c>
      <c r="AE31" s="71">
        <v>5.4500000000000003E-5</v>
      </c>
      <c r="AF31" s="71">
        <v>5.4500000000000003E-5</v>
      </c>
      <c r="AG31" s="71">
        <v>5.4500000000000003E-5</v>
      </c>
      <c r="AH31" s="71">
        <v>5.4500000000000003E-5</v>
      </c>
      <c r="AI31" s="71">
        <v>5.4500000000000003E-5</v>
      </c>
      <c r="AK31">
        <v>263011744</v>
      </c>
      <c r="AL31">
        <v>266027968</v>
      </c>
    </row>
    <row r="32" spans="1:38">
      <c r="A32" t="s">
        <v>311</v>
      </c>
      <c r="B32" s="75">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K32">
        <v>89023560</v>
      </c>
      <c r="AL32">
        <v>90339176</v>
      </c>
    </row>
    <row r="33" spans="1:38">
      <c r="A33" t="s">
        <v>312</v>
      </c>
      <c r="B33" s="75">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K33">
        <v>444842.28125</v>
      </c>
      <c r="AL33">
        <v>446425.96875</v>
      </c>
    </row>
    <row r="34" spans="1:38">
      <c r="A34" t="s">
        <v>313</v>
      </c>
      <c r="B34" s="75">
        <v>2.2413799999999998E-3</v>
      </c>
      <c r="C34">
        <v>2.2413799999999998E-3</v>
      </c>
      <c r="D34">
        <v>2.2413799999999998E-3</v>
      </c>
      <c r="E34">
        <v>2.2413799999999998E-3</v>
      </c>
      <c r="F34">
        <v>2.2413799999999998E-3</v>
      </c>
      <c r="G34">
        <v>2.2413799999999998E-3</v>
      </c>
      <c r="H34">
        <v>2.2413799999999998E-3</v>
      </c>
      <c r="I34">
        <v>2.2413799999999998E-3</v>
      </c>
      <c r="J34">
        <v>2.2413799999999998E-3</v>
      </c>
      <c r="K34">
        <v>2.2413799999999998E-3</v>
      </c>
      <c r="L34">
        <v>2.2413799999999998E-3</v>
      </c>
      <c r="M34">
        <v>2.2413799999999998E-3</v>
      </c>
      <c r="N34">
        <v>2.2413799999999998E-3</v>
      </c>
      <c r="O34">
        <v>2.2413799999999998E-3</v>
      </c>
      <c r="P34">
        <v>2.2413799999999998E-3</v>
      </c>
      <c r="Q34">
        <v>2.2413799999999998E-3</v>
      </c>
      <c r="R34">
        <v>2.2413799999999998E-3</v>
      </c>
      <c r="S34">
        <v>2.2413799999999998E-3</v>
      </c>
      <c r="T34">
        <v>2.2413799999999998E-3</v>
      </c>
      <c r="U34">
        <v>2.2413799999999998E-3</v>
      </c>
      <c r="V34">
        <v>2.2413799999999998E-3</v>
      </c>
      <c r="W34">
        <v>2.2413799999999998E-3</v>
      </c>
      <c r="X34">
        <v>2.2413799999999998E-3</v>
      </c>
      <c r="Y34">
        <v>2.2413799999999998E-3</v>
      </c>
      <c r="Z34">
        <v>2.2413799999999998E-3</v>
      </c>
      <c r="AA34">
        <v>2.2413799999999998E-3</v>
      </c>
      <c r="AB34">
        <v>2.2413799999999998E-3</v>
      </c>
      <c r="AC34">
        <v>2.2413799999999998E-3</v>
      </c>
      <c r="AD34">
        <v>2.2413799999999998E-3</v>
      </c>
      <c r="AE34">
        <v>2.2413799999999998E-3</v>
      </c>
      <c r="AF34">
        <v>2.2413799999999998E-3</v>
      </c>
      <c r="AG34">
        <v>2.2413799999999998E-3</v>
      </c>
      <c r="AH34">
        <v>2.2413799999999998E-3</v>
      </c>
      <c r="AI34">
        <v>2.2413799999999998E-3</v>
      </c>
      <c r="AK34">
        <v>27365080</v>
      </c>
      <c r="AL34">
        <v>27603036</v>
      </c>
    </row>
    <row r="35" spans="1:38">
      <c r="A35" t="s">
        <v>314</v>
      </c>
      <c r="B35" s="75">
        <v>6.8104400000000001E-4</v>
      </c>
      <c r="C35">
        <v>6.8104400000000001E-4</v>
      </c>
      <c r="D35">
        <v>6.8104400000000001E-4</v>
      </c>
      <c r="E35">
        <v>6.8104400000000001E-4</v>
      </c>
      <c r="F35">
        <v>6.8104400000000001E-4</v>
      </c>
      <c r="G35">
        <v>6.8104400000000001E-4</v>
      </c>
      <c r="H35">
        <v>6.8104400000000001E-4</v>
      </c>
      <c r="I35">
        <v>6.8104400000000001E-4</v>
      </c>
      <c r="J35">
        <v>6.8104400000000001E-4</v>
      </c>
      <c r="K35">
        <v>6.8104400000000001E-4</v>
      </c>
      <c r="L35">
        <v>6.8104400000000001E-4</v>
      </c>
      <c r="M35">
        <v>6.8104400000000001E-4</v>
      </c>
      <c r="N35">
        <v>6.8104400000000001E-4</v>
      </c>
      <c r="O35">
        <v>6.8104400000000001E-4</v>
      </c>
      <c r="P35">
        <v>6.8104400000000001E-4</v>
      </c>
      <c r="Q35">
        <v>6.8104400000000001E-4</v>
      </c>
      <c r="R35">
        <v>6.8104400000000001E-4</v>
      </c>
      <c r="S35">
        <v>6.8104400000000001E-4</v>
      </c>
      <c r="T35">
        <v>6.8104400000000001E-4</v>
      </c>
      <c r="U35">
        <v>6.8104400000000001E-4</v>
      </c>
      <c r="V35">
        <v>6.8104400000000001E-4</v>
      </c>
      <c r="W35">
        <v>6.8104400000000001E-4</v>
      </c>
      <c r="X35">
        <v>6.8104400000000001E-4</v>
      </c>
      <c r="Y35">
        <v>6.8104400000000001E-4</v>
      </c>
      <c r="Z35">
        <v>6.8104400000000001E-4</v>
      </c>
      <c r="AA35">
        <v>6.8104400000000001E-4</v>
      </c>
      <c r="AB35">
        <v>6.8104400000000001E-4</v>
      </c>
      <c r="AC35">
        <v>6.8104400000000001E-4</v>
      </c>
      <c r="AD35">
        <v>6.8104400000000001E-4</v>
      </c>
      <c r="AE35">
        <v>6.8104400000000001E-4</v>
      </c>
      <c r="AF35">
        <v>6.8104400000000001E-4</v>
      </c>
      <c r="AG35">
        <v>6.8104400000000001E-4</v>
      </c>
      <c r="AH35">
        <v>6.8104400000000001E-4</v>
      </c>
      <c r="AI35">
        <v>6.8104400000000001E-4</v>
      </c>
      <c r="AK35">
        <v>2092031232</v>
      </c>
      <c r="AL35">
        <v>2104506624</v>
      </c>
    </row>
    <row r="36" spans="1:38">
      <c r="A36" t="s">
        <v>315</v>
      </c>
      <c r="B36" s="75">
        <v>7.0869900000000003E-4</v>
      </c>
      <c r="C36">
        <v>7.0869900000000003E-4</v>
      </c>
      <c r="D36">
        <v>7.0869900000000003E-4</v>
      </c>
      <c r="E36">
        <v>7.0869900000000003E-4</v>
      </c>
      <c r="F36">
        <v>7.0869900000000003E-4</v>
      </c>
      <c r="G36">
        <v>7.0869900000000003E-4</v>
      </c>
      <c r="H36">
        <v>7.0869900000000003E-4</v>
      </c>
      <c r="I36">
        <v>7.0869900000000003E-4</v>
      </c>
      <c r="J36">
        <v>7.0869900000000003E-4</v>
      </c>
      <c r="K36">
        <v>7.0869900000000003E-4</v>
      </c>
      <c r="L36">
        <v>7.0869900000000003E-4</v>
      </c>
      <c r="M36">
        <v>7.0869900000000003E-4</v>
      </c>
      <c r="N36">
        <v>7.0869900000000003E-4</v>
      </c>
      <c r="O36">
        <v>7.0869900000000003E-4</v>
      </c>
      <c r="P36">
        <v>7.0869900000000003E-4</v>
      </c>
      <c r="Q36">
        <v>7.0869900000000003E-4</v>
      </c>
      <c r="R36">
        <v>7.0869900000000003E-4</v>
      </c>
      <c r="S36">
        <v>7.0869900000000003E-4</v>
      </c>
      <c r="T36">
        <v>7.0869900000000003E-4</v>
      </c>
      <c r="U36">
        <v>7.0869900000000003E-4</v>
      </c>
      <c r="V36">
        <v>7.0869900000000003E-4</v>
      </c>
      <c r="W36">
        <v>7.0869900000000003E-4</v>
      </c>
      <c r="X36">
        <v>7.0869900000000003E-4</v>
      </c>
      <c r="Y36">
        <v>7.0869900000000003E-4</v>
      </c>
      <c r="Z36">
        <v>7.0869900000000003E-4</v>
      </c>
      <c r="AA36">
        <v>7.0869900000000003E-4</v>
      </c>
      <c r="AB36">
        <v>7.0869900000000003E-4</v>
      </c>
      <c r="AC36">
        <v>7.0869900000000003E-4</v>
      </c>
      <c r="AD36">
        <v>7.0869900000000003E-4</v>
      </c>
      <c r="AE36">
        <v>7.0869900000000003E-4</v>
      </c>
      <c r="AF36">
        <v>7.0869900000000003E-4</v>
      </c>
      <c r="AG36">
        <v>7.0869900000000003E-4</v>
      </c>
      <c r="AH36">
        <v>7.0869900000000003E-4</v>
      </c>
      <c r="AI36">
        <v>7.0869900000000003E-4</v>
      </c>
      <c r="AK36">
        <v>0</v>
      </c>
      <c r="AL36">
        <v>0</v>
      </c>
    </row>
    <row r="37" spans="1:38">
      <c r="A37" t="s">
        <v>316</v>
      </c>
      <c r="B37" s="75">
        <v>8.56462E-4</v>
      </c>
      <c r="C37">
        <v>8.56462E-4</v>
      </c>
      <c r="D37">
        <v>8.56462E-4</v>
      </c>
      <c r="E37">
        <v>8.56462E-4</v>
      </c>
      <c r="F37">
        <v>8.56462E-4</v>
      </c>
      <c r="G37">
        <v>8.56462E-4</v>
      </c>
      <c r="H37">
        <v>8.56462E-4</v>
      </c>
      <c r="I37">
        <v>8.56462E-4</v>
      </c>
      <c r="J37">
        <v>8.56462E-4</v>
      </c>
      <c r="K37">
        <v>8.56462E-4</v>
      </c>
      <c r="L37">
        <v>8.56462E-4</v>
      </c>
      <c r="M37">
        <v>8.56462E-4</v>
      </c>
      <c r="N37">
        <v>8.56462E-4</v>
      </c>
      <c r="O37">
        <v>8.56462E-4</v>
      </c>
      <c r="P37">
        <v>8.56462E-4</v>
      </c>
      <c r="Q37">
        <v>8.56462E-4</v>
      </c>
      <c r="R37">
        <v>8.56462E-4</v>
      </c>
      <c r="S37">
        <v>8.56462E-4</v>
      </c>
      <c r="T37">
        <v>8.56462E-4</v>
      </c>
      <c r="U37">
        <v>8.56462E-4</v>
      </c>
      <c r="V37">
        <v>8.56462E-4</v>
      </c>
      <c r="W37">
        <v>8.56462E-4</v>
      </c>
      <c r="X37">
        <v>8.56462E-4</v>
      </c>
      <c r="Y37">
        <v>8.56462E-4</v>
      </c>
      <c r="Z37">
        <v>8.56462E-4</v>
      </c>
      <c r="AA37">
        <v>8.56462E-4</v>
      </c>
      <c r="AB37">
        <v>8.56462E-4</v>
      </c>
      <c r="AC37">
        <v>8.56462E-4</v>
      </c>
      <c r="AD37">
        <v>8.56462E-4</v>
      </c>
      <c r="AE37">
        <v>8.56462E-4</v>
      </c>
      <c r="AF37">
        <v>8.56462E-4</v>
      </c>
      <c r="AG37">
        <v>8.56462E-4</v>
      </c>
      <c r="AH37">
        <v>8.56462E-4</v>
      </c>
      <c r="AI37">
        <v>8.56462E-4</v>
      </c>
    </row>
    <row r="38" spans="1:38">
      <c r="A38" t="s">
        <v>317</v>
      </c>
      <c r="B38" s="75">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row>
    <row r="39" spans="1:38">
      <c r="A39" t="s">
        <v>318</v>
      </c>
      <c r="B39" s="75">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row>
    <row r="40" spans="1:38">
      <c r="A40" t="s">
        <v>319</v>
      </c>
      <c r="B40" s="75">
        <v>8.1700000000000002E-4</v>
      </c>
      <c r="C40">
        <v>8.1700000000000002E-4</v>
      </c>
      <c r="D40">
        <v>8.1700000000000002E-4</v>
      </c>
      <c r="E40">
        <v>8.1700000000000002E-4</v>
      </c>
      <c r="F40">
        <v>8.1700000000000002E-4</v>
      </c>
      <c r="G40">
        <v>8.1700000000000002E-4</v>
      </c>
      <c r="H40">
        <v>8.1700000000000002E-4</v>
      </c>
      <c r="I40">
        <v>8.1700000000000002E-4</v>
      </c>
      <c r="J40">
        <v>8.1700000000000002E-4</v>
      </c>
      <c r="K40">
        <v>8.1700000000000002E-4</v>
      </c>
      <c r="L40">
        <v>8.1700000000000002E-4</v>
      </c>
      <c r="M40">
        <v>8.1700000000000002E-4</v>
      </c>
      <c r="N40">
        <v>8.1700000000000002E-4</v>
      </c>
      <c r="O40">
        <v>8.1700000000000002E-4</v>
      </c>
      <c r="P40">
        <v>8.1700000000000002E-4</v>
      </c>
      <c r="Q40">
        <v>8.1700000000000002E-4</v>
      </c>
      <c r="R40">
        <v>8.1700000000000002E-4</v>
      </c>
      <c r="S40">
        <v>8.1700000000000002E-4</v>
      </c>
      <c r="T40">
        <v>8.1700000000000002E-4</v>
      </c>
      <c r="U40">
        <v>8.1700000000000002E-4</v>
      </c>
      <c r="V40">
        <v>8.1700000000000002E-4</v>
      </c>
      <c r="W40">
        <v>8.1700000000000002E-4</v>
      </c>
      <c r="X40">
        <v>8.1700000000000002E-4</v>
      </c>
      <c r="Y40">
        <v>8.1700000000000002E-4</v>
      </c>
      <c r="Z40">
        <v>8.1700000000000002E-4</v>
      </c>
      <c r="AA40">
        <v>8.1700000000000002E-4</v>
      </c>
      <c r="AB40">
        <v>8.1700000000000002E-4</v>
      </c>
      <c r="AC40">
        <v>8.1700000000000002E-4</v>
      </c>
      <c r="AD40">
        <v>8.1700000000000002E-4</v>
      </c>
      <c r="AE40">
        <v>8.1700000000000002E-4</v>
      </c>
      <c r="AF40">
        <v>8.1700000000000002E-4</v>
      </c>
      <c r="AG40">
        <v>8.1700000000000002E-4</v>
      </c>
      <c r="AH40">
        <v>8.1700000000000002E-4</v>
      </c>
      <c r="AI40">
        <v>8.1700000000000002E-4</v>
      </c>
    </row>
    <row r="41" spans="1:38">
      <c r="A41" t="s">
        <v>320</v>
      </c>
      <c r="B41" s="75">
        <v>1.4899999999999999E-4</v>
      </c>
      <c r="C41">
        <v>1.4899999999999999E-4</v>
      </c>
      <c r="D41">
        <v>1.4899999999999999E-4</v>
      </c>
      <c r="E41">
        <v>1.4899999999999999E-4</v>
      </c>
      <c r="F41">
        <v>1.4899999999999999E-4</v>
      </c>
      <c r="G41">
        <v>1.4899999999999999E-4</v>
      </c>
      <c r="H41">
        <v>1.4899999999999999E-4</v>
      </c>
      <c r="I41">
        <v>1.4899999999999999E-4</v>
      </c>
      <c r="J41">
        <v>1.4899999999999999E-4</v>
      </c>
      <c r="K41">
        <v>1.4899999999999999E-4</v>
      </c>
      <c r="L41">
        <v>1.4899999999999999E-4</v>
      </c>
      <c r="M41">
        <v>1.4899999999999999E-4</v>
      </c>
      <c r="N41">
        <v>1.4899999999999999E-4</v>
      </c>
      <c r="O41">
        <v>1.4899999999999999E-4</v>
      </c>
      <c r="P41">
        <v>1.4899999999999999E-4</v>
      </c>
      <c r="Q41">
        <v>1.4899999999999999E-4</v>
      </c>
      <c r="R41">
        <v>1.4899999999999999E-4</v>
      </c>
      <c r="S41">
        <v>1.4899999999999999E-4</v>
      </c>
      <c r="T41">
        <v>1.4899999999999999E-4</v>
      </c>
      <c r="U41">
        <v>1.4899999999999999E-4</v>
      </c>
      <c r="V41">
        <v>1.4899999999999999E-4</v>
      </c>
      <c r="W41">
        <v>1.4899999999999999E-4</v>
      </c>
      <c r="X41">
        <v>1.4899999999999999E-4</v>
      </c>
      <c r="Y41">
        <v>1.4899999999999999E-4</v>
      </c>
      <c r="Z41">
        <v>1.4899999999999999E-4</v>
      </c>
      <c r="AA41">
        <v>1.4899999999999999E-4</v>
      </c>
      <c r="AB41">
        <v>1.4899999999999999E-4</v>
      </c>
      <c r="AC41">
        <v>1.4899999999999999E-4</v>
      </c>
      <c r="AD41">
        <v>1.4899999999999999E-4</v>
      </c>
      <c r="AE41">
        <v>1.4899999999999999E-4</v>
      </c>
      <c r="AF41">
        <v>1.4899999999999999E-4</v>
      </c>
      <c r="AG41">
        <v>1.4899999999999999E-4</v>
      </c>
      <c r="AH41">
        <v>1.4899999999999999E-4</v>
      </c>
      <c r="AI41">
        <v>1.4899999999999999E-4</v>
      </c>
    </row>
    <row r="42" spans="1:38">
      <c r="A42" t="s">
        <v>321</v>
      </c>
      <c r="B42" s="75">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row>
    <row r="43" spans="1:38">
      <c r="A43" t="s">
        <v>322</v>
      </c>
      <c r="B43" s="75">
        <v>2.5399999999999999E-4</v>
      </c>
      <c r="C43">
        <v>2.5399999999999999E-4</v>
      </c>
      <c r="D43">
        <v>2.5399999999999999E-4</v>
      </c>
      <c r="E43">
        <v>2.5399999999999999E-4</v>
      </c>
      <c r="F43">
        <v>2.5399999999999999E-4</v>
      </c>
      <c r="G43">
        <v>2.5399999999999999E-4</v>
      </c>
      <c r="H43">
        <v>2.5399999999999999E-4</v>
      </c>
      <c r="I43">
        <v>2.5399999999999999E-4</v>
      </c>
      <c r="J43">
        <v>2.5399999999999999E-4</v>
      </c>
      <c r="K43">
        <v>2.5399999999999999E-4</v>
      </c>
      <c r="L43">
        <v>2.5399999999999999E-4</v>
      </c>
      <c r="M43">
        <v>2.5399999999999999E-4</v>
      </c>
      <c r="N43">
        <v>2.5399999999999999E-4</v>
      </c>
      <c r="O43">
        <v>2.5399999999999999E-4</v>
      </c>
      <c r="P43">
        <v>2.5399999999999999E-4</v>
      </c>
      <c r="Q43">
        <v>2.5399999999999999E-4</v>
      </c>
      <c r="R43">
        <v>2.5399999999999999E-4</v>
      </c>
      <c r="S43">
        <v>2.5399999999999999E-4</v>
      </c>
      <c r="T43">
        <v>2.5399999999999999E-4</v>
      </c>
      <c r="U43">
        <v>2.5399999999999999E-4</v>
      </c>
      <c r="V43">
        <v>2.5399999999999999E-4</v>
      </c>
      <c r="W43">
        <v>2.5399999999999999E-4</v>
      </c>
      <c r="X43">
        <v>2.5399999999999999E-4</v>
      </c>
      <c r="Y43">
        <v>2.5399999999999999E-4</v>
      </c>
      <c r="Z43">
        <v>2.5399999999999999E-4</v>
      </c>
      <c r="AA43">
        <v>2.5399999999999999E-4</v>
      </c>
      <c r="AB43">
        <v>2.5399999999999999E-4</v>
      </c>
      <c r="AC43">
        <v>2.5399999999999999E-4</v>
      </c>
      <c r="AD43">
        <v>2.5399999999999999E-4</v>
      </c>
      <c r="AE43">
        <v>2.5399999999999999E-4</v>
      </c>
      <c r="AF43">
        <v>2.5399999999999999E-4</v>
      </c>
      <c r="AG43">
        <v>2.5399999999999999E-4</v>
      </c>
      <c r="AH43">
        <v>2.5399999999999999E-4</v>
      </c>
      <c r="AI43">
        <v>2.5399999999999999E-4</v>
      </c>
    </row>
    <row r="44" spans="1:38">
      <c r="A44" t="s">
        <v>323</v>
      </c>
      <c r="B44" s="75">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row>
    <row r="45" spans="1:38">
      <c r="A45" t="s">
        <v>324</v>
      </c>
      <c r="B45" s="7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row>
    <row r="46" spans="1:38">
      <c r="A46" t="s">
        <v>325</v>
      </c>
      <c r="B46" s="75">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row>
    <row r="47" spans="1:38">
      <c r="A47" t="s">
        <v>326</v>
      </c>
      <c r="B47" s="75">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row>
    <row r="48" spans="1:38">
      <c r="A48" t="s">
        <v>327</v>
      </c>
      <c r="B48" s="75">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row>
    <row r="49" spans="1:35">
      <c r="A49" t="s">
        <v>328</v>
      </c>
      <c r="B49" s="75">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row>
    <row r="50" spans="1:35">
      <c r="A50" t="s">
        <v>329</v>
      </c>
      <c r="B50" s="75">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row>
    <row r="51" spans="1:35">
      <c r="A51" t="s">
        <v>330</v>
      </c>
      <c r="B51" s="75">
        <v>4.5399999999999998E-4</v>
      </c>
      <c r="C51">
        <v>4.5399999999999998E-4</v>
      </c>
      <c r="D51">
        <v>4.5399999999999998E-4</v>
      </c>
      <c r="E51">
        <v>4.5399999999999998E-4</v>
      </c>
      <c r="F51">
        <v>4.5399999999999998E-4</v>
      </c>
      <c r="G51">
        <v>4.5399999999999998E-4</v>
      </c>
      <c r="H51">
        <v>4.5399999999999998E-4</v>
      </c>
      <c r="I51">
        <v>4.5399999999999998E-4</v>
      </c>
      <c r="J51">
        <v>4.5399999999999998E-4</v>
      </c>
      <c r="K51">
        <v>4.5399999999999998E-4</v>
      </c>
      <c r="L51">
        <v>4.5399999999999998E-4</v>
      </c>
      <c r="M51">
        <v>4.5399999999999998E-4</v>
      </c>
      <c r="N51">
        <v>4.5399999999999998E-4</v>
      </c>
      <c r="O51">
        <v>4.5399999999999998E-4</v>
      </c>
      <c r="P51">
        <v>4.5399999999999998E-4</v>
      </c>
      <c r="Q51">
        <v>4.5399999999999998E-4</v>
      </c>
      <c r="R51">
        <v>4.5399999999999998E-4</v>
      </c>
      <c r="S51">
        <v>4.5399999999999998E-4</v>
      </c>
      <c r="T51">
        <v>4.5399999999999998E-4</v>
      </c>
      <c r="U51">
        <v>4.5399999999999998E-4</v>
      </c>
      <c r="V51">
        <v>4.5399999999999998E-4</v>
      </c>
      <c r="W51">
        <v>4.5399999999999998E-4</v>
      </c>
      <c r="X51">
        <v>4.5399999999999998E-4</v>
      </c>
      <c r="Y51">
        <v>4.5399999999999998E-4</v>
      </c>
      <c r="Z51">
        <v>4.5399999999999998E-4</v>
      </c>
      <c r="AA51">
        <v>4.5399999999999998E-4</v>
      </c>
      <c r="AB51">
        <v>4.5399999999999998E-4</v>
      </c>
      <c r="AC51">
        <v>4.5399999999999998E-4</v>
      </c>
      <c r="AD51">
        <v>4.5399999999999998E-4</v>
      </c>
      <c r="AE51">
        <v>4.5399999999999998E-4</v>
      </c>
      <c r="AF51">
        <v>4.5399999999999998E-4</v>
      </c>
      <c r="AG51">
        <v>4.5399999999999998E-4</v>
      </c>
      <c r="AH51">
        <v>4.5399999999999998E-4</v>
      </c>
      <c r="AI51">
        <v>4.5399999999999998E-4</v>
      </c>
    </row>
    <row r="52" spans="1:35">
      <c r="A52" t="s">
        <v>331</v>
      </c>
      <c r="B52" s="75">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row>
    <row r="53" spans="1:35">
      <c r="A53" t="s">
        <v>332</v>
      </c>
      <c r="B53" s="75">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row>
    <row r="54" spans="1:35">
      <c r="A54" t="s">
        <v>333</v>
      </c>
      <c r="B54" s="75">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row>
    <row r="55" spans="1:35">
      <c r="A55" t="s">
        <v>334</v>
      </c>
      <c r="B55" s="7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row>
    <row r="56" spans="1:35">
      <c r="A56" t="s">
        <v>335</v>
      </c>
      <c r="B56" s="75">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row>
    <row r="57" spans="1:35">
      <c r="A57" t="s">
        <v>336</v>
      </c>
      <c r="B57" s="75">
        <v>1.05E-4</v>
      </c>
      <c r="C57">
        <v>1.05E-4</v>
      </c>
      <c r="D57">
        <v>1.05E-4</v>
      </c>
      <c r="E57">
        <v>1.05E-4</v>
      </c>
      <c r="F57">
        <v>1.05E-4</v>
      </c>
      <c r="G57">
        <v>1.05E-4</v>
      </c>
      <c r="H57">
        <v>1.05E-4</v>
      </c>
      <c r="I57">
        <v>1.05E-4</v>
      </c>
      <c r="J57">
        <v>1.05E-4</v>
      </c>
      <c r="K57">
        <v>1.05E-4</v>
      </c>
      <c r="L57">
        <v>1.05E-4</v>
      </c>
      <c r="M57">
        <v>1.05E-4</v>
      </c>
      <c r="N57">
        <v>1.05E-4</v>
      </c>
      <c r="O57">
        <v>1.05E-4</v>
      </c>
      <c r="P57">
        <v>1.05E-4</v>
      </c>
      <c r="Q57">
        <v>1.05E-4</v>
      </c>
      <c r="R57">
        <v>1.05E-4</v>
      </c>
      <c r="S57">
        <v>1.05E-4</v>
      </c>
      <c r="T57">
        <v>1.05E-4</v>
      </c>
      <c r="U57">
        <v>1.05E-4</v>
      </c>
      <c r="V57">
        <v>1.05E-4</v>
      </c>
      <c r="W57">
        <v>1.05E-4</v>
      </c>
      <c r="X57">
        <v>1.05E-4</v>
      </c>
      <c r="Y57">
        <v>1.05E-4</v>
      </c>
      <c r="Z57">
        <v>1.05E-4</v>
      </c>
      <c r="AA57">
        <v>1.05E-4</v>
      </c>
      <c r="AB57">
        <v>1.05E-4</v>
      </c>
      <c r="AC57">
        <v>1.05E-4</v>
      </c>
      <c r="AD57">
        <v>1.05E-4</v>
      </c>
      <c r="AE57">
        <v>1.05E-4</v>
      </c>
      <c r="AF57">
        <v>1.05E-4</v>
      </c>
      <c r="AG57">
        <v>1.05E-4</v>
      </c>
      <c r="AH57">
        <v>1.05E-4</v>
      </c>
      <c r="AI57">
        <v>1.05E-4</v>
      </c>
    </row>
    <row r="58" spans="1:35">
      <c r="A58" t="s">
        <v>337</v>
      </c>
      <c r="B58" s="75">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row>
    <row r="59" spans="1:35">
      <c r="A59" t="s">
        <v>338</v>
      </c>
      <c r="B59" s="75">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row>
    <row r="60" spans="1:35">
      <c r="A60" t="s">
        <v>339</v>
      </c>
      <c r="B60" s="75">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row>
    <row r="61" spans="1:35">
      <c r="A61" t="s">
        <v>340</v>
      </c>
      <c r="B61" s="75">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row>
    <row r="62" spans="1:35">
      <c r="A62" t="s">
        <v>341</v>
      </c>
      <c r="B62" s="75">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row>
    <row r="63" spans="1:35">
      <c r="A63" t="s">
        <v>342</v>
      </c>
      <c r="B63" s="75">
        <v>8.8199999999999997E-4</v>
      </c>
      <c r="C63">
        <v>8.8199999999999997E-4</v>
      </c>
      <c r="D63">
        <v>8.8199999999999997E-4</v>
      </c>
      <c r="E63">
        <v>8.8199999999999997E-4</v>
      </c>
      <c r="F63">
        <v>8.8199999999999997E-4</v>
      </c>
      <c r="G63">
        <v>8.8199999999999997E-4</v>
      </c>
      <c r="H63">
        <v>8.8199999999999997E-4</v>
      </c>
      <c r="I63">
        <v>8.8199999999999997E-4</v>
      </c>
      <c r="J63">
        <v>8.8199999999999997E-4</v>
      </c>
      <c r="K63">
        <v>8.8199999999999997E-4</v>
      </c>
      <c r="L63">
        <v>8.8199999999999997E-4</v>
      </c>
      <c r="M63">
        <v>8.8199999999999997E-4</v>
      </c>
      <c r="N63">
        <v>8.8199999999999997E-4</v>
      </c>
      <c r="O63">
        <v>8.8199999999999997E-4</v>
      </c>
      <c r="P63">
        <v>8.8199999999999997E-4</v>
      </c>
      <c r="Q63">
        <v>8.8199999999999997E-4</v>
      </c>
      <c r="R63">
        <v>8.8199999999999997E-4</v>
      </c>
      <c r="S63">
        <v>8.8199999999999997E-4</v>
      </c>
      <c r="T63">
        <v>8.8199999999999997E-4</v>
      </c>
      <c r="U63">
        <v>8.8199999999999997E-4</v>
      </c>
      <c r="V63">
        <v>8.8199999999999997E-4</v>
      </c>
      <c r="W63">
        <v>8.8199999999999997E-4</v>
      </c>
      <c r="X63">
        <v>8.8199999999999997E-4</v>
      </c>
      <c r="Y63">
        <v>8.8199999999999997E-4</v>
      </c>
      <c r="Z63">
        <v>8.8199999999999997E-4</v>
      </c>
      <c r="AA63">
        <v>8.8199999999999997E-4</v>
      </c>
      <c r="AB63">
        <v>8.8199999999999997E-4</v>
      </c>
      <c r="AC63">
        <v>8.8199999999999997E-4</v>
      </c>
      <c r="AD63">
        <v>8.8199999999999997E-4</v>
      </c>
      <c r="AE63">
        <v>8.8199999999999997E-4</v>
      </c>
      <c r="AF63">
        <v>8.8199999999999997E-4</v>
      </c>
      <c r="AG63">
        <v>8.8199999999999997E-4</v>
      </c>
      <c r="AH63">
        <v>8.8199999999999997E-4</v>
      </c>
      <c r="AI63">
        <v>8.8199999999999997E-4</v>
      </c>
    </row>
    <row r="64" spans="1:35">
      <c r="A64" t="s">
        <v>343</v>
      </c>
      <c r="B64" s="75">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row>
    <row r="65" spans="1:35">
      <c r="A65" t="s">
        <v>344</v>
      </c>
      <c r="B65" s="7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row>
    <row r="66" spans="1:35">
      <c r="A66" t="s">
        <v>345</v>
      </c>
      <c r="B66" s="75">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row>
    <row r="67" spans="1:35">
      <c r="A67" t="s">
        <v>346</v>
      </c>
      <c r="B67" s="75">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row>
    <row r="68" spans="1:35">
      <c r="A68" t="s">
        <v>347</v>
      </c>
      <c r="B68" s="75">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row>
    <row r="69" spans="1:35">
      <c r="A69" t="s">
        <v>348</v>
      </c>
      <c r="B69" s="75">
        <v>3.4293399999999999E-3</v>
      </c>
      <c r="C69">
        <v>3.4293399999999999E-3</v>
      </c>
      <c r="D69">
        <v>3.4293399999999999E-3</v>
      </c>
      <c r="E69">
        <v>3.4293399999999999E-3</v>
      </c>
      <c r="F69">
        <v>3.4293399999999999E-3</v>
      </c>
      <c r="G69">
        <v>3.4293399999999999E-3</v>
      </c>
      <c r="H69">
        <v>3.4293399999999999E-3</v>
      </c>
      <c r="I69">
        <v>3.4293399999999999E-3</v>
      </c>
      <c r="J69">
        <v>3.4293399999999999E-3</v>
      </c>
      <c r="K69">
        <v>3.4293399999999999E-3</v>
      </c>
      <c r="L69">
        <v>3.4293399999999999E-3</v>
      </c>
      <c r="M69">
        <v>3.4293399999999999E-3</v>
      </c>
      <c r="N69">
        <v>3.4293399999999999E-3</v>
      </c>
      <c r="O69">
        <v>3.4293399999999999E-3</v>
      </c>
      <c r="P69">
        <v>3.4293399999999999E-3</v>
      </c>
      <c r="Q69">
        <v>3.4293399999999999E-3</v>
      </c>
      <c r="R69">
        <v>3.4293399999999999E-3</v>
      </c>
      <c r="S69">
        <v>3.4293399999999999E-3</v>
      </c>
      <c r="T69">
        <v>3.4293399999999999E-3</v>
      </c>
      <c r="U69">
        <v>3.4293399999999999E-3</v>
      </c>
      <c r="V69">
        <v>3.4293399999999999E-3</v>
      </c>
      <c r="W69">
        <v>3.4293399999999999E-3</v>
      </c>
      <c r="X69">
        <v>3.4293399999999999E-3</v>
      </c>
      <c r="Y69">
        <v>3.4293399999999999E-3</v>
      </c>
      <c r="Z69">
        <v>3.4293399999999999E-3</v>
      </c>
      <c r="AA69">
        <v>3.4293399999999999E-3</v>
      </c>
      <c r="AB69">
        <v>3.4293399999999999E-3</v>
      </c>
      <c r="AC69">
        <v>3.4293399999999999E-3</v>
      </c>
      <c r="AD69">
        <v>3.4293399999999999E-3</v>
      </c>
      <c r="AE69">
        <v>3.4293399999999999E-3</v>
      </c>
      <c r="AF69">
        <v>3.4293399999999999E-3</v>
      </c>
      <c r="AG69">
        <v>3.4293399999999999E-3</v>
      </c>
      <c r="AH69">
        <v>3.4293399999999999E-3</v>
      </c>
      <c r="AI69">
        <v>3.4293399999999999E-3</v>
      </c>
    </row>
    <row r="70" spans="1:35">
      <c r="A70" t="s">
        <v>349</v>
      </c>
      <c r="B70" s="75">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row>
    <row r="71" spans="1:35">
      <c r="A71" t="s">
        <v>350</v>
      </c>
      <c r="B71" s="75">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row>
    <row r="72" spans="1:35">
      <c r="A72" t="s">
        <v>351</v>
      </c>
      <c r="B72" s="75">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row>
    <row r="73" spans="1:35">
      <c r="A73" t="s">
        <v>352</v>
      </c>
      <c r="B73" s="75">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row>
    <row r="74" spans="1:35">
      <c r="A74" t="s">
        <v>353</v>
      </c>
      <c r="B74" s="75">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row>
    <row r="75" spans="1:35">
      <c r="A75" t="s">
        <v>354</v>
      </c>
      <c r="B75" s="71">
        <v>9.7999999999999993E-6</v>
      </c>
      <c r="C75" s="71">
        <v>9.7999999999999993E-6</v>
      </c>
      <c r="D75" s="71">
        <v>9.7999999999999993E-6</v>
      </c>
      <c r="E75" s="71">
        <v>9.7999999999999993E-6</v>
      </c>
      <c r="F75" s="71">
        <v>9.7999999999999993E-6</v>
      </c>
      <c r="G75" s="71">
        <v>9.7999999999999993E-6</v>
      </c>
      <c r="H75" s="71">
        <v>9.7999999999999993E-6</v>
      </c>
      <c r="I75" s="71">
        <v>9.7999999999999993E-6</v>
      </c>
      <c r="J75" s="71">
        <v>9.7999999999999993E-6</v>
      </c>
      <c r="K75" s="71">
        <v>9.7999999999999993E-6</v>
      </c>
      <c r="L75" s="71">
        <v>9.7999999999999993E-6</v>
      </c>
      <c r="M75" s="71">
        <v>9.7999999999999993E-6</v>
      </c>
      <c r="N75" s="71">
        <v>9.7999999999999993E-6</v>
      </c>
      <c r="O75" s="71">
        <v>9.7999999999999993E-6</v>
      </c>
      <c r="P75" s="71">
        <v>9.7999999999999993E-6</v>
      </c>
      <c r="Q75" s="71">
        <v>9.7999999999999993E-6</v>
      </c>
      <c r="R75" s="71">
        <v>9.7999999999999993E-6</v>
      </c>
      <c r="S75" s="71">
        <v>9.7999999999999993E-6</v>
      </c>
      <c r="T75" s="71">
        <v>9.7999999999999993E-6</v>
      </c>
      <c r="U75" s="71">
        <v>9.7999999999999993E-6</v>
      </c>
      <c r="V75" s="71">
        <v>9.7999999999999993E-6</v>
      </c>
      <c r="W75" s="71">
        <v>9.7999999999999993E-6</v>
      </c>
      <c r="X75" s="71">
        <v>9.7999999999999993E-6</v>
      </c>
      <c r="Y75" s="71">
        <v>9.7999999999999993E-6</v>
      </c>
      <c r="Z75" s="71">
        <v>9.7999999999999993E-6</v>
      </c>
      <c r="AA75" s="71">
        <v>9.7999999999999993E-6</v>
      </c>
      <c r="AB75" s="71">
        <v>9.7999999999999993E-6</v>
      </c>
      <c r="AC75" s="71">
        <v>9.7999999999999993E-6</v>
      </c>
      <c r="AD75" s="71">
        <v>9.7999999999999993E-6</v>
      </c>
      <c r="AE75" s="71">
        <v>9.7999999999999993E-6</v>
      </c>
      <c r="AF75" s="71">
        <v>9.7999999999999993E-6</v>
      </c>
      <c r="AG75" s="71">
        <v>9.7999999999999993E-6</v>
      </c>
      <c r="AH75" s="71">
        <v>9.7999999999999993E-6</v>
      </c>
      <c r="AI75" s="71">
        <v>9.7999999999999993E-6</v>
      </c>
    </row>
    <row r="76" spans="1:35">
      <c r="A76" t="s">
        <v>355</v>
      </c>
      <c r="B76" s="75">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row>
    <row r="77" spans="1:35">
      <c r="A77" t="s">
        <v>356</v>
      </c>
      <c r="B77" s="75">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row>
    <row r="78" spans="1:35">
      <c r="A78" t="s">
        <v>357</v>
      </c>
      <c r="B78" s="75">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row>
    <row r="79" spans="1:35">
      <c r="A79" t="s">
        <v>358</v>
      </c>
      <c r="B79" s="75">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row>
    <row r="80" spans="1:35">
      <c r="A80" t="s">
        <v>359</v>
      </c>
      <c r="B80" s="75">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row>
    <row r="81" spans="1:35">
      <c r="A81" t="s">
        <v>360</v>
      </c>
      <c r="B81" s="75">
        <v>4.8961999999999999E-3</v>
      </c>
      <c r="C81">
        <v>4.8961999999999999E-3</v>
      </c>
      <c r="D81">
        <v>4.8961999999999999E-3</v>
      </c>
      <c r="E81">
        <v>4.8961999999999999E-3</v>
      </c>
      <c r="F81">
        <v>4.8961999999999999E-3</v>
      </c>
      <c r="G81">
        <v>4.8961999999999999E-3</v>
      </c>
      <c r="H81">
        <v>4.8961999999999999E-3</v>
      </c>
      <c r="I81">
        <v>4.8961999999999999E-3</v>
      </c>
      <c r="J81">
        <v>4.8961999999999999E-3</v>
      </c>
      <c r="K81">
        <v>4.8961999999999999E-3</v>
      </c>
      <c r="L81">
        <v>4.8961999999999999E-3</v>
      </c>
      <c r="M81">
        <v>4.8961999999999999E-3</v>
      </c>
      <c r="N81">
        <v>4.8961999999999999E-3</v>
      </c>
      <c r="O81">
        <v>4.8961999999999999E-3</v>
      </c>
      <c r="P81">
        <v>4.8961999999999999E-3</v>
      </c>
      <c r="Q81">
        <v>4.8961999999999999E-3</v>
      </c>
      <c r="R81">
        <v>4.8961999999999999E-3</v>
      </c>
      <c r="S81">
        <v>4.8961999999999999E-3</v>
      </c>
      <c r="T81">
        <v>4.8961999999999999E-3</v>
      </c>
      <c r="U81">
        <v>4.8961999999999999E-3</v>
      </c>
      <c r="V81">
        <v>4.8961999999999999E-3</v>
      </c>
      <c r="W81">
        <v>4.8961999999999999E-3</v>
      </c>
      <c r="X81">
        <v>4.8961999999999999E-3</v>
      </c>
      <c r="Y81">
        <v>4.8961999999999999E-3</v>
      </c>
      <c r="Z81">
        <v>4.8961999999999999E-3</v>
      </c>
      <c r="AA81">
        <v>4.8961999999999999E-3</v>
      </c>
      <c r="AB81">
        <v>4.8961999999999999E-3</v>
      </c>
      <c r="AC81">
        <v>4.8961999999999999E-3</v>
      </c>
      <c r="AD81">
        <v>4.8961999999999999E-3</v>
      </c>
      <c r="AE81">
        <v>4.8961999999999999E-3</v>
      </c>
      <c r="AF81">
        <v>4.8961999999999999E-3</v>
      </c>
      <c r="AG81">
        <v>4.8961999999999999E-3</v>
      </c>
      <c r="AH81">
        <v>4.8961999999999999E-3</v>
      </c>
      <c r="AI81">
        <v>4.8961999999999999E-3</v>
      </c>
    </row>
    <row r="82" spans="1:35">
      <c r="A82" t="s">
        <v>361</v>
      </c>
      <c r="B82" s="75">
        <v>1.0300000000000001E-3</v>
      </c>
      <c r="C82">
        <v>1.0300000000000001E-3</v>
      </c>
      <c r="D82">
        <v>1.0300000000000001E-3</v>
      </c>
      <c r="E82">
        <v>1.0300000000000001E-3</v>
      </c>
      <c r="F82">
        <v>1.0300000000000001E-3</v>
      </c>
      <c r="G82">
        <v>1.0300000000000001E-3</v>
      </c>
      <c r="H82">
        <v>1.0300000000000001E-3</v>
      </c>
      <c r="I82">
        <v>1.0300000000000001E-3</v>
      </c>
      <c r="J82">
        <v>1.0300000000000001E-3</v>
      </c>
      <c r="K82">
        <v>1.0300000000000001E-3</v>
      </c>
      <c r="L82">
        <v>1.0300000000000001E-3</v>
      </c>
      <c r="M82">
        <v>1.0300000000000001E-3</v>
      </c>
      <c r="N82">
        <v>1.0300000000000001E-3</v>
      </c>
      <c r="O82">
        <v>1.0300000000000001E-3</v>
      </c>
      <c r="P82">
        <v>1.0300000000000001E-3</v>
      </c>
      <c r="Q82">
        <v>1.0300000000000001E-3</v>
      </c>
      <c r="R82">
        <v>1.0300000000000001E-3</v>
      </c>
      <c r="S82">
        <v>1.0300000000000001E-3</v>
      </c>
      <c r="T82">
        <v>1.0300000000000001E-3</v>
      </c>
      <c r="U82">
        <v>1.0300000000000001E-3</v>
      </c>
      <c r="V82">
        <v>1.0300000000000001E-3</v>
      </c>
      <c r="W82">
        <v>1.0300000000000001E-3</v>
      </c>
      <c r="X82">
        <v>1.0300000000000001E-3</v>
      </c>
      <c r="Y82">
        <v>1.0300000000000001E-3</v>
      </c>
      <c r="Z82">
        <v>1.0300000000000001E-3</v>
      </c>
      <c r="AA82">
        <v>1.0300000000000001E-3</v>
      </c>
      <c r="AB82">
        <v>1.0300000000000001E-3</v>
      </c>
      <c r="AC82">
        <v>1.0300000000000001E-3</v>
      </c>
      <c r="AD82">
        <v>1.0300000000000001E-3</v>
      </c>
      <c r="AE82">
        <v>1.0300000000000001E-3</v>
      </c>
      <c r="AF82">
        <v>1.0300000000000001E-3</v>
      </c>
      <c r="AG82">
        <v>1.0300000000000001E-3</v>
      </c>
      <c r="AH82">
        <v>1.0300000000000001E-3</v>
      </c>
      <c r="AI82">
        <v>1.0300000000000001E-3</v>
      </c>
    </row>
    <row r="83" spans="1:35">
      <c r="A83" t="s">
        <v>362</v>
      </c>
      <c r="B83" s="75">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row>
    <row r="84" spans="1:35">
      <c r="A84" t="s">
        <v>363</v>
      </c>
      <c r="B84" s="75">
        <v>3.2200000000000002E-4</v>
      </c>
      <c r="C84">
        <v>3.2200000000000002E-4</v>
      </c>
      <c r="D84">
        <v>3.2200000000000002E-4</v>
      </c>
      <c r="E84">
        <v>3.2200000000000002E-4</v>
      </c>
      <c r="F84">
        <v>3.2200000000000002E-4</v>
      </c>
      <c r="G84">
        <v>3.2200000000000002E-4</v>
      </c>
      <c r="H84">
        <v>3.2200000000000002E-4</v>
      </c>
      <c r="I84">
        <v>3.2200000000000002E-4</v>
      </c>
      <c r="J84">
        <v>3.2200000000000002E-4</v>
      </c>
      <c r="K84">
        <v>3.2200000000000002E-4</v>
      </c>
      <c r="L84">
        <v>3.2200000000000002E-4</v>
      </c>
      <c r="M84">
        <v>3.2200000000000002E-4</v>
      </c>
      <c r="N84">
        <v>3.2200000000000002E-4</v>
      </c>
      <c r="O84">
        <v>3.2200000000000002E-4</v>
      </c>
      <c r="P84">
        <v>3.2200000000000002E-4</v>
      </c>
      <c r="Q84">
        <v>3.2200000000000002E-4</v>
      </c>
      <c r="R84">
        <v>3.2200000000000002E-4</v>
      </c>
      <c r="S84">
        <v>3.2200000000000002E-4</v>
      </c>
      <c r="T84">
        <v>3.2200000000000002E-4</v>
      </c>
      <c r="U84">
        <v>3.2200000000000002E-4</v>
      </c>
      <c r="V84">
        <v>3.2200000000000002E-4</v>
      </c>
      <c r="W84">
        <v>3.2200000000000002E-4</v>
      </c>
      <c r="X84">
        <v>3.2200000000000002E-4</v>
      </c>
      <c r="Y84">
        <v>3.2200000000000002E-4</v>
      </c>
      <c r="Z84">
        <v>3.2200000000000002E-4</v>
      </c>
      <c r="AA84">
        <v>3.2200000000000002E-4</v>
      </c>
      <c r="AB84">
        <v>3.2200000000000002E-4</v>
      </c>
      <c r="AC84">
        <v>3.2200000000000002E-4</v>
      </c>
      <c r="AD84">
        <v>3.2200000000000002E-4</v>
      </c>
      <c r="AE84">
        <v>3.2200000000000002E-4</v>
      </c>
      <c r="AF84">
        <v>3.2200000000000002E-4</v>
      </c>
      <c r="AG84">
        <v>3.2200000000000002E-4</v>
      </c>
      <c r="AH84">
        <v>3.2200000000000002E-4</v>
      </c>
      <c r="AI84">
        <v>3.2200000000000002E-4</v>
      </c>
    </row>
    <row r="85" spans="1:35">
      <c r="A85" t="s">
        <v>364</v>
      </c>
      <c r="B85" s="7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row>
    <row r="86" spans="1:35">
      <c r="A86" t="s">
        <v>365</v>
      </c>
      <c r="B86" s="75">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row>
    <row r="87" spans="1:35">
      <c r="A87" t="s">
        <v>366</v>
      </c>
      <c r="B87" s="75">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row>
    <row r="88" spans="1:35">
      <c r="A88" t="s">
        <v>367</v>
      </c>
      <c r="B88" s="75">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row>
    <row r="89" spans="1:35">
      <c r="A89" t="s">
        <v>368</v>
      </c>
      <c r="B89" s="75">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row>
    <row r="90" spans="1:35">
      <c r="A90" t="s">
        <v>369</v>
      </c>
      <c r="B90" s="75">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row>
    <row r="91" spans="1:35">
      <c r="A91" t="s">
        <v>370</v>
      </c>
      <c r="B91" s="75">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row>
    <row r="92" spans="1:35">
      <c r="A92" t="s">
        <v>371</v>
      </c>
      <c r="B92" s="75">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row>
    <row r="93" spans="1:35">
      <c r="A93" t="s">
        <v>372</v>
      </c>
      <c r="B93" s="75">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row>
    <row r="95" spans="1:35" s="3" customFormat="1">
      <c r="A95" s="3" t="s">
        <v>270</v>
      </c>
    </row>
    <row r="96" spans="1:35">
      <c r="A96" t="s">
        <v>244</v>
      </c>
      <c r="B96">
        <v>2017</v>
      </c>
      <c r="C96">
        <v>2018</v>
      </c>
      <c r="D96">
        <v>2019</v>
      </c>
      <c r="E96">
        <v>2020</v>
      </c>
      <c r="F96">
        <v>2021</v>
      </c>
      <c r="G96">
        <v>2022</v>
      </c>
      <c r="H96">
        <v>2023</v>
      </c>
      <c r="I96">
        <v>2024</v>
      </c>
      <c r="J96">
        <v>2025</v>
      </c>
      <c r="K96">
        <v>2026</v>
      </c>
      <c r="L96">
        <v>2027</v>
      </c>
      <c r="M96">
        <v>2028</v>
      </c>
      <c r="N96">
        <v>2029</v>
      </c>
      <c r="O96">
        <v>2030</v>
      </c>
      <c r="P96">
        <v>2031</v>
      </c>
      <c r="Q96">
        <v>2032</v>
      </c>
      <c r="R96">
        <v>2033</v>
      </c>
      <c r="S96">
        <v>2034</v>
      </c>
      <c r="T96">
        <v>2035</v>
      </c>
      <c r="U96">
        <v>2036</v>
      </c>
      <c r="V96">
        <v>2037</v>
      </c>
      <c r="W96">
        <v>2038</v>
      </c>
      <c r="X96">
        <v>2039</v>
      </c>
      <c r="Y96">
        <v>2040</v>
      </c>
      <c r="Z96">
        <v>2041</v>
      </c>
      <c r="AA96">
        <v>2042</v>
      </c>
      <c r="AB96">
        <v>2043</v>
      </c>
      <c r="AC96">
        <v>2044</v>
      </c>
      <c r="AD96">
        <v>2045</v>
      </c>
      <c r="AE96">
        <v>2046</v>
      </c>
      <c r="AF96">
        <v>2047</v>
      </c>
      <c r="AG96">
        <v>2048</v>
      </c>
      <c r="AH96">
        <v>2049</v>
      </c>
      <c r="AI96">
        <v>2050</v>
      </c>
    </row>
    <row r="97" spans="1:35">
      <c r="A97" t="s">
        <v>269</v>
      </c>
      <c r="B97" t="s">
        <v>245</v>
      </c>
    </row>
    <row r="98" spans="1:35">
      <c r="A98" t="s">
        <v>244</v>
      </c>
      <c r="B98">
        <v>2017</v>
      </c>
      <c r="C98">
        <v>2018</v>
      </c>
      <c r="D98">
        <v>2019</v>
      </c>
      <c r="E98">
        <v>2020</v>
      </c>
      <c r="F98">
        <v>2021</v>
      </c>
      <c r="G98">
        <v>2022</v>
      </c>
      <c r="H98">
        <v>2023</v>
      </c>
      <c r="I98">
        <v>2024</v>
      </c>
      <c r="J98">
        <v>2025</v>
      </c>
      <c r="K98">
        <v>2026</v>
      </c>
      <c r="L98">
        <v>2027</v>
      </c>
      <c r="M98">
        <v>2028</v>
      </c>
      <c r="N98">
        <v>2029</v>
      </c>
      <c r="O98">
        <v>2030</v>
      </c>
      <c r="P98">
        <v>2031</v>
      </c>
      <c r="Q98">
        <v>2032</v>
      </c>
      <c r="R98">
        <v>2033</v>
      </c>
      <c r="S98">
        <v>2034</v>
      </c>
      <c r="T98">
        <v>2035</v>
      </c>
      <c r="U98">
        <v>2036</v>
      </c>
      <c r="V98">
        <v>2037</v>
      </c>
      <c r="W98">
        <v>2038</v>
      </c>
      <c r="X98">
        <v>2039</v>
      </c>
      <c r="Y98">
        <v>2040</v>
      </c>
      <c r="Z98">
        <v>2041</v>
      </c>
      <c r="AA98">
        <v>2042</v>
      </c>
      <c r="AB98">
        <v>2043</v>
      </c>
      <c r="AC98">
        <v>2044</v>
      </c>
      <c r="AD98">
        <v>2045</v>
      </c>
      <c r="AE98">
        <v>2046</v>
      </c>
      <c r="AF98">
        <v>2047</v>
      </c>
      <c r="AG98">
        <v>2048</v>
      </c>
      <c r="AH98">
        <v>2049</v>
      </c>
      <c r="AI98">
        <v>2050</v>
      </c>
    </row>
    <row r="99" spans="1:35">
      <c r="A99" t="s">
        <v>373</v>
      </c>
      <c r="B99" s="17">
        <v>181500</v>
      </c>
      <c r="C99">
        <v>181500</v>
      </c>
      <c r="D99">
        <v>181500</v>
      </c>
      <c r="E99">
        <v>181500</v>
      </c>
      <c r="F99">
        <v>181500</v>
      </c>
      <c r="G99">
        <v>181500</v>
      </c>
      <c r="H99">
        <v>181500</v>
      </c>
      <c r="I99">
        <v>181500</v>
      </c>
      <c r="J99">
        <v>181500</v>
      </c>
      <c r="K99">
        <v>181500</v>
      </c>
      <c r="L99">
        <v>181500</v>
      </c>
      <c r="M99">
        <v>181500</v>
      </c>
      <c r="N99">
        <v>181500</v>
      </c>
      <c r="O99">
        <v>181500</v>
      </c>
      <c r="P99">
        <v>181500</v>
      </c>
      <c r="Q99">
        <v>181500</v>
      </c>
      <c r="R99">
        <v>181500</v>
      </c>
      <c r="S99">
        <v>181500</v>
      </c>
      <c r="T99">
        <v>181500</v>
      </c>
      <c r="U99">
        <v>181500</v>
      </c>
      <c r="V99">
        <v>181500</v>
      </c>
      <c r="W99">
        <v>181500</v>
      </c>
      <c r="X99">
        <v>181500</v>
      </c>
      <c r="Y99">
        <v>181500</v>
      </c>
      <c r="Z99">
        <v>181500</v>
      </c>
      <c r="AA99">
        <v>181500</v>
      </c>
      <c r="AB99">
        <v>181500</v>
      </c>
      <c r="AC99">
        <v>181500</v>
      </c>
      <c r="AD99">
        <v>181500</v>
      </c>
      <c r="AE99">
        <v>181500</v>
      </c>
      <c r="AF99">
        <v>181500</v>
      </c>
      <c r="AG99">
        <v>181500</v>
      </c>
      <c r="AH99">
        <v>181500</v>
      </c>
      <c r="AI99">
        <v>181500</v>
      </c>
    </row>
    <row r="100" spans="1:35">
      <c r="A100" t="s">
        <v>374</v>
      </c>
      <c r="B100" s="75">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row>
    <row r="101" spans="1:35">
      <c r="A101" t="s">
        <v>375</v>
      </c>
      <c r="B101" s="71">
        <v>25467700</v>
      </c>
      <c r="C101" s="71">
        <v>25467700</v>
      </c>
      <c r="D101" s="71">
        <v>25467700</v>
      </c>
      <c r="E101" s="71">
        <v>25467700</v>
      </c>
      <c r="F101" s="71">
        <v>25467700</v>
      </c>
      <c r="G101" s="71">
        <v>25467700</v>
      </c>
      <c r="H101" s="71">
        <v>25467700</v>
      </c>
      <c r="I101" s="71">
        <v>25467700</v>
      </c>
      <c r="J101" s="71">
        <v>25467700</v>
      </c>
      <c r="K101" s="71">
        <v>25467700</v>
      </c>
      <c r="L101" s="71">
        <v>25467700</v>
      </c>
      <c r="M101" s="71">
        <v>25467700</v>
      </c>
      <c r="N101" s="71">
        <v>25467700</v>
      </c>
      <c r="O101" s="71">
        <v>25467700</v>
      </c>
      <c r="P101" s="71">
        <v>25467700</v>
      </c>
      <c r="Q101" s="71">
        <v>25467700</v>
      </c>
      <c r="R101" s="71">
        <v>25467700</v>
      </c>
      <c r="S101" s="71">
        <v>25467700</v>
      </c>
      <c r="T101" s="71">
        <v>25467700</v>
      </c>
      <c r="U101" s="71">
        <v>25467700</v>
      </c>
      <c r="V101" s="71">
        <v>25467700</v>
      </c>
      <c r="W101" s="71">
        <v>25467700</v>
      </c>
      <c r="X101" s="71">
        <v>25467700</v>
      </c>
      <c r="Y101" s="71">
        <v>25467700</v>
      </c>
      <c r="Z101" s="71">
        <v>25467700</v>
      </c>
      <c r="AA101" s="71">
        <v>25467700</v>
      </c>
      <c r="AB101" s="71">
        <v>25467700</v>
      </c>
      <c r="AC101" s="71">
        <v>25467700</v>
      </c>
      <c r="AD101" s="71">
        <v>25467700</v>
      </c>
      <c r="AE101" s="71">
        <v>25467700</v>
      </c>
      <c r="AF101" s="71">
        <v>25467700</v>
      </c>
      <c r="AG101" s="71">
        <v>25467700</v>
      </c>
      <c r="AH101" s="71">
        <v>25467700</v>
      </c>
      <c r="AI101" s="71">
        <v>25467700</v>
      </c>
    </row>
    <row r="102" spans="1:35">
      <c r="A102" t="s">
        <v>376</v>
      </c>
      <c r="B102" s="75">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row>
    <row r="103" spans="1:35">
      <c r="A103" t="s">
        <v>377</v>
      </c>
      <c r="B103" s="17">
        <v>158100</v>
      </c>
      <c r="C103">
        <v>158100</v>
      </c>
      <c r="D103">
        <v>158100</v>
      </c>
      <c r="E103">
        <v>158100</v>
      </c>
      <c r="F103">
        <v>158100</v>
      </c>
      <c r="G103">
        <v>158100</v>
      </c>
      <c r="H103">
        <v>158100</v>
      </c>
      <c r="I103">
        <v>158100</v>
      </c>
      <c r="J103">
        <v>158100</v>
      </c>
      <c r="K103">
        <v>158100</v>
      </c>
      <c r="L103">
        <v>158100</v>
      </c>
      <c r="M103">
        <v>158100</v>
      </c>
      <c r="N103">
        <v>158100</v>
      </c>
      <c r="O103">
        <v>158100</v>
      </c>
      <c r="P103">
        <v>158100</v>
      </c>
      <c r="Q103">
        <v>158100</v>
      </c>
      <c r="R103">
        <v>158100</v>
      </c>
      <c r="S103">
        <v>158100</v>
      </c>
      <c r="T103">
        <v>158100</v>
      </c>
      <c r="U103">
        <v>158100</v>
      </c>
      <c r="V103">
        <v>158100</v>
      </c>
      <c r="W103">
        <v>158100</v>
      </c>
      <c r="X103">
        <v>158100</v>
      </c>
      <c r="Y103">
        <v>158100</v>
      </c>
      <c r="Z103">
        <v>158100</v>
      </c>
      <c r="AA103">
        <v>158100</v>
      </c>
      <c r="AB103">
        <v>158100</v>
      </c>
      <c r="AC103">
        <v>158100</v>
      </c>
      <c r="AD103">
        <v>158100</v>
      </c>
      <c r="AE103">
        <v>158100</v>
      </c>
      <c r="AF103">
        <v>158100</v>
      </c>
      <c r="AG103">
        <v>158100</v>
      </c>
      <c r="AH103">
        <v>158100</v>
      </c>
      <c r="AI103">
        <v>158100</v>
      </c>
    </row>
    <row r="104" spans="1:35">
      <c r="A104" t="s">
        <v>378</v>
      </c>
      <c r="B104" s="75">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row>
    <row r="105" spans="1:35">
      <c r="A105" t="s">
        <v>379</v>
      </c>
      <c r="B105" s="7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row>
    <row r="106" spans="1:35">
      <c r="A106" t="s">
        <v>380</v>
      </c>
      <c r="B106" s="75">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row>
    <row r="107" spans="1:35">
      <c r="A107" t="s">
        <v>381</v>
      </c>
      <c r="B107" s="17">
        <v>593231</v>
      </c>
      <c r="C107">
        <v>593231</v>
      </c>
      <c r="D107">
        <v>593231</v>
      </c>
      <c r="E107">
        <v>593231</v>
      </c>
      <c r="F107">
        <v>593231</v>
      </c>
      <c r="G107">
        <v>593231</v>
      </c>
      <c r="H107">
        <v>593231</v>
      </c>
      <c r="I107">
        <v>593231</v>
      </c>
      <c r="J107">
        <v>593231</v>
      </c>
      <c r="K107">
        <v>593231</v>
      </c>
      <c r="L107">
        <v>593231</v>
      </c>
      <c r="M107">
        <v>593231</v>
      </c>
      <c r="N107">
        <v>593231</v>
      </c>
      <c r="O107">
        <v>593231</v>
      </c>
      <c r="P107">
        <v>593231</v>
      </c>
      <c r="Q107">
        <v>593231</v>
      </c>
      <c r="R107">
        <v>593231</v>
      </c>
      <c r="S107">
        <v>593231</v>
      </c>
      <c r="T107">
        <v>593231</v>
      </c>
      <c r="U107">
        <v>593231</v>
      </c>
      <c r="V107">
        <v>593231</v>
      </c>
      <c r="W107">
        <v>593231</v>
      </c>
      <c r="X107">
        <v>593231</v>
      </c>
      <c r="Y107">
        <v>593231</v>
      </c>
      <c r="Z107">
        <v>593231</v>
      </c>
      <c r="AA107">
        <v>593231</v>
      </c>
      <c r="AB107">
        <v>593231</v>
      </c>
      <c r="AC107">
        <v>593231</v>
      </c>
      <c r="AD107">
        <v>593231</v>
      </c>
      <c r="AE107">
        <v>593231</v>
      </c>
      <c r="AF107">
        <v>593231</v>
      </c>
      <c r="AG107">
        <v>593231</v>
      </c>
      <c r="AH107">
        <v>593231</v>
      </c>
      <c r="AI107">
        <v>593231</v>
      </c>
    </row>
    <row r="108" spans="1:35">
      <c r="A108" t="s">
        <v>382</v>
      </c>
      <c r="B108" s="17">
        <v>693366</v>
      </c>
      <c r="C108">
        <v>693366</v>
      </c>
      <c r="D108">
        <v>693366</v>
      </c>
      <c r="E108">
        <v>693366</v>
      </c>
      <c r="F108">
        <v>693366</v>
      </c>
      <c r="G108">
        <v>693366</v>
      </c>
      <c r="H108">
        <v>693366</v>
      </c>
      <c r="I108">
        <v>693366</v>
      </c>
      <c r="J108">
        <v>693366</v>
      </c>
      <c r="K108">
        <v>693366</v>
      </c>
      <c r="L108">
        <v>693366</v>
      </c>
      <c r="M108">
        <v>693366</v>
      </c>
      <c r="N108">
        <v>693366</v>
      </c>
      <c r="O108">
        <v>693366</v>
      </c>
      <c r="P108">
        <v>693366</v>
      </c>
      <c r="Q108">
        <v>693366</v>
      </c>
      <c r="R108">
        <v>693366</v>
      </c>
      <c r="S108">
        <v>693366</v>
      </c>
      <c r="T108">
        <v>693366</v>
      </c>
      <c r="U108">
        <v>693366</v>
      </c>
      <c r="V108">
        <v>693366</v>
      </c>
      <c r="W108">
        <v>693366</v>
      </c>
      <c r="X108">
        <v>693366</v>
      </c>
      <c r="Y108">
        <v>693366</v>
      </c>
      <c r="Z108">
        <v>693366</v>
      </c>
      <c r="AA108">
        <v>693366</v>
      </c>
      <c r="AB108">
        <v>693366</v>
      </c>
      <c r="AC108">
        <v>693366</v>
      </c>
      <c r="AD108">
        <v>693366</v>
      </c>
      <c r="AE108">
        <v>693366</v>
      </c>
      <c r="AF108">
        <v>693366</v>
      </c>
      <c r="AG108">
        <v>693366</v>
      </c>
      <c r="AH108">
        <v>693366</v>
      </c>
      <c r="AI108">
        <v>693366</v>
      </c>
    </row>
    <row r="109" spans="1:35">
      <c r="A109" t="s">
        <v>383</v>
      </c>
      <c r="B109" s="75">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row>
    <row r="110" spans="1:35">
      <c r="A110" t="s">
        <v>384</v>
      </c>
      <c r="B110" s="75">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row>
    <row r="111" spans="1:35">
      <c r="A111" t="s">
        <v>385</v>
      </c>
      <c r="B111" s="75">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row>
    <row r="112" spans="1:35">
      <c r="A112" t="s">
        <v>386</v>
      </c>
      <c r="B112" s="75">
        <v>4878</v>
      </c>
      <c r="C112">
        <v>4878</v>
      </c>
      <c r="D112">
        <v>4878</v>
      </c>
      <c r="E112">
        <v>4878</v>
      </c>
      <c r="F112">
        <v>4878</v>
      </c>
      <c r="G112">
        <v>4878</v>
      </c>
      <c r="H112">
        <v>4878</v>
      </c>
      <c r="I112">
        <v>4878</v>
      </c>
      <c r="J112">
        <v>4878</v>
      </c>
      <c r="K112">
        <v>4878</v>
      </c>
      <c r="L112">
        <v>4878</v>
      </c>
      <c r="M112">
        <v>4878</v>
      </c>
      <c r="N112">
        <v>4878</v>
      </c>
      <c r="O112">
        <v>4878</v>
      </c>
      <c r="P112">
        <v>4878</v>
      </c>
      <c r="Q112">
        <v>4878</v>
      </c>
      <c r="R112">
        <v>4878</v>
      </c>
      <c r="S112">
        <v>4878</v>
      </c>
      <c r="T112">
        <v>4878</v>
      </c>
      <c r="U112">
        <v>4878</v>
      </c>
      <c r="V112">
        <v>4878</v>
      </c>
      <c r="W112">
        <v>4878</v>
      </c>
      <c r="X112">
        <v>4878</v>
      </c>
      <c r="Y112">
        <v>4878</v>
      </c>
      <c r="Z112">
        <v>4878</v>
      </c>
      <c r="AA112">
        <v>4878</v>
      </c>
      <c r="AB112">
        <v>4878</v>
      </c>
      <c r="AC112">
        <v>4878</v>
      </c>
      <c r="AD112">
        <v>4878</v>
      </c>
      <c r="AE112">
        <v>4878</v>
      </c>
      <c r="AF112">
        <v>4878</v>
      </c>
      <c r="AG112">
        <v>4878</v>
      </c>
      <c r="AH112">
        <v>4878</v>
      </c>
      <c r="AI112">
        <v>4878</v>
      </c>
    </row>
    <row r="113" spans="1:35">
      <c r="A113" t="s">
        <v>387</v>
      </c>
      <c r="B113" s="17">
        <v>26287</v>
      </c>
      <c r="C113">
        <v>26287</v>
      </c>
      <c r="D113">
        <v>26287</v>
      </c>
      <c r="E113">
        <v>26287</v>
      </c>
      <c r="F113">
        <v>26287</v>
      </c>
      <c r="G113">
        <v>26287</v>
      </c>
      <c r="H113">
        <v>26287</v>
      </c>
      <c r="I113">
        <v>26287</v>
      </c>
      <c r="J113">
        <v>26287</v>
      </c>
      <c r="K113">
        <v>26287</v>
      </c>
      <c r="L113">
        <v>26287</v>
      </c>
      <c r="M113">
        <v>26287</v>
      </c>
      <c r="N113">
        <v>26287</v>
      </c>
      <c r="O113">
        <v>26287</v>
      </c>
      <c r="P113">
        <v>26287</v>
      </c>
      <c r="Q113">
        <v>26287</v>
      </c>
      <c r="R113">
        <v>26287</v>
      </c>
      <c r="S113">
        <v>26287</v>
      </c>
      <c r="T113">
        <v>26287</v>
      </c>
      <c r="U113">
        <v>26287</v>
      </c>
      <c r="V113">
        <v>26287</v>
      </c>
      <c r="W113">
        <v>26287</v>
      </c>
      <c r="X113">
        <v>26287</v>
      </c>
      <c r="Y113">
        <v>26287</v>
      </c>
      <c r="Z113">
        <v>26287</v>
      </c>
      <c r="AA113">
        <v>26287</v>
      </c>
      <c r="AB113">
        <v>26287</v>
      </c>
      <c r="AC113">
        <v>26287</v>
      </c>
      <c r="AD113">
        <v>26287</v>
      </c>
      <c r="AE113">
        <v>26287</v>
      </c>
      <c r="AF113">
        <v>26287</v>
      </c>
      <c r="AG113">
        <v>26287</v>
      </c>
      <c r="AH113">
        <v>26287</v>
      </c>
      <c r="AI113">
        <v>26287</v>
      </c>
    </row>
    <row r="114" spans="1:35">
      <c r="A114" t="s">
        <v>388</v>
      </c>
      <c r="B114" s="17">
        <v>30509</v>
      </c>
      <c r="C114">
        <v>30509</v>
      </c>
      <c r="D114">
        <v>30509</v>
      </c>
      <c r="E114">
        <v>30509</v>
      </c>
      <c r="F114">
        <v>30509</v>
      </c>
      <c r="G114">
        <v>30509</v>
      </c>
      <c r="H114">
        <v>30509</v>
      </c>
      <c r="I114">
        <v>30509</v>
      </c>
      <c r="J114">
        <v>30509</v>
      </c>
      <c r="K114">
        <v>30509</v>
      </c>
      <c r="L114">
        <v>30509</v>
      </c>
      <c r="M114">
        <v>30509</v>
      </c>
      <c r="N114">
        <v>30509</v>
      </c>
      <c r="O114">
        <v>30509</v>
      </c>
      <c r="P114">
        <v>30509</v>
      </c>
      <c r="Q114">
        <v>30509</v>
      </c>
      <c r="R114">
        <v>30509</v>
      </c>
      <c r="S114">
        <v>30509</v>
      </c>
      <c r="T114">
        <v>30509</v>
      </c>
      <c r="U114">
        <v>30509</v>
      </c>
      <c r="V114">
        <v>30509</v>
      </c>
      <c r="W114">
        <v>30509</v>
      </c>
      <c r="X114">
        <v>30509</v>
      </c>
      <c r="Y114">
        <v>30509</v>
      </c>
      <c r="Z114">
        <v>30509</v>
      </c>
      <c r="AA114">
        <v>30509</v>
      </c>
      <c r="AB114">
        <v>30509</v>
      </c>
      <c r="AC114">
        <v>30509</v>
      </c>
      <c r="AD114">
        <v>30509</v>
      </c>
      <c r="AE114">
        <v>30509</v>
      </c>
      <c r="AF114">
        <v>30509</v>
      </c>
      <c r="AG114">
        <v>30509</v>
      </c>
      <c r="AH114">
        <v>30509</v>
      </c>
      <c r="AI114">
        <v>30509</v>
      </c>
    </row>
    <row r="115" spans="1:35">
      <c r="A115" t="s">
        <v>389</v>
      </c>
      <c r="B115" s="7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row>
    <row r="116" spans="1:35">
      <c r="A116" t="s">
        <v>390</v>
      </c>
      <c r="B116" s="75">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row>
    <row r="117" spans="1:35">
      <c r="A117" t="s">
        <v>391</v>
      </c>
      <c r="B117" s="75">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row>
    <row r="118" spans="1:35">
      <c r="A118" t="s">
        <v>392</v>
      </c>
      <c r="B118" s="75">
        <v>9649</v>
      </c>
      <c r="C118">
        <v>9649</v>
      </c>
      <c r="D118">
        <v>9649</v>
      </c>
      <c r="E118">
        <v>9649</v>
      </c>
      <c r="F118">
        <v>9649</v>
      </c>
      <c r="G118">
        <v>9649</v>
      </c>
      <c r="H118">
        <v>9649</v>
      </c>
      <c r="I118">
        <v>9649</v>
      </c>
      <c r="J118">
        <v>9649</v>
      </c>
      <c r="K118">
        <v>9649</v>
      </c>
      <c r="L118">
        <v>9649</v>
      </c>
      <c r="M118">
        <v>9649</v>
      </c>
      <c r="N118">
        <v>9649</v>
      </c>
      <c r="O118">
        <v>9649</v>
      </c>
      <c r="P118">
        <v>9649</v>
      </c>
      <c r="Q118">
        <v>9649</v>
      </c>
      <c r="R118">
        <v>9649</v>
      </c>
      <c r="S118">
        <v>9649</v>
      </c>
      <c r="T118">
        <v>9649</v>
      </c>
      <c r="U118">
        <v>9649</v>
      </c>
      <c r="V118">
        <v>9649</v>
      </c>
      <c r="W118">
        <v>9649</v>
      </c>
      <c r="X118">
        <v>9649</v>
      </c>
      <c r="Y118">
        <v>9649</v>
      </c>
      <c r="Z118">
        <v>9649</v>
      </c>
      <c r="AA118">
        <v>9649</v>
      </c>
      <c r="AB118">
        <v>9649</v>
      </c>
      <c r="AC118">
        <v>9649</v>
      </c>
      <c r="AD118">
        <v>9649</v>
      </c>
      <c r="AE118">
        <v>9649</v>
      </c>
      <c r="AF118">
        <v>9649</v>
      </c>
      <c r="AG118">
        <v>9649</v>
      </c>
      <c r="AH118">
        <v>9649</v>
      </c>
      <c r="AI118">
        <v>9649</v>
      </c>
    </row>
    <row r="119" spans="1:35">
      <c r="A119" t="s">
        <v>393</v>
      </c>
      <c r="B119" s="75">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row>
    <row r="120" spans="1:35">
      <c r="A120" t="s">
        <v>394</v>
      </c>
      <c r="B120" s="17">
        <v>256033</v>
      </c>
      <c r="C120">
        <v>256033</v>
      </c>
      <c r="D120">
        <v>256033</v>
      </c>
      <c r="E120">
        <v>256033</v>
      </c>
      <c r="F120">
        <v>256033</v>
      </c>
      <c r="G120">
        <v>256033</v>
      </c>
      <c r="H120">
        <v>256033</v>
      </c>
      <c r="I120">
        <v>256033</v>
      </c>
      <c r="J120">
        <v>256033</v>
      </c>
      <c r="K120">
        <v>256033</v>
      </c>
      <c r="L120">
        <v>256033</v>
      </c>
      <c r="M120">
        <v>256033</v>
      </c>
      <c r="N120">
        <v>256033</v>
      </c>
      <c r="O120">
        <v>256033</v>
      </c>
      <c r="P120">
        <v>256033</v>
      </c>
      <c r="Q120">
        <v>256033</v>
      </c>
      <c r="R120">
        <v>256033</v>
      </c>
      <c r="S120">
        <v>256033</v>
      </c>
      <c r="T120">
        <v>256033</v>
      </c>
      <c r="U120">
        <v>256033</v>
      </c>
      <c r="V120">
        <v>256033</v>
      </c>
      <c r="W120">
        <v>256033</v>
      </c>
      <c r="X120">
        <v>256033</v>
      </c>
      <c r="Y120">
        <v>256033</v>
      </c>
      <c r="Z120">
        <v>256033</v>
      </c>
      <c r="AA120">
        <v>256033</v>
      </c>
      <c r="AB120">
        <v>256033</v>
      </c>
      <c r="AC120">
        <v>256033</v>
      </c>
      <c r="AD120">
        <v>256033</v>
      </c>
      <c r="AE120">
        <v>256033</v>
      </c>
      <c r="AF120">
        <v>256033</v>
      </c>
      <c r="AG120">
        <v>256033</v>
      </c>
      <c r="AH120">
        <v>256033</v>
      </c>
      <c r="AI120">
        <v>256033</v>
      </c>
    </row>
    <row r="121" spans="1:35">
      <c r="A121" t="s">
        <v>395</v>
      </c>
      <c r="B121" s="75">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row>
    <row r="122" spans="1:35">
      <c r="A122" t="s">
        <v>396</v>
      </c>
      <c r="B122" s="75">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row>
    <row r="123" spans="1:35">
      <c r="A123" t="s">
        <v>397</v>
      </c>
      <c r="B123" s="75">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row>
    <row r="124" spans="1:35">
      <c r="A124" t="s">
        <v>398</v>
      </c>
      <c r="B124" s="75">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row>
    <row r="125" spans="1:35">
      <c r="A125" t="s">
        <v>399</v>
      </c>
      <c r="B125" s="7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row>
    <row r="126" spans="1:35">
      <c r="A126" t="s">
        <v>400</v>
      </c>
      <c r="B126" s="75">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row>
    <row r="127" spans="1:35">
      <c r="A127" t="s">
        <v>401</v>
      </c>
      <c r="B127" s="75">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row>
    <row r="128" spans="1:35">
      <c r="A128" t="s">
        <v>402</v>
      </c>
      <c r="B128" s="75">
        <v>428</v>
      </c>
      <c r="C128">
        <v>428</v>
      </c>
      <c r="D128">
        <v>428</v>
      </c>
      <c r="E128">
        <v>428</v>
      </c>
      <c r="F128">
        <v>428</v>
      </c>
      <c r="G128">
        <v>428</v>
      </c>
      <c r="H128">
        <v>428</v>
      </c>
      <c r="I128">
        <v>428</v>
      </c>
      <c r="J128">
        <v>428</v>
      </c>
      <c r="K128">
        <v>428</v>
      </c>
      <c r="L128">
        <v>428</v>
      </c>
      <c r="M128">
        <v>428</v>
      </c>
      <c r="N128">
        <v>428</v>
      </c>
      <c r="O128">
        <v>428</v>
      </c>
      <c r="P128">
        <v>428</v>
      </c>
      <c r="Q128">
        <v>428</v>
      </c>
      <c r="R128">
        <v>428</v>
      </c>
      <c r="S128">
        <v>428</v>
      </c>
      <c r="T128">
        <v>428</v>
      </c>
      <c r="U128">
        <v>428</v>
      </c>
      <c r="V128">
        <v>428</v>
      </c>
      <c r="W128">
        <v>428</v>
      </c>
      <c r="X128">
        <v>428</v>
      </c>
      <c r="Y128">
        <v>428</v>
      </c>
      <c r="Z128">
        <v>428</v>
      </c>
      <c r="AA128">
        <v>428</v>
      </c>
      <c r="AB128">
        <v>428</v>
      </c>
      <c r="AC128">
        <v>428</v>
      </c>
      <c r="AD128">
        <v>428</v>
      </c>
      <c r="AE128">
        <v>428</v>
      </c>
      <c r="AF128">
        <v>428</v>
      </c>
      <c r="AG128">
        <v>428</v>
      </c>
      <c r="AH128">
        <v>428</v>
      </c>
      <c r="AI128">
        <v>428</v>
      </c>
    </row>
    <row r="129" spans="1:35">
      <c r="A129" t="s">
        <v>403</v>
      </c>
      <c r="B129" s="75">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row>
    <row r="130" spans="1:35">
      <c r="A130" t="s">
        <v>404</v>
      </c>
      <c r="B130" s="75">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row>
    <row r="131" spans="1:35">
      <c r="A131" t="s">
        <v>405</v>
      </c>
      <c r="B131" s="75">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row>
    <row r="132" spans="1:35">
      <c r="A132" t="s">
        <v>406</v>
      </c>
      <c r="B132" s="75">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row>
    <row r="133" spans="1:35">
      <c r="A133" t="s">
        <v>407</v>
      </c>
      <c r="B133" s="75">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row>
    <row r="134" spans="1:35">
      <c r="A134" t="s">
        <v>408</v>
      </c>
      <c r="B134" s="75">
        <v>139</v>
      </c>
      <c r="C134">
        <v>139</v>
      </c>
      <c r="D134">
        <v>139</v>
      </c>
      <c r="E134">
        <v>139</v>
      </c>
      <c r="F134">
        <v>139</v>
      </c>
      <c r="G134">
        <v>139</v>
      </c>
      <c r="H134">
        <v>139</v>
      </c>
      <c r="I134">
        <v>139</v>
      </c>
      <c r="J134">
        <v>139</v>
      </c>
      <c r="K134">
        <v>139</v>
      </c>
      <c r="L134">
        <v>139</v>
      </c>
      <c r="M134">
        <v>139</v>
      </c>
      <c r="N134">
        <v>139</v>
      </c>
      <c r="O134">
        <v>139</v>
      </c>
      <c r="P134">
        <v>139</v>
      </c>
      <c r="Q134">
        <v>139</v>
      </c>
      <c r="R134">
        <v>139</v>
      </c>
      <c r="S134">
        <v>139</v>
      </c>
      <c r="T134">
        <v>139</v>
      </c>
      <c r="U134">
        <v>139</v>
      </c>
      <c r="V134">
        <v>139</v>
      </c>
      <c r="W134">
        <v>139</v>
      </c>
      <c r="X134">
        <v>139</v>
      </c>
      <c r="Y134">
        <v>139</v>
      </c>
      <c r="Z134">
        <v>139</v>
      </c>
      <c r="AA134">
        <v>139</v>
      </c>
      <c r="AB134">
        <v>139</v>
      </c>
      <c r="AC134">
        <v>139</v>
      </c>
      <c r="AD134">
        <v>139</v>
      </c>
      <c r="AE134">
        <v>139</v>
      </c>
      <c r="AF134">
        <v>139</v>
      </c>
      <c r="AG134">
        <v>139</v>
      </c>
      <c r="AH134">
        <v>139</v>
      </c>
      <c r="AI134">
        <v>139</v>
      </c>
    </row>
    <row r="135" spans="1:35">
      <c r="A135" t="s">
        <v>409</v>
      </c>
      <c r="B135" s="7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row>
    <row r="136" spans="1:35">
      <c r="A136" t="s">
        <v>410</v>
      </c>
      <c r="B136" s="75">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row>
    <row r="137" spans="1:35">
      <c r="A137" t="s">
        <v>411</v>
      </c>
      <c r="B137" s="75">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row>
    <row r="138" spans="1:35">
      <c r="A138" t="s">
        <v>412</v>
      </c>
      <c r="B138" s="75">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row>
    <row r="139" spans="1:35">
      <c r="A139" t="s">
        <v>413</v>
      </c>
      <c r="B139" s="75">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row>
    <row r="140" spans="1:35">
      <c r="A140" t="s">
        <v>414</v>
      </c>
      <c r="B140" s="75">
        <v>2850</v>
      </c>
      <c r="C140">
        <v>2850</v>
      </c>
      <c r="D140">
        <v>2850</v>
      </c>
      <c r="E140">
        <v>2850</v>
      </c>
      <c r="F140">
        <v>2850</v>
      </c>
      <c r="G140">
        <v>2850</v>
      </c>
      <c r="H140">
        <v>2850</v>
      </c>
      <c r="I140">
        <v>2850</v>
      </c>
      <c r="J140">
        <v>2850</v>
      </c>
      <c r="K140">
        <v>2850</v>
      </c>
      <c r="L140">
        <v>2850</v>
      </c>
      <c r="M140">
        <v>2850</v>
      </c>
      <c r="N140">
        <v>2850</v>
      </c>
      <c r="O140">
        <v>2850</v>
      </c>
      <c r="P140">
        <v>2850</v>
      </c>
      <c r="Q140">
        <v>2850</v>
      </c>
      <c r="R140">
        <v>2850</v>
      </c>
      <c r="S140">
        <v>2850</v>
      </c>
      <c r="T140">
        <v>2850</v>
      </c>
      <c r="U140">
        <v>2850</v>
      </c>
      <c r="V140">
        <v>2850</v>
      </c>
      <c r="W140">
        <v>2850</v>
      </c>
      <c r="X140">
        <v>2850</v>
      </c>
      <c r="Y140">
        <v>2850</v>
      </c>
      <c r="Z140">
        <v>2850</v>
      </c>
      <c r="AA140">
        <v>2850</v>
      </c>
      <c r="AB140">
        <v>2850</v>
      </c>
      <c r="AC140">
        <v>2850</v>
      </c>
      <c r="AD140">
        <v>2850</v>
      </c>
      <c r="AE140">
        <v>2850</v>
      </c>
      <c r="AF140">
        <v>2850</v>
      </c>
      <c r="AG140">
        <v>2850</v>
      </c>
      <c r="AH140">
        <v>2850</v>
      </c>
      <c r="AI140">
        <v>2850</v>
      </c>
    </row>
    <row r="141" spans="1:35">
      <c r="A141" t="s">
        <v>415</v>
      </c>
      <c r="B141" s="75">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row>
    <row r="142" spans="1:35">
      <c r="A142" t="s">
        <v>416</v>
      </c>
      <c r="B142" s="75">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row>
    <row r="143" spans="1:35">
      <c r="A143" t="s">
        <v>417</v>
      </c>
      <c r="B143" s="75">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row>
    <row r="144" spans="1:35">
      <c r="A144" t="s">
        <v>418</v>
      </c>
      <c r="B144" s="75">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row>
    <row r="145" spans="1:35">
      <c r="A145" t="s">
        <v>419</v>
      </c>
      <c r="B145" s="7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row>
    <row r="146" spans="1:35">
      <c r="A146" t="s">
        <v>420</v>
      </c>
      <c r="B146" s="75">
        <v>581</v>
      </c>
      <c r="C146">
        <v>581</v>
      </c>
      <c r="D146">
        <v>581</v>
      </c>
      <c r="E146">
        <v>581</v>
      </c>
      <c r="F146">
        <v>581</v>
      </c>
      <c r="G146">
        <v>581</v>
      </c>
      <c r="H146">
        <v>581</v>
      </c>
      <c r="I146">
        <v>581</v>
      </c>
      <c r="J146">
        <v>581</v>
      </c>
      <c r="K146">
        <v>581</v>
      </c>
      <c r="L146">
        <v>581</v>
      </c>
      <c r="M146">
        <v>581</v>
      </c>
      <c r="N146">
        <v>581</v>
      </c>
      <c r="O146">
        <v>581</v>
      </c>
      <c r="P146">
        <v>581</v>
      </c>
      <c r="Q146">
        <v>581</v>
      </c>
      <c r="R146">
        <v>581</v>
      </c>
      <c r="S146">
        <v>581</v>
      </c>
      <c r="T146">
        <v>581</v>
      </c>
      <c r="U146">
        <v>581</v>
      </c>
      <c r="V146">
        <v>581</v>
      </c>
      <c r="W146">
        <v>581</v>
      </c>
      <c r="X146">
        <v>581</v>
      </c>
      <c r="Y146">
        <v>581</v>
      </c>
      <c r="Z146">
        <v>581</v>
      </c>
      <c r="AA146">
        <v>581</v>
      </c>
      <c r="AB146">
        <v>581</v>
      </c>
      <c r="AC146">
        <v>581</v>
      </c>
      <c r="AD146">
        <v>581</v>
      </c>
      <c r="AE146">
        <v>581</v>
      </c>
      <c r="AF146">
        <v>581</v>
      </c>
      <c r="AG146">
        <v>581</v>
      </c>
      <c r="AH146">
        <v>581</v>
      </c>
      <c r="AI146">
        <v>581</v>
      </c>
    </row>
    <row r="147" spans="1:35">
      <c r="A147" t="s">
        <v>421</v>
      </c>
      <c r="B147" s="75">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row>
    <row r="148" spans="1:35">
      <c r="A148" t="s">
        <v>422</v>
      </c>
      <c r="B148" s="75">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row>
    <row r="149" spans="1:35">
      <c r="A149" t="s">
        <v>423</v>
      </c>
      <c r="B149" s="75">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row>
    <row r="150" spans="1:35">
      <c r="A150" t="s">
        <v>424</v>
      </c>
      <c r="B150" s="75">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row>
    <row r="151" spans="1:35">
      <c r="A151" t="s">
        <v>425</v>
      </c>
      <c r="B151" s="75">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row>
    <row r="152" spans="1:35">
      <c r="A152" t="s">
        <v>426</v>
      </c>
      <c r="B152" s="75">
        <v>1053</v>
      </c>
      <c r="C152">
        <v>1053</v>
      </c>
      <c r="D152">
        <v>1053</v>
      </c>
      <c r="E152">
        <v>1053</v>
      </c>
      <c r="F152">
        <v>1053</v>
      </c>
      <c r="G152">
        <v>1053</v>
      </c>
      <c r="H152">
        <v>1053</v>
      </c>
      <c r="I152">
        <v>1053</v>
      </c>
      <c r="J152">
        <v>1053</v>
      </c>
      <c r="K152">
        <v>1053</v>
      </c>
      <c r="L152">
        <v>1053</v>
      </c>
      <c r="M152">
        <v>1053</v>
      </c>
      <c r="N152">
        <v>1053</v>
      </c>
      <c r="O152">
        <v>1053</v>
      </c>
      <c r="P152">
        <v>1053</v>
      </c>
      <c r="Q152">
        <v>1053</v>
      </c>
      <c r="R152">
        <v>1053</v>
      </c>
      <c r="S152">
        <v>1053</v>
      </c>
      <c r="T152">
        <v>1053</v>
      </c>
      <c r="U152">
        <v>1053</v>
      </c>
      <c r="V152">
        <v>1053</v>
      </c>
      <c r="W152">
        <v>1053</v>
      </c>
      <c r="X152">
        <v>1053</v>
      </c>
      <c r="Y152">
        <v>1053</v>
      </c>
      <c r="Z152">
        <v>1053</v>
      </c>
      <c r="AA152">
        <v>1053</v>
      </c>
      <c r="AB152">
        <v>1053</v>
      </c>
      <c r="AC152">
        <v>1053</v>
      </c>
      <c r="AD152">
        <v>1053</v>
      </c>
      <c r="AE152">
        <v>1053</v>
      </c>
      <c r="AF152">
        <v>1053</v>
      </c>
      <c r="AG152">
        <v>1053</v>
      </c>
      <c r="AH152">
        <v>1053</v>
      </c>
      <c r="AI152">
        <v>1053</v>
      </c>
    </row>
    <row r="153" spans="1:35">
      <c r="A153" t="s">
        <v>427</v>
      </c>
      <c r="B153" s="75">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row>
    <row r="154" spans="1:35">
      <c r="A154" t="s">
        <v>428</v>
      </c>
      <c r="B154" s="75">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row>
    <row r="155" spans="1:35">
      <c r="A155" t="s">
        <v>429</v>
      </c>
      <c r="B155" s="7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row>
    <row r="156" spans="1:35">
      <c r="A156" t="s">
        <v>430</v>
      </c>
      <c r="B156" s="75">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row>
    <row r="157" spans="1:35">
      <c r="A157" t="s">
        <v>431</v>
      </c>
      <c r="B157" s="75">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row>
    <row r="158" spans="1:35">
      <c r="A158" t="s">
        <v>432</v>
      </c>
      <c r="B158" s="75">
        <v>639</v>
      </c>
      <c r="C158">
        <v>639</v>
      </c>
      <c r="D158">
        <v>639</v>
      </c>
      <c r="E158">
        <v>639</v>
      </c>
      <c r="F158">
        <v>639</v>
      </c>
      <c r="G158">
        <v>639</v>
      </c>
      <c r="H158">
        <v>639</v>
      </c>
      <c r="I158">
        <v>639</v>
      </c>
      <c r="J158">
        <v>639</v>
      </c>
      <c r="K158">
        <v>639</v>
      </c>
      <c r="L158">
        <v>639</v>
      </c>
      <c r="M158">
        <v>639</v>
      </c>
      <c r="N158">
        <v>639</v>
      </c>
      <c r="O158">
        <v>639</v>
      </c>
      <c r="P158">
        <v>639</v>
      </c>
      <c r="Q158">
        <v>639</v>
      </c>
      <c r="R158">
        <v>639</v>
      </c>
      <c r="S158">
        <v>639</v>
      </c>
      <c r="T158">
        <v>639</v>
      </c>
      <c r="U158">
        <v>639</v>
      </c>
      <c r="V158">
        <v>639</v>
      </c>
      <c r="W158">
        <v>639</v>
      </c>
      <c r="X158">
        <v>639</v>
      </c>
      <c r="Y158">
        <v>639</v>
      </c>
      <c r="Z158">
        <v>639</v>
      </c>
      <c r="AA158">
        <v>639</v>
      </c>
      <c r="AB158">
        <v>639</v>
      </c>
      <c r="AC158">
        <v>639</v>
      </c>
      <c r="AD158">
        <v>639</v>
      </c>
      <c r="AE158">
        <v>639</v>
      </c>
      <c r="AF158">
        <v>639</v>
      </c>
      <c r="AG158">
        <v>639</v>
      </c>
      <c r="AH158">
        <v>639</v>
      </c>
      <c r="AI158">
        <v>639</v>
      </c>
    </row>
    <row r="159" spans="1:35">
      <c r="A159" t="s">
        <v>433</v>
      </c>
      <c r="B159" s="75">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row>
    <row r="160" spans="1:35">
      <c r="A160" t="s">
        <v>434</v>
      </c>
      <c r="B160" s="75">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row>
    <row r="161" spans="1:35">
      <c r="A161" t="s">
        <v>435</v>
      </c>
      <c r="B161" s="17">
        <v>720811</v>
      </c>
      <c r="C161">
        <v>720811</v>
      </c>
      <c r="D161">
        <v>720811</v>
      </c>
      <c r="E161">
        <v>720811</v>
      </c>
      <c r="F161">
        <v>720811</v>
      </c>
      <c r="G161">
        <v>720811</v>
      </c>
      <c r="H161">
        <v>720811</v>
      </c>
      <c r="I161">
        <v>720811</v>
      </c>
      <c r="J161">
        <v>720811</v>
      </c>
      <c r="K161">
        <v>720811</v>
      </c>
      <c r="L161">
        <v>720811</v>
      </c>
      <c r="M161">
        <v>720811</v>
      </c>
      <c r="N161">
        <v>720811</v>
      </c>
      <c r="O161">
        <v>720811</v>
      </c>
      <c r="P161">
        <v>720811</v>
      </c>
      <c r="Q161">
        <v>720811</v>
      </c>
      <c r="R161">
        <v>720811</v>
      </c>
      <c r="S161">
        <v>720811</v>
      </c>
      <c r="T161">
        <v>720811</v>
      </c>
      <c r="U161">
        <v>720811</v>
      </c>
      <c r="V161">
        <v>720811</v>
      </c>
      <c r="W161">
        <v>720811</v>
      </c>
      <c r="X161">
        <v>720811</v>
      </c>
      <c r="Y161">
        <v>720811</v>
      </c>
      <c r="Z161">
        <v>720811</v>
      </c>
      <c r="AA161">
        <v>720811</v>
      </c>
      <c r="AB161">
        <v>720811</v>
      </c>
      <c r="AC161">
        <v>720811</v>
      </c>
      <c r="AD161">
        <v>720811</v>
      </c>
      <c r="AE161">
        <v>720811</v>
      </c>
      <c r="AF161">
        <v>720811</v>
      </c>
      <c r="AG161">
        <v>720811</v>
      </c>
      <c r="AH161">
        <v>720811</v>
      </c>
      <c r="AI161">
        <v>720811</v>
      </c>
    </row>
    <row r="162" spans="1:35">
      <c r="A162" t="s">
        <v>436</v>
      </c>
      <c r="B162" s="75">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row>
    <row r="163" spans="1:35">
      <c r="A163" t="s">
        <v>437</v>
      </c>
      <c r="B163" s="75">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row>
    <row r="164" spans="1:35">
      <c r="A164" t="s">
        <v>438</v>
      </c>
      <c r="B164" s="75">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row>
    <row r="165" spans="1:35">
      <c r="A165" t="s">
        <v>439</v>
      </c>
      <c r="B165" s="7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row>
    <row r="166" spans="1:35">
      <c r="A166" t="s">
        <v>440</v>
      </c>
      <c r="B166" s="75">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row>
    <row r="167" spans="1:35">
      <c r="A167" t="s">
        <v>441</v>
      </c>
      <c r="B167" s="75">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row>
    <row r="168" spans="1:35">
      <c r="A168" t="s">
        <v>442</v>
      </c>
      <c r="B168" s="75">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row>
    <row r="169" spans="1:35">
      <c r="A169" t="s">
        <v>443</v>
      </c>
      <c r="B169" s="75">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row>
    <row r="170" spans="1:35">
      <c r="A170" t="s">
        <v>444</v>
      </c>
      <c r="B170" s="75">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3"/>
  <sheetViews>
    <sheetView topLeftCell="A100" workbookViewId="0">
      <selection activeCell="A158" sqref="A1:AJ158"/>
    </sheetView>
  </sheetViews>
  <sheetFormatPr defaultRowHeight="14.5"/>
  <cols>
    <col min="5" max="5" width="17.7265625" customWidth="1"/>
    <col min="6" max="6" width="19.81640625" customWidth="1"/>
    <col min="16" max="16" width="18" bestFit="1" customWidth="1"/>
    <col min="17" max="17" width="11.54296875" customWidth="1"/>
  </cols>
  <sheetData>
    <row r="1" spans="1:36">
      <c r="A1" t="s">
        <v>247</v>
      </c>
    </row>
    <row r="3" spans="1:36">
      <c r="A3" t="s">
        <v>248</v>
      </c>
    </row>
    <row r="5" spans="1:36">
      <c r="A5" t="s">
        <v>273</v>
      </c>
    </row>
    <row r="7" spans="1:36">
      <c r="A7" t="s">
        <v>249</v>
      </c>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250</v>
      </c>
      <c r="B8" s="71">
        <v>1.13293881919859E-3</v>
      </c>
      <c r="C8" s="71">
        <v>1.5985568889149101E-3</v>
      </c>
      <c r="D8" s="71">
        <v>2.5399073732791902E-3</v>
      </c>
      <c r="E8" s="71">
        <v>3.8306433534235499E-3</v>
      </c>
      <c r="F8" s="71">
        <v>5.0967035116482803E-3</v>
      </c>
      <c r="G8" s="71">
        <v>5.6028111720141001E-3</v>
      </c>
      <c r="H8" s="71">
        <v>6.9055962779641803E-3</v>
      </c>
      <c r="I8" s="71">
        <v>8.8654663557278194E-3</v>
      </c>
      <c r="J8">
        <v>1.12225556562586E-2</v>
      </c>
      <c r="K8">
        <v>1.38312630863269E-2</v>
      </c>
      <c r="L8">
        <v>1.5693385903023001E-2</v>
      </c>
      <c r="M8">
        <v>1.6973799928751001E-2</v>
      </c>
      <c r="N8">
        <v>1.7993712665049899E-2</v>
      </c>
      <c r="O8">
        <v>1.8780035110521599E-2</v>
      </c>
      <c r="P8">
        <v>1.9359432832269999E-2</v>
      </c>
      <c r="Q8">
        <v>1.9959077932302501E-2</v>
      </c>
      <c r="R8">
        <v>2.0508197339325601E-2</v>
      </c>
      <c r="S8">
        <v>2.1057418513759699E-2</v>
      </c>
      <c r="T8">
        <v>2.1603993459445098E-2</v>
      </c>
      <c r="U8">
        <v>2.21531782593236E-2</v>
      </c>
      <c r="V8">
        <v>2.2683477054050601E-2</v>
      </c>
      <c r="W8">
        <v>2.23120378776888E-2</v>
      </c>
      <c r="X8">
        <v>2.2000750755571799E-2</v>
      </c>
      <c r="Y8">
        <v>2.17231392337317E-2</v>
      </c>
      <c r="Z8">
        <v>2.1476014334546201E-2</v>
      </c>
      <c r="AA8">
        <v>2.1375646706368899E-2</v>
      </c>
      <c r="AB8">
        <v>2.1311785487039599E-2</v>
      </c>
      <c r="AC8">
        <v>2.12925314148255E-2</v>
      </c>
      <c r="AD8">
        <v>2.1329112714372898E-2</v>
      </c>
      <c r="AE8">
        <v>2.1426555537095299E-2</v>
      </c>
      <c r="AF8">
        <v>2.1593087206639799E-2</v>
      </c>
      <c r="AG8">
        <v>2.1826498514251998E-2</v>
      </c>
      <c r="AH8">
        <v>2.2122614874053498E-2</v>
      </c>
      <c r="AI8">
        <v>2.2474868396184199E-2</v>
      </c>
      <c r="AJ8">
        <v>2.2863511068991899E-2</v>
      </c>
    </row>
    <row r="9" spans="1:36">
      <c r="A9" t="s">
        <v>251</v>
      </c>
      <c r="B9">
        <v>1.9663731971140599</v>
      </c>
      <c r="C9">
        <v>1.95589935090139</v>
      </c>
      <c r="D9">
        <v>1.9105394663247099</v>
      </c>
      <c r="E9">
        <v>1.8540048786385299</v>
      </c>
      <c r="F9">
        <v>1.7991304403176001</v>
      </c>
      <c r="G9">
        <v>1.74614717416121</v>
      </c>
      <c r="H9">
        <v>1.6826509314329201</v>
      </c>
      <c r="I9">
        <v>1.6196636574116099</v>
      </c>
      <c r="J9">
        <v>1.5595454219952001</v>
      </c>
      <c r="K9">
        <v>1.4953364901072199</v>
      </c>
      <c r="L9">
        <v>1.43397335471604</v>
      </c>
      <c r="M9">
        <v>1.3878755824745801</v>
      </c>
      <c r="N9">
        <v>1.34826549425259</v>
      </c>
      <c r="O9">
        <v>1.3146215466969799</v>
      </c>
      <c r="P9">
        <v>1.28577502093098</v>
      </c>
      <c r="Q9">
        <v>1.26127065467405</v>
      </c>
      <c r="R9">
        <v>1.2399668047805401</v>
      </c>
      <c r="S9">
        <v>1.22132593879272</v>
      </c>
      <c r="T9">
        <v>1.20486279473233</v>
      </c>
      <c r="U9">
        <v>1.1898743507385401</v>
      </c>
      <c r="V9">
        <v>1.17669374325882</v>
      </c>
      <c r="W9">
        <v>1.1691601974947601</v>
      </c>
      <c r="X9">
        <v>1.16457708113505</v>
      </c>
      <c r="Y9">
        <v>1.1606461602156599</v>
      </c>
      <c r="Z9">
        <v>1.1576736535626</v>
      </c>
      <c r="AA9">
        <v>1.1604158381040699</v>
      </c>
      <c r="AB9">
        <v>1.16390958838261</v>
      </c>
      <c r="AC9">
        <v>1.1680718013170199</v>
      </c>
      <c r="AD9">
        <v>1.1726430069917699</v>
      </c>
      <c r="AE9">
        <v>1.1775113766588401</v>
      </c>
      <c r="AF9">
        <v>1.1825447855967399</v>
      </c>
      <c r="AG9">
        <v>1.18751076319545</v>
      </c>
      <c r="AH9">
        <v>1.1924563260991801</v>
      </c>
      <c r="AI9">
        <v>1.19719964247641</v>
      </c>
      <c r="AJ9">
        <v>1.20157347627841</v>
      </c>
    </row>
    <row r="10" spans="1:36">
      <c r="A10" t="s">
        <v>252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row>
    <row r="11" spans="1:36">
      <c r="A11" t="s">
        <v>253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row>
    <row r="12" spans="1:36">
      <c r="A12" t="s">
        <v>254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row>
    <row r="13" spans="1:36">
      <c r="A13" t="s">
        <v>255</v>
      </c>
      <c r="B13" s="71">
        <v>1.9327027151869801E-4</v>
      </c>
      <c r="C13" s="71">
        <v>2.83675451021797E-4</v>
      </c>
      <c r="D13" s="71">
        <v>4.6598725164949802E-4</v>
      </c>
      <c r="E13" s="71">
        <v>7.1672651660109404E-4</v>
      </c>
      <c r="F13" s="71">
        <v>9.7043999120076103E-4</v>
      </c>
      <c r="G13" s="71">
        <v>1.25436975658994E-3</v>
      </c>
      <c r="H13" s="71">
        <v>1.8671315834177301E-3</v>
      </c>
      <c r="I13" s="71">
        <v>2.7459408072862302E-3</v>
      </c>
      <c r="J13" s="71">
        <v>3.7779571992622401E-3</v>
      </c>
      <c r="K13" s="71">
        <v>4.9812871460610496E-3</v>
      </c>
      <c r="L13" s="71">
        <v>5.8155211554323204E-3</v>
      </c>
      <c r="M13" s="71">
        <v>6.5765745733816303E-3</v>
      </c>
      <c r="N13" s="71">
        <v>7.36776622897052E-3</v>
      </c>
      <c r="O13" s="71">
        <v>8.1731502859412105E-3</v>
      </c>
      <c r="P13" s="71">
        <v>8.9858896968504891E-3</v>
      </c>
      <c r="Q13" s="71">
        <v>9.7214923288621597E-3</v>
      </c>
      <c r="R13">
        <v>1.0339585771339199E-2</v>
      </c>
      <c r="S13">
        <v>1.0906867575476299E-2</v>
      </c>
      <c r="T13">
        <v>1.14339114451602E-2</v>
      </c>
      <c r="U13">
        <v>1.1939302476728199E-2</v>
      </c>
      <c r="V13">
        <v>1.2405824093604301E-2</v>
      </c>
      <c r="W13">
        <v>1.2859084095855001E-2</v>
      </c>
      <c r="X13">
        <v>1.2608314858475699E-2</v>
      </c>
      <c r="Y13">
        <v>1.2393532346380701E-2</v>
      </c>
      <c r="Z13">
        <v>1.22008447515842E-2</v>
      </c>
      <c r="AA13">
        <v>1.21130185184323E-2</v>
      </c>
      <c r="AB13">
        <v>1.20360521505746E-2</v>
      </c>
      <c r="AC13">
        <v>1.19696504353775E-2</v>
      </c>
      <c r="AD13">
        <v>1.1914036569051E-2</v>
      </c>
      <c r="AE13">
        <v>1.18668191827056E-2</v>
      </c>
      <c r="AF13">
        <v>1.1830303913749601E-2</v>
      </c>
      <c r="AG13">
        <v>1.1801326121595601E-2</v>
      </c>
      <c r="AH13">
        <v>1.1777489307617101E-2</v>
      </c>
      <c r="AI13">
        <v>1.1758284878181501E-2</v>
      </c>
      <c r="AJ13">
        <v>1.17360474329755E-2</v>
      </c>
    </row>
    <row r="14" spans="1:36">
      <c r="A14" t="s">
        <v>256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row>
    <row r="15" spans="1:36">
      <c r="A15" t="s">
        <v>257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row>
    <row r="16" spans="1:36">
      <c r="A16" t="s">
        <v>258</v>
      </c>
      <c r="B16" s="71">
        <f>SUM(B8:B15)</f>
        <v>1.967699406204777</v>
      </c>
      <c r="C16" s="71">
        <f t="shared" ref="C16:AJ16" si="0">SUM(C8:C15)</f>
        <v>1.9577815832413268</v>
      </c>
      <c r="D16" s="71">
        <f t="shared" si="0"/>
        <v>1.9135453609496387</v>
      </c>
      <c r="E16" s="71">
        <f t="shared" si="0"/>
        <v>1.8585522485085546</v>
      </c>
      <c r="F16" s="71">
        <f t="shared" si="0"/>
        <v>1.805197583820449</v>
      </c>
      <c r="G16" s="71">
        <f t="shared" si="0"/>
        <v>1.753004355089814</v>
      </c>
      <c r="H16" s="71">
        <f t="shared" si="0"/>
        <v>1.6914236592943022</v>
      </c>
      <c r="I16" s="71">
        <f t="shared" si="0"/>
        <v>1.6312750645746239</v>
      </c>
      <c r="J16" s="71">
        <f t="shared" si="0"/>
        <v>1.5745459348507209</v>
      </c>
      <c r="K16" s="71">
        <f t="shared" si="0"/>
        <v>1.5141490403396078</v>
      </c>
      <c r="L16" s="71">
        <f t="shared" si="0"/>
        <v>1.4554822617744954</v>
      </c>
      <c r="M16" s="71">
        <f t="shared" si="0"/>
        <v>1.4114259569767127</v>
      </c>
      <c r="N16" s="71">
        <f t="shared" si="0"/>
        <v>1.3736269731466104</v>
      </c>
      <c r="O16" s="71">
        <f t="shared" si="0"/>
        <v>1.3415747320934428</v>
      </c>
      <c r="P16" s="71">
        <f t="shared" si="0"/>
        <v>1.3141203434601003</v>
      </c>
      <c r="Q16" s="71">
        <f t="shared" si="0"/>
        <v>1.2909512249352146</v>
      </c>
      <c r="R16" s="71">
        <f t="shared" si="0"/>
        <v>1.2708145878912047</v>
      </c>
      <c r="S16" s="71">
        <f t="shared" si="0"/>
        <v>1.253290224881956</v>
      </c>
      <c r="T16" s="71">
        <f t="shared" si="0"/>
        <v>1.2379006996369355</v>
      </c>
      <c r="U16" s="71">
        <f t="shared" si="0"/>
        <v>1.223966831474592</v>
      </c>
      <c r="V16" s="71">
        <f t="shared" si="0"/>
        <v>1.2117830444064748</v>
      </c>
      <c r="W16" s="71">
        <f t="shared" si="0"/>
        <v>1.2043313194683039</v>
      </c>
      <c r="X16" s="71">
        <f t="shared" si="0"/>
        <v>1.1991861467490974</v>
      </c>
      <c r="Y16" s="71">
        <f t="shared" si="0"/>
        <v>1.1947628317957721</v>
      </c>
      <c r="Z16" s="71">
        <f t="shared" si="0"/>
        <v>1.1913505126487305</v>
      </c>
      <c r="AA16" s="71">
        <f t="shared" si="0"/>
        <v>1.1939045033288711</v>
      </c>
      <c r="AB16" s="71">
        <f t="shared" si="0"/>
        <v>1.1972574260202242</v>
      </c>
      <c r="AC16" s="71">
        <f t="shared" si="0"/>
        <v>1.201333983167223</v>
      </c>
      <c r="AD16" s="71">
        <f t="shared" si="0"/>
        <v>1.2058861562751939</v>
      </c>
      <c r="AE16" s="71">
        <f t="shared" si="0"/>
        <v>1.2108047513786411</v>
      </c>
      <c r="AF16" s="71">
        <f t="shared" si="0"/>
        <v>1.2159681767171293</v>
      </c>
      <c r="AG16" s="71">
        <f t="shared" si="0"/>
        <v>1.2211385878312977</v>
      </c>
      <c r="AH16" s="71">
        <f t="shared" si="0"/>
        <v>1.2263564302808505</v>
      </c>
      <c r="AI16" s="71">
        <f t="shared" si="0"/>
        <v>1.2314327957507756</v>
      </c>
      <c r="AJ16" s="71">
        <f t="shared" si="0"/>
        <v>1.2361730347803774</v>
      </c>
    </row>
    <row r="18" spans="1:36">
      <c r="A18" t="s">
        <v>246</v>
      </c>
    </row>
    <row r="20" spans="1:36">
      <c r="A20" t="s">
        <v>248</v>
      </c>
    </row>
    <row r="22" spans="1:36">
      <c r="A22" t="s">
        <v>273</v>
      </c>
    </row>
    <row r="24" spans="1:36">
      <c r="A24" t="s">
        <v>249</v>
      </c>
      <c r="B24">
        <v>2016</v>
      </c>
      <c r="C24">
        <v>2017</v>
      </c>
      <c r="D24">
        <v>2018</v>
      </c>
      <c r="E24">
        <v>2019</v>
      </c>
      <c r="F24">
        <v>2020</v>
      </c>
      <c r="G24">
        <v>2021</v>
      </c>
      <c r="H24">
        <v>2022</v>
      </c>
      <c r="I24">
        <v>2023</v>
      </c>
      <c r="J24">
        <v>2024</v>
      </c>
      <c r="K24">
        <v>2025</v>
      </c>
      <c r="L24">
        <v>2026</v>
      </c>
      <c r="M24">
        <v>2027</v>
      </c>
      <c r="N24">
        <v>2028</v>
      </c>
      <c r="O24">
        <v>2029</v>
      </c>
      <c r="P24">
        <v>2030</v>
      </c>
      <c r="Q24">
        <v>2031</v>
      </c>
      <c r="R24">
        <v>2032</v>
      </c>
      <c r="S24">
        <v>2033</v>
      </c>
      <c r="T24">
        <v>2034</v>
      </c>
      <c r="U24">
        <v>2035</v>
      </c>
      <c r="V24">
        <v>2036</v>
      </c>
      <c r="W24">
        <v>2037</v>
      </c>
      <c r="X24">
        <v>2038</v>
      </c>
      <c r="Y24">
        <v>2039</v>
      </c>
      <c r="Z24">
        <v>2040</v>
      </c>
      <c r="AA24">
        <v>2041</v>
      </c>
      <c r="AB24">
        <v>2042</v>
      </c>
      <c r="AC24">
        <v>2043</v>
      </c>
      <c r="AD24">
        <v>2044</v>
      </c>
      <c r="AE24">
        <v>2045</v>
      </c>
      <c r="AF24">
        <v>2046</v>
      </c>
      <c r="AG24">
        <v>2047</v>
      </c>
      <c r="AH24">
        <v>2048</v>
      </c>
      <c r="AI24">
        <v>2049</v>
      </c>
      <c r="AJ24">
        <v>2050</v>
      </c>
    </row>
    <row r="25" spans="1:36">
      <c r="A25" t="s">
        <v>250</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row>
    <row r="26" spans="1:36">
      <c r="A26" t="s">
        <v>251</v>
      </c>
      <c r="B26">
        <v>8.9274200211479096E-2</v>
      </c>
      <c r="C26">
        <v>8.6148740373744107E-2</v>
      </c>
      <c r="D26">
        <v>7.9147714929760499E-2</v>
      </c>
      <c r="E26">
        <v>7.2466371589360701E-2</v>
      </c>
      <c r="F26">
        <v>6.6233836312332095E-2</v>
      </c>
      <c r="G26">
        <v>6.1181548609492598E-2</v>
      </c>
      <c r="H26">
        <v>5.5677167832501401E-2</v>
      </c>
      <c r="I26">
        <v>5.1298509081520997E-2</v>
      </c>
      <c r="J26">
        <v>4.73117928358818E-2</v>
      </c>
      <c r="K26">
        <v>4.5140114426038401E-2</v>
      </c>
      <c r="L26">
        <v>4.4965954429552403E-2</v>
      </c>
      <c r="M26">
        <v>4.6281436969801602E-2</v>
      </c>
      <c r="N26">
        <v>4.8357058573182503E-2</v>
      </c>
      <c r="O26">
        <v>5.07754267315704E-2</v>
      </c>
      <c r="P26">
        <v>5.3441875069869402E-2</v>
      </c>
      <c r="Q26">
        <v>5.5259233741899498E-2</v>
      </c>
      <c r="R26">
        <v>5.6791244669477298E-2</v>
      </c>
      <c r="S26">
        <v>5.78744841493418E-2</v>
      </c>
      <c r="T26">
        <v>5.8487142594545301E-2</v>
      </c>
      <c r="U26">
        <v>5.8566397173123598E-2</v>
      </c>
      <c r="V26">
        <v>5.8302636222439197E-2</v>
      </c>
      <c r="W26">
        <v>5.7701675455965502E-2</v>
      </c>
      <c r="X26">
        <v>5.6821505360001703E-2</v>
      </c>
      <c r="Y26">
        <v>5.5745978282780599E-2</v>
      </c>
      <c r="Z26">
        <v>5.4574232038268403E-2</v>
      </c>
      <c r="AA26">
        <v>5.3328232598219998E-2</v>
      </c>
      <c r="AB26">
        <v>5.2214351084640502E-2</v>
      </c>
      <c r="AC26">
        <v>5.1294908794357601E-2</v>
      </c>
      <c r="AD26">
        <v>5.0611453715560598E-2</v>
      </c>
      <c r="AE26">
        <v>5.0168846583151003E-2</v>
      </c>
      <c r="AF26">
        <v>4.9980407419601802E-2</v>
      </c>
      <c r="AG26">
        <v>5.0016486496595403E-2</v>
      </c>
      <c r="AH26">
        <v>5.0210239552286803E-2</v>
      </c>
      <c r="AI26">
        <v>5.05027440991569E-2</v>
      </c>
      <c r="AJ26">
        <v>5.0827315734141801E-2</v>
      </c>
    </row>
    <row r="27" spans="1:36">
      <c r="A27" t="s">
        <v>252</v>
      </c>
      <c r="B27">
        <v>9.8136357583937406E-2</v>
      </c>
      <c r="C27">
        <v>9.6252389668846805E-2</v>
      </c>
      <c r="D27">
        <v>9.5648141701938499E-2</v>
      </c>
      <c r="E27">
        <v>9.5976491534546293E-2</v>
      </c>
      <c r="F27">
        <v>9.6512248849252205E-2</v>
      </c>
      <c r="G27">
        <v>9.7641459927054905E-2</v>
      </c>
      <c r="H27">
        <v>9.9204690480163102E-2</v>
      </c>
      <c r="I27">
        <v>0.100502487066289</v>
      </c>
      <c r="J27">
        <v>0.10118637689172</v>
      </c>
      <c r="K27">
        <v>0.100851697519352</v>
      </c>
      <c r="L27">
        <v>9.9459116675715595E-2</v>
      </c>
      <c r="M27">
        <v>9.7376221667595506E-2</v>
      </c>
      <c r="N27">
        <v>9.5114923904639201E-2</v>
      </c>
      <c r="O27">
        <v>9.2925991046908393E-2</v>
      </c>
      <c r="P27">
        <v>9.0858573752958305E-2</v>
      </c>
      <c r="Q27">
        <v>8.9971042703067106E-2</v>
      </c>
      <c r="R27">
        <v>8.9546744159427205E-2</v>
      </c>
      <c r="S27">
        <v>8.9663903897398103E-2</v>
      </c>
      <c r="T27">
        <v>9.0323594381943498E-2</v>
      </c>
      <c r="U27">
        <v>9.1564120885726394E-2</v>
      </c>
      <c r="V27">
        <v>9.3211069354999496E-2</v>
      </c>
      <c r="W27">
        <v>9.5221304602295401E-2</v>
      </c>
      <c r="X27">
        <v>9.7536456200065597E-2</v>
      </c>
      <c r="Y27">
        <v>0.100076768953461</v>
      </c>
      <c r="Z27">
        <v>0.102746911043751</v>
      </c>
      <c r="AA27">
        <v>0.104935837097258</v>
      </c>
      <c r="AB27">
        <v>0.107064113061072</v>
      </c>
      <c r="AC27">
        <v>0.109093839232101</v>
      </c>
      <c r="AD27">
        <v>0.110912834846788</v>
      </c>
      <c r="AE27">
        <v>0.11256187787892</v>
      </c>
      <c r="AF27">
        <v>0.114014803886891</v>
      </c>
      <c r="AG27">
        <v>0.11532359706794799</v>
      </c>
      <c r="AH27">
        <v>0.11650022848006</v>
      </c>
      <c r="AI27">
        <v>0.117617230844228</v>
      </c>
      <c r="AJ27">
        <v>0.118749472272327</v>
      </c>
    </row>
    <row r="28" spans="1:36">
      <c r="A28" t="s">
        <v>253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row>
    <row r="29" spans="1:36">
      <c r="A29" t="s">
        <v>254</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row>
    <row r="30" spans="1:36">
      <c r="A30" t="s">
        <v>255</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row>
    <row r="31" spans="1:36">
      <c r="A31" t="s">
        <v>256</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row>
    <row r="32" spans="1:36">
      <c r="A32" t="s">
        <v>257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row>
    <row r="33" spans="1:37">
      <c r="A33" t="s">
        <v>258</v>
      </c>
      <c r="B33">
        <v>0.18741055779541599</v>
      </c>
      <c r="C33">
        <v>0.18240113004259101</v>
      </c>
      <c r="D33">
        <v>0.174795856631699</v>
      </c>
      <c r="E33">
        <v>0.16844286312390699</v>
      </c>
      <c r="F33">
        <v>0.16274608516158401</v>
      </c>
      <c r="G33">
        <v>0.15882300853654699</v>
      </c>
      <c r="H33">
        <v>0.15488185831266399</v>
      </c>
      <c r="I33">
        <v>0.15180099614781001</v>
      </c>
      <c r="J33">
        <v>0.14849816972760199</v>
      </c>
      <c r="K33">
        <v>0.14599181194538999</v>
      </c>
      <c r="L33">
        <v>0.144425071105268</v>
      </c>
      <c r="M33">
        <v>0.14365765863739699</v>
      </c>
      <c r="N33">
        <v>0.143471982477821</v>
      </c>
      <c r="O33">
        <v>0.143701417778478</v>
      </c>
      <c r="P33">
        <v>0.144300448822827</v>
      </c>
      <c r="Q33">
        <v>0.145230276444966</v>
      </c>
      <c r="R33">
        <v>0.146337988828904</v>
      </c>
      <c r="S33">
        <v>0.14753838804673999</v>
      </c>
      <c r="T33">
        <v>0.148810736976488</v>
      </c>
      <c r="U33">
        <v>0.15013051805885</v>
      </c>
      <c r="V33">
        <v>0.15151370557743801</v>
      </c>
      <c r="W33">
        <v>0.15292298005826099</v>
      </c>
      <c r="X33">
        <v>0.15435796156006701</v>
      </c>
      <c r="Y33">
        <v>0.15582274723624201</v>
      </c>
      <c r="Z33">
        <v>0.157321143082019</v>
      </c>
      <c r="AA33">
        <v>0.15826406969547799</v>
      </c>
      <c r="AB33">
        <v>0.15927846414571201</v>
      </c>
      <c r="AC33">
        <v>0.160388748026459</v>
      </c>
      <c r="AD33">
        <v>0.16152428856234899</v>
      </c>
      <c r="AE33">
        <v>0.16273072446207101</v>
      </c>
      <c r="AF33">
        <v>0.163995211306492</v>
      </c>
      <c r="AG33">
        <v>0.16534008356454399</v>
      </c>
      <c r="AH33">
        <v>0.16671046803234699</v>
      </c>
      <c r="AI33">
        <v>0.16811997494338499</v>
      </c>
      <c r="AJ33">
        <v>0.169576788006469</v>
      </c>
    </row>
    <row r="35" spans="1:37">
      <c r="A35" t="s">
        <v>260</v>
      </c>
    </row>
    <row r="37" spans="1:37">
      <c r="A37" t="s">
        <v>248</v>
      </c>
    </row>
    <row r="39" spans="1:37">
      <c r="A39" t="s">
        <v>273</v>
      </c>
    </row>
    <row r="41" spans="1:37">
      <c r="A41" t="s">
        <v>249</v>
      </c>
      <c r="B41">
        <v>2016</v>
      </c>
      <c r="C41">
        <v>2017</v>
      </c>
      <c r="D41">
        <v>2018</v>
      </c>
      <c r="E41">
        <v>2019</v>
      </c>
      <c r="F41">
        <v>2020</v>
      </c>
      <c r="G41">
        <v>2021</v>
      </c>
      <c r="H41">
        <v>2022</v>
      </c>
      <c r="I41">
        <v>2023</v>
      </c>
      <c r="J41">
        <v>2024</v>
      </c>
      <c r="K41">
        <v>2025</v>
      </c>
      <c r="L41">
        <v>2026</v>
      </c>
      <c r="M41">
        <v>2027</v>
      </c>
      <c r="N41">
        <v>2028</v>
      </c>
      <c r="O41">
        <v>2029</v>
      </c>
      <c r="P41">
        <v>2030</v>
      </c>
      <c r="Q41">
        <v>2031</v>
      </c>
      <c r="R41">
        <v>2032</v>
      </c>
      <c r="S41">
        <v>2033</v>
      </c>
      <c r="T41">
        <v>2034</v>
      </c>
      <c r="U41">
        <v>2035</v>
      </c>
      <c r="V41">
        <v>2036</v>
      </c>
      <c r="W41">
        <v>2037</v>
      </c>
      <c r="X41">
        <v>2038</v>
      </c>
      <c r="Y41">
        <v>2039</v>
      </c>
      <c r="Z41">
        <v>2040</v>
      </c>
      <c r="AA41">
        <v>2041</v>
      </c>
      <c r="AB41">
        <v>2042</v>
      </c>
      <c r="AC41">
        <v>2043</v>
      </c>
      <c r="AD41">
        <v>2044</v>
      </c>
      <c r="AE41">
        <v>2045</v>
      </c>
      <c r="AF41">
        <v>2046</v>
      </c>
      <c r="AG41">
        <v>2047</v>
      </c>
      <c r="AH41">
        <v>2048</v>
      </c>
      <c r="AI41">
        <v>2049</v>
      </c>
      <c r="AJ41">
        <v>2050</v>
      </c>
      <c r="AK41" t="s">
        <v>258</v>
      </c>
    </row>
    <row r="42" spans="1:37">
      <c r="A42" t="s">
        <v>250</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row>
    <row r="43" spans="1:37">
      <c r="A43" t="s">
        <v>251</v>
      </c>
      <c r="B43">
        <v>1.38892225413603E-2</v>
      </c>
      <c r="C43">
        <v>1.3617367361957801E-2</v>
      </c>
      <c r="D43">
        <v>1.31697900680124E-2</v>
      </c>
      <c r="E43">
        <v>1.2811546682050199E-2</v>
      </c>
      <c r="F43">
        <v>1.2484773845926601E-2</v>
      </c>
      <c r="G43">
        <v>1.25051919023919E-2</v>
      </c>
      <c r="H43">
        <v>1.254755327501E-2</v>
      </c>
      <c r="I43">
        <v>1.26131323270445E-2</v>
      </c>
      <c r="J43">
        <v>1.2666480415688301E-2</v>
      </c>
      <c r="K43">
        <v>1.27013020879304E-2</v>
      </c>
      <c r="L43">
        <v>1.27450544003677E-2</v>
      </c>
      <c r="M43">
        <v>1.28272996621711E-2</v>
      </c>
      <c r="N43">
        <v>1.29264067193922E-2</v>
      </c>
      <c r="O43">
        <v>1.3017600560050101E-2</v>
      </c>
      <c r="P43">
        <v>1.3175091811611601E-2</v>
      </c>
      <c r="Q43">
        <v>1.33672740232798E-2</v>
      </c>
      <c r="R43">
        <v>1.35663581438092E-2</v>
      </c>
      <c r="S43">
        <v>1.37651556725436E-2</v>
      </c>
      <c r="T43">
        <v>1.39595592498297E-2</v>
      </c>
      <c r="U43">
        <v>1.41616401820831E-2</v>
      </c>
      <c r="V43">
        <v>1.4167362771484801E-2</v>
      </c>
      <c r="W43">
        <v>1.42164740775038E-2</v>
      </c>
      <c r="X43">
        <v>1.42490766857583E-2</v>
      </c>
      <c r="Y43">
        <v>1.42983478092989E-2</v>
      </c>
      <c r="Z43">
        <v>1.4355501527198E-2</v>
      </c>
      <c r="AA43">
        <v>1.4444355490326801E-2</v>
      </c>
      <c r="AB43">
        <v>1.4517949653466301E-2</v>
      </c>
      <c r="AC43">
        <v>1.46152593702541E-2</v>
      </c>
      <c r="AD43">
        <v>1.47305715404143E-2</v>
      </c>
      <c r="AE43">
        <v>1.4866456387963601E-2</v>
      </c>
      <c r="AF43">
        <v>1.4997251169460799E-2</v>
      </c>
      <c r="AG43">
        <v>1.5122015823817499E-2</v>
      </c>
      <c r="AH43">
        <v>1.5272088479193899E-2</v>
      </c>
      <c r="AI43">
        <v>1.54113274694445E-2</v>
      </c>
      <c r="AJ43">
        <v>1.55269548327902E-2</v>
      </c>
      <c r="AK43">
        <v>0.679747867621736</v>
      </c>
    </row>
    <row r="44" spans="1:37">
      <c r="A44" t="s">
        <v>252</v>
      </c>
      <c r="B44">
        <v>1.47963027337293E-2</v>
      </c>
      <c r="C44">
        <v>1.40135087825788E-2</v>
      </c>
      <c r="D44">
        <v>1.32098394272203E-2</v>
      </c>
      <c r="E44">
        <v>1.24872867605596E-2</v>
      </c>
      <c r="F44">
        <v>1.18487354321163E-2</v>
      </c>
      <c r="G44">
        <v>1.13989424131352E-2</v>
      </c>
      <c r="H44">
        <v>1.1025415829542E-2</v>
      </c>
      <c r="I44">
        <v>1.0746575719996401E-2</v>
      </c>
      <c r="J44">
        <v>1.04673488558359E-2</v>
      </c>
      <c r="K44">
        <v>1.02120054400001E-2</v>
      </c>
      <c r="L44" s="71">
        <v>9.9850556978001905E-3</v>
      </c>
      <c r="M44" s="71">
        <v>9.7855676601345393E-3</v>
      </c>
      <c r="N44" s="71">
        <v>9.6307734981809397E-3</v>
      </c>
      <c r="O44" s="71">
        <v>9.4814431182616895E-3</v>
      </c>
      <c r="P44" s="71">
        <v>9.3823933785777899E-3</v>
      </c>
      <c r="Q44" s="71">
        <v>9.3739205327573599E-3</v>
      </c>
      <c r="R44" s="71">
        <v>9.3699797260770202E-3</v>
      </c>
      <c r="S44" s="71">
        <v>9.3635357128311197E-3</v>
      </c>
      <c r="T44" s="71">
        <v>9.3613139309826898E-3</v>
      </c>
      <c r="U44" s="71">
        <v>9.3634685629219502E-3</v>
      </c>
      <c r="V44" s="71">
        <v>9.3677957726218501E-3</v>
      </c>
      <c r="W44" s="71">
        <v>9.3703912261408392E-3</v>
      </c>
      <c r="X44" s="71">
        <v>9.3760931640288897E-3</v>
      </c>
      <c r="Y44" s="71">
        <v>9.3855538416854605E-3</v>
      </c>
      <c r="Z44" s="71">
        <v>9.4392417848114807E-3</v>
      </c>
      <c r="AA44" s="71">
        <v>9.4972833539833899E-3</v>
      </c>
      <c r="AB44" s="71">
        <v>9.5503031021078599E-3</v>
      </c>
      <c r="AC44" s="71">
        <v>9.60596394477564E-3</v>
      </c>
      <c r="AD44" s="71">
        <v>9.6575264536307801E-3</v>
      </c>
      <c r="AE44" s="71">
        <v>9.7002088784681594E-3</v>
      </c>
      <c r="AF44" s="71">
        <v>9.7383113787714807E-3</v>
      </c>
      <c r="AG44" s="71">
        <v>9.7870617541327802E-3</v>
      </c>
      <c r="AH44" s="71">
        <v>9.8251010310492701E-3</v>
      </c>
      <c r="AI44" s="71">
        <v>9.8720321701469896E-3</v>
      </c>
      <c r="AJ44" s="71">
        <v>9.9217687226457203E-3</v>
      </c>
      <c r="AK44">
        <v>0.72377162404818396</v>
      </c>
    </row>
    <row r="45" spans="1:37">
      <c r="A45" t="s">
        <v>253</v>
      </c>
      <c r="B45" s="71">
        <v>4.4827448235957001E-8</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1.5303024118410599E-2</v>
      </c>
    </row>
    <row r="46" spans="1:37">
      <c r="A46" t="s">
        <v>254</v>
      </c>
      <c r="B46" s="71">
        <v>2.55861195959122E-3</v>
      </c>
      <c r="C46" s="71">
        <v>2.4640060476133199E-3</v>
      </c>
      <c r="D46" s="71">
        <v>2.4395688024631398E-3</v>
      </c>
      <c r="E46" s="71">
        <v>2.4422269909709E-3</v>
      </c>
      <c r="F46" s="71">
        <v>2.59194601046649E-3</v>
      </c>
      <c r="G46" s="71">
        <v>2.49493124333031E-3</v>
      </c>
      <c r="H46" s="71">
        <v>2.42903948424158E-3</v>
      </c>
      <c r="I46" s="71">
        <v>2.3494701314828101E-3</v>
      </c>
      <c r="J46" s="71">
        <v>2.2785259626932298E-3</v>
      </c>
      <c r="K46" s="71">
        <v>2.2068875717736699E-3</v>
      </c>
      <c r="L46" s="71">
        <v>2.1497809042170502E-3</v>
      </c>
      <c r="M46" s="71">
        <v>2.1043185818526199E-3</v>
      </c>
      <c r="N46" s="71">
        <v>2.06880735644928E-3</v>
      </c>
      <c r="O46" s="71">
        <v>2.0336197849206198E-3</v>
      </c>
      <c r="P46" s="71">
        <v>1.9995311124629601E-3</v>
      </c>
      <c r="Q46" s="71">
        <v>1.88933570688987E-3</v>
      </c>
      <c r="R46" s="71">
        <v>1.79999803495557E-3</v>
      </c>
      <c r="S46" s="71">
        <v>1.6872529970454501E-3</v>
      </c>
      <c r="T46" s="71">
        <v>1.5983053563769099E-3</v>
      </c>
      <c r="U46" s="71">
        <v>1.5214012899286899E-3</v>
      </c>
      <c r="V46" s="71">
        <v>1.67403284538407E-3</v>
      </c>
      <c r="W46" s="71">
        <v>1.77552362581596E-3</v>
      </c>
      <c r="X46" s="71">
        <v>1.91580331831347E-3</v>
      </c>
      <c r="Y46" s="71">
        <v>2.0444602031459299E-3</v>
      </c>
      <c r="Z46" s="71">
        <v>2.1004650129750799E-3</v>
      </c>
      <c r="AA46" s="71">
        <v>2.1441698810231902E-3</v>
      </c>
      <c r="AB46" s="71">
        <v>2.1867486605660199E-3</v>
      </c>
      <c r="AC46" s="71">
        <v>2.2130739097795502E-3</v>
      </c>
      <c r="AD46" s="71">
        <v>2.2254647050268801E-3</v>
      </c>
      <c r="AE46" s="71">
        <v>2.21618622153762E-3</v>
      </c>
      <c r="AF46" s="71">
        <v>2.2034580979330299E-3</v>
      </c>
      <c r="AG46" s="71">
        <v>2.21542990432207E-3</v>
      </c>
      <c r="AH46" s="71">
        <v>2.2090702736066001E-3</v>
      </c>
      <c r="AI46" s="71">
        <v>2.2100924863685399E-3</v>
      </c>
      <c r="AJ46" s="71">
        <v>2.23118563983321E-3</v>
      </c>
      <c r="AK46">
        <v>0.326053298344335</v>
      </c>
    </row>
    <row r="47" spans="1:37">
      <c r="A47" t="s">
        <v>255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row>
    <row r="48" spans="1:37">
      <c r="A48" t="s">
        <v>256</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row>
    <row r="49" spans="1:37">
      <c r="A49" t="s">
        <v>257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row>
    <row r="50" spans="1:37">
      <c r="A50" t="s">
        <v>258</v>
      </c>
      <c r="B50">
        <v>3.12441820621292E-2</v>
      </c>
      <c r="C50">
        <v>3.0094882192150001E-2</v>
      </c>
      <c r="D50">
        <v>2.88191982976959E-2</v>
      </c>
      <c r="E50">
        <v>2.7741060433580701E-2</v>
      </c>
      <c r="F50">
        <v>2.6925455288509498E-2</v>
      </c>
      <c r="G50">
        <v>2.6399065558857401E-2</v>
      </c>
      <c r="H50">
        <v>2.6002008588793701E-2</v>
      </c>
      <c r="I50">
        <v>2.5709178178523698E-2</v>
      </c>
      <c r="J50">
        <v>2.5412355234217601E-2</v>
      </c>
      <c r="K50">
        <v>2.5120195099704298E-2</v>
      </c>
      <c r="L50">
        <v>2.4879891002385E-2</v>
      </c>
      <c r="M50">
        <v>2.4717185904158299E-2</v>
      </c>
      <c r="N50">
        <v>2.4625987574022401E-2</v>
      </c>
      <c r="O50">
        <v>2.45326634632324E-2</v>
      </c>
      <c r="P50">
        <v>2.45570163026523E-2</v>
      </c>
      <c r="Q50">
        <v>2.4630530262927001E-2</v>
      </c>
      <c r="R50">
        <v>2.47363359048418E-2</v>
      </c>
      <c r="S50">
        <v>2.4815944382420199E-2</v>
      </c>
      <c r="T50">
        <v>2.49191785371893E-2</v>
      </c>
      <c r="U50">
        <v>2.50465100349338E-2</v>
      </c>
      <c r="V50">
        <v>2.52091913894908E-2</v>
      </c>
      <c r="W50">
        <v>2.5362388929460598E-2</v>
      </c>
      <c r="X50">
        <v>2.5540973168100702E-2</v>
      </c>
      <c r="Y50">
        <v>2.5728361854130299E-2</v>
      </c>
      <c r="Z50">
        <v>2.5895208324984501E-2</v>
      </c>
      <c r="AA50">
        <v>2.60858087253334E-2</v>
      </c>
      <c r="AB50">
        <v>2.6255001416140199E-2</v>
      </c>
      <c r="AC50">
        <v>2.6434297224809299E-2</v>
      </c>
      <c r="AD50">
        <v>2.6613562699071999E-2</v>
      </c>
      <c r="AE50">
        <v>2.6782851487969401E-2</v>
      </c>
      <c r="AF50">
        <v>2.6939020646165299E-2</v>
      </c>
      <c r="AG50">
        <v>2.7124507482272402E-2</v>
      </c>
      <c r="AH50">
        <v>2.73062597838497E-2</v>
      </c>
      <c r="AI50">
        <v>2.7493452125960102E-2</v>
      </c>
      <c r="AJ50">
        <v>2.7679909195269199E-2</v>
      </c>
      <c r="AK50">
        <v>1.7448758141326599</v>
      </c>
    </row>
    <row r="52" spans="1:37">
      <c r="A52" t="s">
        <v>261</v>
      </c>
    </row>
    <row r="54" spans="1:37">
      <c r="A54" t="s">
        <v>248</v>
      </c>
    </row>
    <row r="56" spans="1:37">
      <c r="A56" t="s">
        <v>273</v>
      </c>
    </row>
    <row r="59" spans="1:37">
      <c r="A59" t="s">
        <v>249</v>
      </c>
      <c r="B59">
        <v>2016</v>
      </c>
      <c r="C59">
        <v>2017</v>
      </c>
      <c r="D59">
        <v>2018</v>
      </c>
      <c r="E59">
        <v>2019</v>
      </c>
      <c r="F59">
        <v>2020</v>
      </c>
      <c r="G59">
        <v>2021</v>
      </c>
      <c r="H59">
        <v>2022</v>
      </c>
      <c r="I59">
        <v>2023</v>
      </c>
      <c r="J59">
        <v>2024</v>
      </c>
      <c r="K59">
        <v>2025</v>
      </c>
      <c r="L59">
        <v>2026</v>
      </c>
      <c r="M59">
        <v>2027</v>
      </c>
      <c r="N59">
        <v>2028</v>
      </c>
      <c r="O59">
        <v>2029</v>
      </c>
      <c r="P59">
        <v>2030</v>
      </c>
      <c r="Q59">
        <v>2031</v>
      </c>
      <c r="R59">
        <v>2032</v>
      </c>
      <c r="S59">
        <v>2033</v>
      </c>
      <c r="T59">
        <v>2034</v>
      </c>
      <c r="U59">
        <v>2035</v>
      </c>
      <c r="V59">
        <v>2036</v>
      </c>
      <c r="W59">
        <v>2037</v>
      </c>
      <c r="X59">
        <v>2038</v>
      </c>
      <c r="Y59">
        <v>2039</v>
      </c>
      <c r="Z59">
        <v>2040</v>
      </c>
      <c r="AA59">
        <v>2041</v>
      </c>
      <c r="AB59">
        <v>2042</v>
      </c>
      <c r="AC59">
        <v>2043</v>
      </c>
      <c r="AD59">
        <v>2044</v>
      </c>
      <c r="AE59">
        <v>2045</v>
      </c>
      <c r="AF59">
        <v>2046</v>
      </c>
      <c r="AG59">
        <v>2047</v>
      </c>
      <c r="AH59">
        <v>2048</v>
      </c>
      <c r="AI59">
        <v>2049</v>
      </c>
      <c r="AJ59">
        <v>2050</v>
      </c>
    </row>
    <row r="60" spans="1:37">
      <c r="A60" t="s">
        <v>250</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1:37">
      <c r="A61" t="s">
        <v>251</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row>
    <row r="62" spans="1:37">
      <c r="A62" t="s">
        <v>252</v>
      </c>
      <c r="B62">
        <v>0.266802251579699</v>
      </c>
      <c r="C62">
        <v>0.26327276324504401</v>
      </c>
      <c r="D62">
        <v>0.25949390310091902</v>
      </c>
      <c r="E62">
        <v>0.25726620277447299</v>
      </c>
      <c r="F62">
        <v>0.25555826680229099</v>
      </c>
      <c r="G62">
        <v>0.25584212064954598</v>
      </c>
      <c r="H62">
        <v>0.25898640273835599</v>
      </c>
      <c r="I62">
        <v>0.26368807964379498</v>
      </c>
      <c r="J62">
        <v>0.264681278950196</v>
      </c>
      <c r="K62">
        <v>0.26630855016167898</v>
      </c>
      <c r="L62">
        <v>0.26876935793141299</v>
      </c>
      <c r="M62">
        <v>0.27193371223179802</v>
      </c>
      <c r="N62">
        <v>0.27491937648643999</v>
      </c>
      <c r="O62">
        <v>0.27859271243283201</v>
      </c>
      <c r="P62">
        <v>0.282362137255882</v>
      </c>
      <c r="Q62">
        <v>0.28680856713379999</v>
      </c>
      <c r="R62">
        <v>0.29144806721302502</v>
      </c>
      <c r="S62">
        <v>0.29625757499630201</v>
      </c>
      <c r="T62">
        <v>0.30151681165505501</v>
      </c>
      <c r="U62">
        <v>0.30671166125307697</v>
      </c>
      <c r="V62">
        <v>0.31246777561835598</v>
      </c>
      <c r="W62">
        <v>0.31826200437455998</v>
      </c>
      <c r="X62">
        <v>0.32422989098909499</v>
      </c>
      <c r="Y62">
        <v>0.33034546056338598</v>
      </c>
      <c r="Z62">
        <v>0.33661886357531401</v>
      </c>
      <c r="AA62">
        <v>0.34070887098818797</v>
      </c>
      <c r="AB62">
        <v>0.34513920943839799</v>
      </c>
      <c r="AC62">
        <v>0.349859199870514</v>
      </c>
      <c r="AD62">
        <v>0.35462358446030801</v>
      </c>
      <c r="AE62">
        <v>0.35942184552422402</v>
      </c>
      <c r="AF62">
        <v>0.364235794462826</v>
      </c>
      <c r="AG62">
        <v>0.369038022822189</v>
      </c>
      <c r="AH62">
        <v>0.37382499258605401</v>
      </c>
      <c r="AI62">
        <v>0.37856710952386202</v>
      </c>
      <c r="AJ62">
        <v>0.38327474971425102</v>
      </c>
    </row>
    <row r="63" spans="1:37">
      <c r="A63" t="s">
        <v>253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1:37">
      <c r="A64" t="s">
        <v>254</v>
      </c>
      <c r="B64">
        <v>1.74809946725074E-2</v>
      </c>
      <c r="C64">
        <v>1.7917336720486701E-2</v>
      </c>
      <c r="D64">
        <v>1.8625171327872302E-2</v>
      </c>
      <c r="E64">
        <v>2.0224750166666999E-2</v>
      </c>
      <c r="F64">
        <v>2.3353085550109901E-2</v>
      </c>
      <c r="G64">
        <v>2.9333593377889398E-2</v>
      </c>
      <c r="H64">
        <v>2.9409830396982001E-2</v>
      </c>
      <c r="I64">
        <v>3.0037330587097601E-2</v>
      </c>
      <c r="J64">
        <v>2.9562443035201499E-2</v>
      </c>
      <c r="K64">
        <v>2.91246796242845E-2</v>
      </c>
      <c r="L64">
        <v>2.87518802153175E-2</v>
      </c>
      <c r="M64">
        <v>2.85611410966305E-2</v>
      </c>
      <c r="N64">
        <v>2.8613337121188201E-2</v>
      </c>
      <c r="O64">
        <v>2.88077721748831E-2</v>
      </c>
      <c r="P64">
        <v>2.9182288967470299E-2</v>
      </c>
      <c r="Q64">
        <v>2.9773561531159301E-2</v>
      </c>
      <c r="R64">
        <v>3.0571039979236402E-2</v>
      </c>
      <c r="S64">
        <v>3.1587925660090901E-2</v>
      </c>
      <c r="T64">
        <v>3.21328659268387E-2</v>
      </c>
      <c r="U64">
        <v>3.3292323693674297E-2</v>
      </c>
      <c r="V64">
        <v>3.4274556566587601E-2</v>
      </c>
      <c r="W64">
        <v>3.5565328977756001E-2</v>
      </c>
      <c r="X64">
        <v>3.6804679943652399E-2</v>
      </c>
      <c r="Y64">
        <v>3.79939799183166E-2</v>
      </c>
      <c r="Z64">
        <v>3.9065110729460797E-2</v>
      </c>
      <c r="AA64">
        <v>3.98261113285115E-2</v>
      </c>
      <c r="AB64">
        <v>4.0475072749439699E-2</v>
      </c>
      <c r="AC64">
        <v>4.0546346347185201E-2</v>
      </c>
      <c r="AD64">
        <v>4.0567069466264698E-2</v>
      </c>
      <c r="AE64">
        <v>4.05529650802978E-2</v>
      </c>
      <c r="AF64">
        <v>4.0535737924946101E-2</v>
      </c>
      <c r="AG64">
        <v>4.0572622028293398E-2</v>
      </c>
      <c r="AH64">
        <v>4.06770356040458E-2</v>
      </c>
      <c r="AI64">
        <v>4.0879708897947599E-2</v>
      </c>
      <c r="AJ64">
        <v>4.1182283934695203E-2</v>
      </c>
    </row>
    <row r="65" spans="1:36">
      <c r="A65" t="s">
        <v>255</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row>
    <row r="66" spans="1:36">
      <c r="A66" t="s">
        <v>256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row>
    <row r="67" spans="1:36">
      <c r="A67" t="s">
        <v>257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row>
    <row r="68" spans="1:36">
      <c r="A68" t="s">
        <v>258</v>
      </c>
      <c r="B68">
        <v>0.28428324625220602</v>
      </c>
      <c r="C68">
        <v>0.28119009996553102</v>
      </c>
      <c r="D68">
        <v>0.27811907442879102</v>
      </c>
      <c r="E68">
        <v>0.27749095294114001</v>
      </c>
      <c r="F68">
        <v>0.278911352352401</v>
      </c>
      <c r="G68">
        <v>0.28517571402743602</v>
      </c>
      <c r="H68">
        <v>0.28839623313533802</v>
      </c>
      <c r="I68">
        <v>0.29372541023089299</v>
      </c>
      <c r="J68">
        <v>0.294243721985397</v>
      </c>
      <c r="K68">
        <v>0.29543322978596298</v>
      </c>
      <c r="L68">
        <v>0.29752123814672998</v>
      </c>
      <c r="M68">
        <v>0.30049485332842901</v>
      </c>
      <c r="N68">
        <v>0.30353271360762801</v>
      </c>
      <c r="O68">
        <v>0.30740048460771502</v>
      </c>
      <c r="P68">
        <v>0.31154442622335299</v>
      </c>
      <c r="Q68">
        <v>0.31658212866495999</v>
      </c>
      <c r="R68">
        <v>0.32201910719226101</v>
      </c>
      <c r="S68">
        <v>0.32784550065639301</v>
      </c>
      <c r="T68">
        <v>0.33364967758189401</v>
      </c>
      <c r="U68">
        <v>0.34000398494675099</v>
      </c>
      <c r="V68">
        <v>0.34674233218494399</v>
      </c>
      <c r="W68">
        <v>0.35382733335231598</v>
      </c>
      <c r="X68">
        <v>0.36103457093274799</v>
      </c>
      <c r="Y68">
        <v>0.36833944048170297</v>
      </c>
      <c r="Z68">
        <v>0.37568397430477501</v>
      </c>
      <c r="AA68">
        <v>0.38053498231669902</v>
      </c>
      <c r="AB68">
        <v>0.385614282187838</v>
      </c>
      <c r="AC68">
        <v>0.39040554621769902</v>
      </c>
      <c r="AD68">
        <v>0.39519065392657299</v>
      </c>
      <c r="AE68">
        <v>0.399974810604522</v>
      </c>
      <c r="AF68">
        <v>0.40477153238777203</v>
      </c>
      <c r="AG68">
        <v>0.40961064485048199</v>
      </c>
      <c r="AH68">
        <v>0.41450202819010001</v>
      </c>
      <c r="AI68">
        <v>0.41944681842180898</v>
      </c>
      <c r="AJ68">
        <v>0.42445703364894599</v>
      </c>
    </row>
    <row r="70" spans="1:36">
      <c r="A70" t="s">
        <v>265</v>
      </c>
    </row>
    <row r="72" spans="1:36">
      <c r="A72" t="s">
        <v>248</v>
      </c>
    </row>
    <row r="74" spans="1:36">
      <c r="A74" t="s">
        <v>273</v>
      </c>
    </row>
    <row r="76" spans="1:36">
      <c r="A76" t="s">
        <v>249</v>
      </c>
      <c r="B76">
        <v>2016</v>
      </c>
      <c r="C76">
        <v>2017</v>
      </c>
      <c r="D76">
        <v>2018</v>
      </c>
      <c r="E76">
        <v>2019</v>
      </c>
      <c r="F76">
        <v>2020</v>
      </c>
      <c r="G76">
        <v>2021</v>
      </c>
      <c r="H76">
        <v>2022</v>
      </c>
      <c r="I76">
        <v>2023</v>
      </c>
      <c r="J76">
        <v>2024</v>
      </c>
      <c r="K76">
        <v>2025</v>
      </c>
      <c r="L76">
        <v>2026</v>
      </c>
      <c r="M76">
        <v>2027</v>
      </c>
      <c r="N76">
        <v>2028</v>
      </c>
      <c r="O76">
        <v>2029</v>
      </c>
      <c r="P76">
        <v>2030</v>
      </c>
      <c r="Q76">
        <v>2031</v>
      </c>
      <c r="R76">
        <v>2032</v>
      </c>
      <c r="S76">
        <v>2033</v>
      </c>
      <c r="T76">
        <v>2034</v>
      </c>
      <c r="U76">
        <v>2035</v>
      </c>
      <c r="V76">
        <v>2036</v>
      </c>
      <c r="W76">
        <v>2037</v>
      </c>
      <c r="X76">
        <v>2038</v>
      </c>
      <c r="Y76">
        <v>2039</v>
      </c>
      <c r="Z76">
        <v>2040</v>
      </c>
      <c r="AA76">
        <v>2041</v>
      </c>
      <c r="AB76">
        <v>2042</v>
      </c>
      <c r="AC76">
        <v>2043</v>
      </c>
      <c r="AD76">
        <v>2044</v>
      </c>
      <c r="AE76">
        <v>2045</v>
      </c>
      <c r="AF76">
        <v>2046</v>
      </c>
      <c r="AG76">
        <v>2047</v>
      </c>
      <c r="AH76">
        <v>2048</v>
      </c>
      <c r="AI76">
        <v>2049</v>
      </c>
      <c r="AJ76">
        <v>2050</v>
      </c>
    </row>
    <row r="77" spans="1:36">
      <c r="A77" t="s">
        <v>250</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row>
    <row r="78" spans="1:36">
      <c r="A78" t="s">
        <v>251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1:36">
      <c r="A79" t="s">
        <v>252</v>
      </c>
      <c r="B79">
        <v>4.6877980236486302E-2</v>
      </c>
      <c r="C79">
        <v>4.8909233707073202E-2</v>
      </c>
      <c r="D79">
        <v>5.0401749080511898E-2</v>
      </c>
      <c r="E79">
        <v>5.2057858429197898E-2</v>
      </c>
      <c r="F79">
        <v>5.3460783825526603E-2</v>
      </c>
      <c r="G79">
        <v>5.5116361627607899E-2</v>
      </c>
      <c r="H79">
        <v>5.6694813907837198E-2</v>
      </c>
      <c r="I79">
        <v>5.8379248452895799E-2</v>
      </c>
      <c r="J79">
        <v>6.0080587335179098E-2</v>
      </c>
      <c r="K79">
        <v>6.1856685960416102E-2</v>
      </c>
      <c r="L79">
        <v>6.3620330686716395E-2</v>
      </c>
      <c r="M79">
        <v>6.5369926919808904E-2</v>
      </c>
      <c r="N79">
        <v>6.7150211017803496E-2</v>
      </c>
      <c r="O79">
        <v>6.8897790767381298E-2</v>
      </c>
      <c r="P79">
        <v>7.0642764431413999E-2</v>
      </c>
      <c r="Q79">
        <v>7.2334030272773298E-2</v>
      </c>
      <c r="R79">
        <v>7.3968060363854699E-2</v>
      </c>
      <c r="S79">
        <v>7.5554860110387007E-2</v>
      </c>
      <c r="T79">
        <v>7.7062868251432506E-2</v>
      </c>
      <c r="U79">
        <v>7.8487314002243694E-2</v>
      </c>
      <c r="V79">
        <v>7.9955670597251796E-2</v>
      </c>
      <c r="W79">
        <v>8.14254316990283E-2</v>
      </c>
      <c r="X79">
        <v>8.28965973075734E-2</v>
      </c>
      <c r="Y79">
        <v>8.4369167422886998E-2</v>
      </c>
      <c r="Z79">
        <v>8.5843142044969095E-2</v>
      </c>
      <c r="AA79">
        <v>8.7318521173819705E-2</v>
      </c>
      <c r="AB79">
        <v>8.8795304809438799E-2</v>
      </c>
      <c r="AC79">
        <v>9.0273492951826406E-2</v>
      </c>
      <c r="AD79">
        <v>9.1753085600982595E-2</v>
      </c>
      <c r="AE79">
        <v>9.3234082756907199E-2</v>
      </c>
      <c r="AF79">
        <v>9.4716484419600303E-2</v>
      </c>
      <c r="AG79">
        <v>9.6200290589062001E-2</v>
      </c>
      <c r="AH79">
        <v>9.7685501265292102E-2</v>
      </c>
      <c r="AI79">
        <v>9.9172116448290798E-2</v>
      </c>
      <c r="AJ79">
        <v>0.10066013613805801</v>
      </c>
    </row>
    <row r="80" spans="1:36">
      <c r="A80" t="s">
        <v>253</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row>
    <row r="81" spans="1:36">
      <c r="A81" t="s">
        <v>254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row>
    <row r="82" spans="1:36">
      <c r="A82" t="s">
        <v>255</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row>
    <row r="83" spans="1:36">
      <c r="A83" t="s">
        <v>256</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1:36">
      <c r="A84" t="s">
        <v>257</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row>
    <row r="85" spans="1:36">
      <c r="A85" t="s">
        <v>258</v>
      </c>
      <c r="B85">
        <v>4.6877980236486302E-2</v>
      </c>
      <c r="C85">
        <v>4.8909233707073202E-2</v>
      </c>
      <c r="D85">
        <v>5.0401749080511898E-2</v>
      </c>
      <c r="E85">
        <v>5.2057858429197898E-2</v>
      </c>
      <c r="F85">
        <v>5.3460783825526603E-2</v>
      </c>
      <c r="G85">
        <v>5.5116361627607899E-2</v>
      </c>
      <c r="H85">
        <v>5.6694813907837198E-2</v>
      </c>
      <c r="I85">
        <v>5.8379248452895799E-2</v>
      </c>
      <c r="J85">
        <v>6.0080587335179098E-2</v>
      </c>
      <c r="K85">
        <v>6.1856685960416102E-2</v>
      </c>
      <c r="L85">
        <v>6.3620330686716395E-2</v>
      </c>
      <c r="M85">
        <v>6.5369926919808904E-2</v>
      </c>
      <c r="N85">
        <v>6.7150211017803496E-2</v>
      </c>
      <c r="O85">
        <v>6.8897790767381298E-2</v>
      </c>
      <c r="P85">
        <v>7.0642764431413999E-2</v>
      </c>
      <c r="Q85">
        <v>7.2334030272773298E-2</v>
      </c>
      <c r="R85">
        <v>7.3968060363854699E-2</v>
      </c>
      <c r="S85">
        <v>7.5554860110387007E-2</v>
      </c>
      <c r="T85">
        <v>7.7062868251432506E-2</v>
      </c>
      <c r="U85">
        <v>7.8487314002243694E-2</v>
      </c>
      <c r="V85">
        <v>7.9955670597251796E-2</v>
      </c>
      <c r="W85">
        <v>8.14254316990283E-2</v>
      </c>
      <c r="X85">
        <v>8.28965973075734E-2</v>
      </c>
      <c r="Y85">
        <v>8.4369167422886998E-2</v>
      </c>
      <c r="Z85">
        <v>8.5843142044969095E-2</v>
      </c>
      <c r="AA85">
        <v>8.7318521173819705E-2</v>
      </c>
      <c r="AB85">
        <v>8.8795304809438799E-2</v>
      </c>
      <c r="AC85">
        <v>9.0273492951826406E-2</v>
      </c>
      <c r="AD85">
        <v>9.1753085600982595E-2</v>
      </c>
      <c r="AE85">
        <v>9.3234082756907199E-2</v>
      </c>
      <c r="AF85">
        <v>9.4716484419600303E-2</v>
      </c>
      <c r="AG85">
        <v>9.6200290589062001E-2</v>
      </c>
      <c r="AH85">
        <v>9.7685501265292102E-2</v>
      </c>
      <c r="AI85">
        <v>9.9172116448290798E-2</v>
      </c>
      <c r="AJ85">
        <v>0.10066013613805801</v>
      </c>
    </row>
    <row r="87" spans="1:36" s="76" customFormat="1">
      <c r="A87" s="76" t="s">
        <v>271</v>
      </c>
    </row>
    <row r="88" spans="1:36" s="76" customFormat="1"/>
    <row r="89" spans="1:36" s="76" customFormat="1">
      <c r="A89" s="76" t="s">
        <v>248</v>
      </c>
    </row>
    <row r="90" spans="1:36" s="76" customFormat="1"/>
    <row r="91" spans="1:36" s="76" customFormat="1">
      <c r="A91" s="76" t="s">
        <v>273</v>
      </c>
    </row>
    <row r="92" spans="1:36" s="76" customFormat="1"/>
    <row r="93" spans="1:36" s="76" customFormat="1">
      <c r="A93" s="76" t="s">
        <v>249</v>
      </c>
      <c r="B93" s="76">
        <v>2016</v>
      </c>
      <c r="C93" s="76">
        <v>2017</v>
      </c>
      <c r="D93" s="76">
        <v>2018</v>
      </c>
      <c r="E93" s="76">
        <v>2019</v>
      </c>
      <c r="F93" s="76">
        <v>2020</v>
      </c>
      <c r="G93" s="76">
        <v>2021</v>
      </c>
      <c r="H93" s="76">
        <v>2022</v>
      </c>
      <c r="I93" s="76">
        <v>2023</v>
      </c>
      <c r="J93" s="76">
        <v>2024</v>
      </c>
      <c r="K93" s="76">
        <v>2025</v>
      </c>
      <c r="L93" s="76">
        <v>2026</v>
      </c>
      <c r="M93" s="76">
        <v>2027</v>
      </c>
      <c r="N93" s="76">
        <v>2028</v>
      </c>
      <c r="O93" s="76">
        <v>2029</v>
      </c>
      <c r="P93" s="76">
        <v>2030</v>
      </c>
      <c r="Q93" s="76">
        <v>2031</v>
      </c>
      <c r="R93" s="76">
        <v>2032</v>
      </c>
      <c r="S93" s="76">
        <v>2033</v>
      </c>
      <c r="T93" s="76">
        <v>2034</v>
      </c>
      <c r="U93" s="76">
        <v>2035</v>
      </c>
      <c r="V93" s="76">
        <v>2036</v>
      </c>
      <c r="W93" s="76">
        <v>2037</v>
      </c>
      <c r="X93" s="76">
        <v>2038</v>
      </c>
      <c r="Y93" s="76">
        <v>2039</v>
      </c>
      <c r="Z93" s="76">
        <v>2040</v>
      </c>
      <c r="AA93" s="76">
        <v>2041</v>
      </c>
      <c r="AB93" s="76">
        <v>2042</v>
      </c>
      <c r="AC93" s="76">
        <v>2043</v>
      </c>
      <c r="AD93" s="76">
        <v>2044</v>
      </c>
      <c r="AE93" s="76">
        <v>2045</v>
      </c>
      <c r="AF93" s="76">
        <v>2046</v>
      </c>
      <c r="AG93" s="76">
        <v>2047</v>
      </c>
      <c r="AH93" s="76">
        <v>2048</v>
      </c>
      <c r="AI93" s="76">
        <v>2049</v>
      </c>
      <c r="AJ93" s="76">
        <v>2050</v>
      </c>
    </row>
    <row r="94" spans="1:36" s="76" customFormat="1">
      <c r="A94" s="76" t="s">
        <v>250</v>
      </c>
      <c r="B94" s="76">
        <v>0</v>
      </c>
      <c r="C94" s="76">
        <v>0</v>
      </c>
      <c r="D94" s="76">
        <v>0</v>
      </c>
      <c r="E94" s="76">
        <v>0</v>
      </c>
      <c r="F94" s="76">
        <v>0</v>
      </c>
      <c r="G94" s="76">
        <v>0</v>
      </c>
      <c r="H94" s="76">
        <v>0</v>
      </c>
      <c r="I94" s="76">
        <v>0</v>
      </c>
      <c r="J94" s="76">
        <v>0</v>
      </c>
      <c r="K94" s="76">
        <v>0</v>
      </c>
      <c r="L94" s="76">
        <v>0</v>
      </c>
      <c r="M94" s="76">
        <v>0</v>
      </c>
      <c r="N94" s="76">
        <v>0</v>
      </c>
      <c r="O94" s="76">
        <v>0</v>
      </c>
      <c r="P94" s="76">
        <v>0</v>
      </c>
      <c r="Q94" s="76">
        <v>0</v>
      </c>
      <c r="R94" s="76">
        <v>0</v>
      </c>
      <c r="S94" s="76">
        <v>0</v>
      </c>
      <c r="T94" s="76">
        <v>0</v>
      </c>
      <c r="U94" s="76">
        <v>0</v>
      </c>
      <c r="V94" s="76">
        <v>0</v>
      </c>
      <c r="W94" s="76">
        <v>0</v>
      </c>
      <c r="X94" s="76">
        <v>0</v>
      </c>
      <c r="Y94" s="76">
        <v>0</v>
      </c>
      <c r="Z94" s="76">
        <v>0</v>
      </c>
      <c r="AA94" s="76">
        <v>0</v>
      </c>
      <c r="AB94" s="76">
        <v>0</v>
      </c>
      <c r="AC94" s="76">
        <v>0</v>
      </c>
      <c r="AD94" s="76">
        <v>0</v>
      </c>
      <c r="AE94" s="76">
        <v>0</v>
      </c>
      <c r="AF94" s="76">
        <v>0</v>
      </c>
      <c r="AG94" s="76">
        <v>0</v>
      </c>
      <c r="AH94" s="76">
        <v>0</v>
      </c>
      <c r="AI94" s="76">
        <v>0</v>
      </c>
      <c r="AJ94" s="76">
        <v>0</v>
      </c>
    </row>
    <row r="95" spans="1:36" s="76" customFormat="1">
      <c r="A95" s="76" t="s">
        <v>251</v>
      </c>
      <c r="B95" s="77">
        <v>3.0760743379848699E-3</v>
      </c>
      <c r="C95" s="77">
        <v>2.9061108776020899E-3</v>
      </c>
      <c r="D95" s="77">
        <v>2.7570488074877002E-3</v>
      </c>
      <c r="E95" s="77">
        <v>2.6236945520785098E-3</v>
      </c>
      <c r="F95" s="77">
        <v>2.5014212296796002E-3</v>
      </c>
      <c r="G95" s="77">
        <v>2.3859386076586298E-3</v>
      </c>
      <c r="H95" s="77">
        <v>2.2733388528104401E-3</v>
      </c>
      <c r="I95" s="77">
        <v>2.15992783393583E-3</v>
      </c>
      <c r="J95" s="77">
        <v>2.0423567717223401E-3</v>
      </c>
      <c r="K95" s="77">
        <v>1.91742130673598E-3</v>
      </c>
      <c r="L95" s="77">
        <v>1.78223598376127E-3</v>
      </c>
      <c r="M95" s="77">
        <v>1.6343753252796001E-3</v>
      </c>
      <c r="N95" s="77">
        <v>1.4711639387278599E-3</v>
      </c>
      <c r="O95" s="77">
        <v>1.2900175010870901E-3</v>
      </c>
      <c r="P95" s="77">
        <v>1.0893589115321201E-3</v>
      </c>
      <c r="Q95" s="77">
        <v>8.6697506283545101E-4</v>
      </c>
      <c r="R95" s="77">
        <v>6.4151895684415295E-4</v>
      </c>
      <c r="S95" s="77">
        <v>4.1264818271862999E-4</v>
      </c>
      <c r="T95" s="77">
        <v>1.8004582615999701E-4</v>
      </c>
      <c r="U95" s="77">
        <v>9.2981007677383898E-6</v>
      </c>
      <c r="V95" s="76">
        <v>0</v>
      </c>
      <c r="W95" s="76">
        <v>0</v>
      </c>
      <c r="X95" s="76">
        <v>0</v>
      </c>
      <c r="Y95" s="76">
        <v>0</v>
      </c>
      <c r="Z95" s="76">
        <v>0</v>
      </c>
      <c r="AA95" s="76">
        <v>0</v>
      </c>
      <c r="AB95" s="76">
        <v>0</v>
      </c>
      <c r="AC95" s="76">
        <v>0</v>
      </c>
      <c r="AD95" s="76">
        <v>0</v>
      </c>
      <c r="AE95" s="76">
        <v>0</v>
      </c>
      <c r="AF95" s="76">
        <v>0</v>
      </c>
      <c r="AG95" s="76">
        <v>0</v>
      </c>
      <c r="AH95" s="76">
        <v>0</v>
      </c>
      <c r="AI95" s="76">
        <v>0</v>
      </c>
      <c r="AJ95" s="76">
        <v>0</v>
      </c>
    </row>
    <row r="96" spans="1:36" s="76" customFormat="1">
      <c r="A96" s="76" t="s">
        <v>252</v>
      </c>
      <c r="B96" s="76">
        <v>0</v>
      </c>
      <c r="C96" s="76">
        <v>0</v>
      </c>
      <c r="D96" s="76">
        <v>0</v>
      </c>
      <c r="E96" s="76">
        <v>0</v>
      </c>
      <c r="F96" s="76">
        <v>0</v>
      </c>
      <c r="G96" s="76">
        <v>0</v>
      </c>
      <c r="H96" s="76">
        <v>0</v>
      </c>
      <c r="I96" s="76">
        <v>0</v>
      </c>
      <c r="J96" s="76">
        <v>0</v>
      </c>
      <c r="K96" s="76">
        <v>0</v>
      </c>
      <c r="L96" s="76">
        <v>0</v>
      </c>
      <c r="M96" s="76">
        <v>0</v>
      </c>
      <c r="N96" s="76">
        <v>0</v>
      </c>
      <c r="O96" s="76">
        <v>0</v>
      </c>
      <c r="P96" s="76">
        <v>0</v>
      </c>
      <c r="Q96" s="76">
        <v>0</v>
      </c>
      <c r="R96" s="76">
        <v>0</v>
      </c>
      <c r="S96" s="76">
        <v>0</v>
      </c>
      <c r="T96" s="76">
        <v>0</v>
      </c>
      <c r="U96" s="76">
        <v>0</v>
      </c>
      <c r="V96" s="76">
        <v>0</v>
      </c>
      <c r="W96" s="76">
        <v>0</v>
      </c>
      <c r="X96" s="76">
        <v>0</v>
      </c>
      <c r="Y96" s="76">
        <v>0</v>
      </c>
      <c r="Z96" s="76">
        <v>0</v>
      </c>
      <c r="AA96" s="76">
        <v>0</v>
      </c>
      <c r="AB96" s="76">
        <v>0</v>
      </c>
      <c r="AC96" s="76">
        <v>0</v>
      </c>
      <c r="AD96" s="76">
        <v>0</v>
      </c>
      <c r="AE96" s="76">
        <v>0</v>
      </c>
      <c r="AF96" s="76">
        <v>0</v>
      </c>
      <c r="AG96" s="76">
        <v>0</v>
      </c>
      <c r="AH96" s="76">
        <v>0</v>
      </c>
      <c r="AI96" s="76">
        <v>0</v>
      </c>
      <c r="AJ96" s="76">
        <v>0</v>
      </c>
    </row>
    <row r="97" spans="1:36" s="76" customFormat="1">
      <c r="A97" s="76" t="s">
        <v>253</v>
      </c>
      <c r="B97" s="76">
        <v>0</v>
      </c>
      <c r="C97" s="76">
        <v>0</v>
      </c>
      <c r="D97" s="76">
        <v>0</v>
      </c>
      <c r="E97" s="76">
        <v>0</v>
      </c>
      <c r="F97" s="76">
        <v>0</v>
      </c>
      <c r="G97" s="76">
        <v>0</v>
      </c>
      <c r="H97" s="76">
        <v>0</v>
      </c>
      <c r="I97" s="76">
        <v>0</v>
      </c>
      <c r="J97" s="76">
        <v>0</v>
      </c>
      <c r="K97" s="76">
        <v>0</v>
      </c>
      <c r="L97" s="76">
        <v>0</v>
      </c>
      <c r="M97" s="76">
        <v>0</v>
      </c>
      <c r="N97" s="76">
        <v>0</v>
      </c>
      <c r="O97" s="76">
        <v>0</v>
      </c>
      <c r="P97" s="76">
        <v>0</v>
      </c>
      <c r="Q97" s="76">
        <v>0</v>
      </c>
      <c r="R97" s="76">
        <v>0</v>
      </c>
      <c r="S97" s="76">
        <v>0</v>
      </c>
      <c r="T97" s="76">
        <v>0</v>
      </c>
      <c r="U97" s="76">
        <v>0</v>
      </c>
      <c r="V97" s="76">
        <v>0</v>
      </c>
      <c r="W97" s="76">
        <v>0</v>
      </c>
      <c r="X97" s="76">
        <v>0</v>
      </c>
      <c r="Y97" s="76">
        <v>0</v>
      </c>
      <c r="Z97" s="76">
        <v>0</v>
      </c>
      <c r="AA97" s="76">
        <v>0</v>
      </c>
      <c r="AB97" s="76">
        <v>0</v>
      </c>
      <c r="AC97" s="76">
        <v>0</v>
      </c>
      <c r="AD97" s="76">
        <v>0</v>
      </c>
      <c r="AE97" s="76">
        <v>0</v>
      </c>
      <c r="AF97" s="76">
        <v>0</v>
      </c>
      <c r="AG97" s="76">
        <v>0</v>
      </c>
      <c r="AH97" s="76">
        <v>0</v>
      </c>
      <c r="AI97" s="76">
        <v>0</v>
      </c>
      <c r="AJ97" s="76">
        <v>0</v>
      </c>
    </row>
    <row r="98" spans="1:36" s="76" customFormat="1">
      <c r="A98" s="76" t="s">
        <v>254</v>
      </c>
      <c r="B98" s="76">
        <v>0</v>
      </c>
      <c r="C98" s="76">
        <v>0</v>
      </c>
      <c r="D98" s="76">
        <v>0</v>
      </c>
      <c r="E98" s="76">
        <v>0</v>
      </c>
      <c r="F98" s="76">
        <v>0</v>
      </c>
      <c r="G98" s="76">
        <v>0</v>
      </c>
      <c r="H98" s="76">
        <v>0</v>
      </c>
      <c r="I98" s="76">
        <v>0</v>
      </c>
      <c r="J98" s="76">
        <v>0</v>
      </c>
      <c r="K98" s="76">
        <v>0</v>
      </c>
      <c r="L98" s="76">
        <v>0</v>
      </c>
      <c r="M98" s="76">
        <v>0</v>
      </c>
      <c r="N98" s="76">
        <v>0</v>
      </c>
      <c r="O98" s="76">
        <v>0</v>
      </c>
      <c r="P98" s="76">
        <v>0</v>
      </c>
      <c r="Q98" s="76">
        <v>0</v>
      </c>
      <c r="R98" s="76">
        <v>0</v>
      </c>
      <c r="S98" s="76">
        <v>0</v>
      </c>
      <c r="T98" s="76">
        <v>0</v>
      </c>
      <c r="U98" s="76">
        <v>0</v>
      </c>
      <c r="V98" s="76">
        <v>0</v>
      </c>
      <c r="W98" s="76">
        <v>0</v>
      </c>
      <c r="X98" s="76">
        <v>0</v>
      </c>
      <c r="Y98" s="76">
        <v>0</v>
      </c>
      <c r="Z98" s="76">
        <v>0</v>
      </c>
      <c r="AA98" s="76">
        <v>0</v>
      </c>
      <c r="AB98" s="76">
        <v>0</v>
      </c>
      <c r="AC98" s="76">
        <v>0</v>
      </c>
      <c r="AD98" s="76">
        <v>0</v>
      </c>
      <c r="AE98" s="76">
        <v>0</v>
      </c>
      <c r="AF98" s="76">
        <v>0</v>
      </c>
      <c r="AG98" s="76">
        <v>0</v>
      </c>
      <c r="AH98" s="76">
        <v>0</v>
      </c>
      <c r="AI98" s="76">
        <v>0</v>
      </c>
      <c r="AJ98" s="76">
        <v>0</v>
      </c>
    </row>
    <row r="99" spans="1:36" s="76" customFormat="1">
      <c r="A99" s="76" t="s">
        <v>255</v>
      </c>
      <c r="B99" s="76">
        <v>0</v>
      </c>
      <c r="C99" s="76">
        <v>0</v>
      </c>
      <c r="D99" s="76">
        <v>0</v>
      </c>
      <c r="E99" s="76">
        <v>0</v>
      </c>
      <c r="F99" s="76">
        <v>0</v>
      </c>
      <c r="G99" s="76">
        <v>0</v>
      </c>
      <c r="H99" s="76">
        <v>0</v>
      </c>
      <c r="I99" s="76">
        <v>0</v>
      </c>
      <c r="J99" s="76">
        <v>0</v>
      </c>
      <c r="K99" s="76">
        <v>0</v>
      </c>
      <c r="L99" s="76">
        <v>0</v>
      </c>
      <c r="M99" s="76">
        <v>0</v>
      </c>
      <c r="N99" s="76">
        <v>0</v>
      </c>
      <c r="O99" s="76">
        <v>0</v>
      </c>
      <c r="P99" s="76">
        <v>0</v>
      </c>
      <c r="Q99" s="76">
        <v>0</v>
      </c>
      <c r="R99" s="76">
        <v>0</v>
      </c>
      <c r="S99" s="76">
        <v>0</v>
      </c>
      <c r="T99" s="76">
        <v>0</v>
      </c>
      <c r="U99" s="76">
        <v>0</v>
      </c>
      <c r="V99" s="76">
        <v>0</v>
      </c>
      <c r="W99" s="76">
        <v>0</v>
      </c>
      <c r="X99" s="76">
        <v>0</v>
      </c>
      <c r="Y99" s="76">
        <v>0</v>
      </c>
      <c r="Z99" s="76">
        <v>0</v>
      </c>
      <c r="AA99" s="76">
        <v>0</v>
      </c>
      <c r="AB99" s="76">
        <v>0</v>
      </c>
      <c r="AC99" s="76">
        <v>0</v>
      </c>
      <c r="AD99" s="76">
        <v>0</v>
      </c>
      <c r="AE99" s="76">
        <v>0</v>
      </c>
      <c r="AF99" s="76">
        <v>0</v>
      </c>
      <c r="AG99" s="76">
        <v>0</v>
      </c>
      <c r="AH99" s="76">
        <v>0</v>
      </c>
      <c r="AI99" s="76">
        <v>0</v>
      </c>
      <c r="AJ99" s="76">
        <v>0</v>
      </c>
    </row>
    <row r="100" spans="1:36" s="76" customFormat="1">
      <c r="A100" s="76" t="s">
        <v>256</v>
      </c>
      <c r="B100" s="76">
        <v>8.0047962202082407E-2</v>
      </c>
      <c r="C100" s="76">
        <v>8.1669534541086802E-2</v>
      </c>
      <c r="D100" s="76">
        <v>8.3358774458780496E-2</v>
      </c>
      <c r="E100" s="76">
        <v>8.51130792600992E-2</v>
      </c>
      <c r="F100" s="76">
        <v>8.6932365671218301E-2</v>
      </c>
      <c r="G100" s="76">
        <v>8.8816420553517295E-2</v>
      </c>
      <c r="H100" s="76">
        <v>9.0765030703275698E-2</v>
      </c>
      <c r="I100" s="76">
        <v>9.2775297795877398E-2</v>
      </c>
      <c r="J100" s="76">
        <v>9.4845730872370304E-2</v>
      </c>
      <c r="K100" s="76">
        <v>9.6969159526523394E-2</v>
      </c>
      <c r="L100" s="76">
        <v>9.9140072027129295E-2</v>
      </c>
      <c r="M100" s="76">
        <v>0.10136554812941</v>
      </c>
      <c r="N100" s="76">
        <v>0.103628659233465</v>
      </c>
      <c r="O100" s="76">
        <v>0.105894838541317</v>
      </c>
      <c r="P100" s="76">
        <v>0.10818476374623399</v>
      </c>
      <c r="Q100" s="76">
        <v>0.110334951567721</v>
      </c>
      <c r="R100" s="76">
        <v>0.112550063251806</v>
      </c>
      <c r="S100" s="76">
        <v>0.11481676238470299</v>
      </c>
      <c r="T100" s="76">
        <v>0.117050841915014</v>
      </c>
      <c r="U100" s="76">
        <v>0.119284708440067</v>
      </c>
      <c r="V100" s="76">
        <v>0.121493179552334</v>
      </c>
      <c r="W100" s="76">
        <v>0.123711341252493</v>
      </c>
      <c r="X100" s="76">
        <v>0.125950002955623</v>
      </c>
      <c r="Y100" s="76">
        <v>0.12818223245141699</v>
      </c>
      <c r="Z100" s="76">
        <v>0.13039826343404501</v>
      </c>
      <c r="AA100" s="76">
        <v>0.13262322676882299</v>
      </c>
      <c r="AB100" s="76">
        <v>0.13484953054469201</v>
      </c>
      <c r="AC100" s="76">
        <v>0.13707728678888101</v>
      </c>
      <c r="AD100" s="76">
        <v>0.13930698583367601</v>
      </c>
      <c r="AE100" s="76">
        <v>0.14153553816206699</v>
      </c>
      <c r="AF100" s="76">
        <v>0.143759415639439</v>
      </c>
      <c r="AG100" s="76">
        <v>0.14598260944739699</v>
      </c>
      <c r="AH100" s="76">
        <v>0.14820866494515</v>
      </c>
      <c r="AI100" s="76">
        <v>0.150436759518779</v>
      </c>
      <c r="AJ100" s="76">
        <v>0.152654353176715</v>
      </c>
    </row>
    <row r="101" spans="1:36" s="76" customFormat="1">
      <c r="A101" s="76" t="s">
        <v>257</v>
      </c>
      <c r="B101" s="76">
        <v>0</v>
      </c>
      <c r="C101" s="76">
        <v>0</v>
      </c>
      <c r="D101" s="76">
        <v>0</v>
      </c>
      <c r="E101" s="76">
        <v>0</v>
      </c>
      <c r="F101" s="76">
        <v>0</v>
      </c>
      <c r="G101" s="76">
        <v>0</v>
      </c>
      <c r="H101" s="76">
        <v>0</v>
      </c>
      <c r="I101" s="76">
        <v>0</v>
      </c>
      <c r="J101" s="76">
        <v>0</v>
      </c>
      <c r="K101" s="76">
        <v>0</v>
      </c>
      <c r="L101" s="76">
        <v>0</v>
      </c>
      <c r="M101" s="76">
        <v>0</v>
      </c>
      <c r="N101" s="76">
        <v>0</v>
      </c>
      <c r="O101" s="76">
        <v>0</v>
      </c>
      <c r="P101" s="76">
        <v>0</v>
      </c>
      <c r="Q101" s="76">
        <v>0</v>
      </c>
      <c r="R101" s="76">
        <v>0</v>
      </c>
      <c r="S101" s="76">
        <v>0</v>
      </c>
      <c r="T101" s="76">
        <v>0</v>
      </c>
      <c r="U101" s="76">
        <v>0</v>
      </c>
      <c r="V101" s="76">
        <v>0</v>
      </c>
      <c r="W101" s="76">
        <v>0</v>
      </c>
      <c r="X101" s="76">
        <v>0</v>
      </c>
      <c r="Y101" s="76">
        <v>0</v>
      </c>
      <c r="Z101" s="76">
        <v>0</v>
      </c>
      <c r="AA101" s="76">
        <v>0</v>
      </c>
      <c r="AB101" s="76">
        <v>0</v>
      </c>
      <c r="AC101" s="76">
        <v>0</v>
      </c>
      <c r="AD101" s="76">
        <v>0</v>
      </c>
      <c r="AE101" s="76">
        <v>0</v>
      </c>
      <c r="AF101" s="76">
        <v>0</v>
      </c>
      <c r="AG101" s="76">
        <v>0</v>
      </c>
      <c r="AH101" s="76">
        <v>0</v>
      </c>
      <c r="AI101" s="76">
        <v>0</v>
      </c>
      <c r="AJ101" s="76">
        <v>0</v>
      </c>
    </row>
    <row r="102" spans="1:36" s="76" customFormat="1">
      <c r="A102" s="76" t="s">
        <v>258</v>
      </c>
      <c r="B102" s="76">
        <v>8.3124036540067281E-2</v>
      </c>
      <c r="C102" s="76">
        <v>8.4575645418688894E-2</v>
      </c>
      <c r="D102" s="76">
        <v>8.6115823266268196E-2</v>
      </c>
      <c r="E102" s="76">
        <v>8.7736773812177704E-2</v>
      </c>
      <c r="F102" s="76">
        <v>8.9433786900897899E-2</v>
      </c>
      <c r="G102" s="76">
        <v>9.120235916117593E-2</v>
      </c>
      <c r="H102" s="76">
        <v>9.3038369556086131E-2</v>
      </c>
      <c r="I102" s="76">
        <v>9.4935225629813227E-2</v>
      </c>
      <c r="J102" s="76">
        <v>9.6888087644092638E-2</v>
      </c>
      <c r="K102" s="76">
        <v>9.888658083325938E-2</v>
      </c>
      <c r="L102" s="76">
        <v>0.10092230801089057</v>
      </c>
      <c r="M102" s="76">
        <v>0.1029999234546896</v>
      </c>
      <c r="N102" s="76">
        <v>0.10509982317219285</v>
      </c>
      <c r="O102" s="76">
        <v>0.10718485604240409</v>
      </c>
      <c r="P102" s="76">
        <v>0.10927412265776612</v>
      </c>
      <c r="Q102" s="76">
        <v>0.11120192663055645</v>
      </c>
      <c r="R102" s="76">
        <v>0.11319158220865015</v>
      </c>
      <c r="S102" s="76">
        <v>0.11522941056742163</v>
      </c>
      <c r="T102" s="76">
        <v>0.11723088774117399</v>
      </c>
      <c r="U102" s="76">
        <v>0.11929400654083473</v>
      </c>
      <c r="V102" s="76">
        <v>0.121493179552334</v>
      </c>
      <c r="W102" s="76">
        <v>0.123711341252493</v>
      </c>
      <c r="X102" s="76">
        <v>0.125950002955623</v>
      </c>
      <c r="Y102" s="76">
        <v>0.12818223245141699</v>
      </c>
      <c r="Z102" s="76">
        <v>0.13039826343404501</v>
      </c>
      <c r="AA102" s="76">
        <v>0.13262322676882299</v>
      </c>
      <c r="AB102" s="76">
        <v>0.13484953054469201</v>
      </c>
      <c r="AC102" s="76">
        <v>0.13707728678888101</v>
      </c>
      <c r="AD102" s="76">
        <v>0.13930698583367601</v>
      </c>
      <c r="AE102" s="76">
        <v>0.14153553816206699</v>
      </c>
      <c r="AF102" s="76">
        <v>0.143759415639439</v>
      </c>
      <c r="AG102" s="76">
        <v>0.14598260944739699</v>
      </c>
      <c r="AH102" s="76">
        <v>0.14820866494515</v>
      </c>
      <c r="AI102" s="76">
        <v>0.150436759518779</v>
      </c>
      <c r="AJ102" s="76">
        <v>0.152654353176715</v>
      </c>
    </row>
    <row r="103" spans="1:36" s="76" customFormat="1">
      <c r="C103" s="77">
        <f>C102*About!A41</f>
        <v>80162244662882.906</v>
      </c>
    </row>
    <row r="104" spans="1:36">
      <c r="A104" t="s">
        <v>272</v>
      </c>
    </row>
    <row r="106" spans="1:36">
      <c r="A106" t="s">
        <v>248</v>
      </c>
    </row>
    <row r="108" spans="1:36">
      <c r="A108" t="s">
        <v>273</v>
      </c>
    </row>
    <row r="110" spans="1:36">
      <c r="A110">
        <v>2016</v>
      </c>
      <c r="B110">
        <v>2017</v>
      </c>
      <c r="C110">
        <v>2018</v>
      </c>
      <c r="D110">
        <v>2019</v>
      </c>
      <c r="E110">
        <v>2020</v>
      </c>
      <c r="F110">
        <v>2021</v>
      </c>
      <c r="G110">
        <v>2022</v>
      </c>
      <c r="H110">
        <v>2023</v>
      </c>
      <c r="I110">
        <v>2024</v>
      </c>
      <c r="J110">
        <v>2025</v>
      </c>
      <c r="K110">
        <v>2026</v>
      </c>
      <c r="L110">
        <v>2027</v>
      </c>
      <c r="M110">
        <v>2028</v>
      </c>
      <c r="N110">
        <v>2029</v>
      </c>
      <c r="O110">
        <v>2030</v>
      </c>
      <c r="P110">
        <v>2031</v>
      </c>
      <c r="Q110">
        <v>2032</v>
      </c>
      <c r="R110">
        <v>2033</v>
      </c>
      <c r="S110">
        <v>2034</v>
      </c>
      <c r="T110">
        <v>2035</v>
      </c>
      <c r="U110">
        <v>2036</v>
      </c>
      <c r="V110">
        <v>2037</v>
      </c>
      <c r="W110">
        <v>2038</v>
      </c>
      <c r="X110">
        <v>2039</v>
      </c>
      <c r="Y110">
        <v>2040</v>
      </c>
      <c r="Z110">
        <v>2041</v>
      </c>
      <c r="AA110">
        <v>2042</v>
      </c>
      <c r="AB110">
        <v>2043</v>
      </c>
      <c r="AC110">
        <v>2044</v>
      </c>
      <c r="AD110">
        <v>2045</v>
      </c>
      <c r="AE110">
        <v>2046</v>
      </c>
      <c r="AF110">
        <v>2047</v>
      </c>
      <c r="AG110">
        <v>2048</v>
      </c>
      <c r="AH110">
        <v>2049</v>
      </c>
      <c r="AI110">
        <v>2050</v>
      </c>
    </row>
    <row r="111" spans="1:36">
      <c r="A111">
        <v>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row>
    <row r="112" spans="1:36">
      <c r="A112">
        <v>0</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row>
    <row r="113" spans="1:37">
      <c r="A113" s="71">
        <v>3.4691059759717701E-3</v>
      </c>
      <c r="B113" s="71">
        <v>3.5322947987122101E-3</v>
      </c>
      <c r="C113" s="71">
        <v>3.5757897146068899E-3</v>
      </c>
      <c r="D113" s="71">
        <v>3.6199421338134301E-3</v>
      </c>
      <c r="E113" s="71">
        <v>3.7474326746558101E-3</v>
      </c>
      <c r="F113" s="71">
        <v>3.8830849127143899E-3</v>
      </c>
      <c r="G113" s="71">
        <v>3.93763209017886E-3</v>
      </c>
      <c r="H113" s="71">
        <v>3.9930809572873097E-3</v>
      </c>
      <c r="I113" s="71">
        <v>4.0428416592406197E-3</v>
      </c>
      <c r="J113" s="71">
        <v>4.0945077695534798E-3</v>
      </c>
      <c r="K113" s="71">
        <v>4.1554677243291404E-3</v>
      </c>
      <c r="L113" s="71">
        <v>4.2215524479011701E-3</v>
      </c>
      <c r="M113" s="71">
        <v>4.2796476720356798E-3</v>
      </c>
      <c r="N113" s="71">
        <v>4.3333831227187402E-3</v>
      </c>
      <c r="O113" s="71">
        <v>4.3980640938423403E-3</v>
      </c>
      <c r="P113" s="71">
        <v>4.1420635752551704E-3</v>
      </c>
      <c r="Q113" s="71">
        <v>4.4386394341820196E-3</v>
      </c>
      <c r="R113" s="71">
        <v>4.53158387461167E-3</v>
      </c>
      <c r="S113" s="71">
        <v>4.6083688250576202E-3</v>
      </c>
      <c r="T113" s="71">
        <v>4.6692347154931998E-3</v>
      </c>
      <c r="U113" s="71">
        <v>4.73597109603246E-3</v>
      </c>
      <c r="V113" s="71">
        <v>4.8028291281035796E-3</v>
      </c>
      <c r="W113" s="71">
        <v>4.8702303684292599E-3</v>
      </c>
      <c r="X113" s="71">
        <v>4.9371365103477102E-3</v>
      </c>
      <c r="Y113" s="71">
        <v>5.0031831692688104E-3</v>
      </c>
      <c r="Z113" s="71">
        <v>5.0693461452394799E-3</v>
      </c>
      <c r="AA113" s="71">
        <v>5.13533948392088E-3</v>
      </c>
      <c r="AB113" s="71">
        <v>5.2011736418704196E-3</v>
      </c>
      <c r="AC113" s="71">
        <v>5.26687327900781E-3</v>
      </c>
      <c r="AD113" s="71">
        <v>5.3323274860162797E-3</v>
      </c>
      <c r="AE113" s="71">
        <v>5.3974102174141701E-3</v>
      </c>
      <c r="AF113" s="71">
        <v>5.46227845558259E-3</v>
      </c>
      <c r="AG113" s="71">
        <v>5.5270702563911698E-3</v>
      </c>
      <c r="AH113" s="71">
        <v>5.59175944497856E-3</v>
      </c>
      <c r="AI113" s="71">
        <v>5.6558855234994801E-3</v>
      </c>
    </row>
    <row r="114" spans="1:37">
      <c r="A114">
        <v>0</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row>
    <row r="115" spans="1:37">
      <c r="A115">
        <v>0</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row>
    <row r="116" spans="1:37">
      <c r="A116">
        <v>0</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row>
    <row r="117" spans="1:37">
      <c r="A117">
        <v>0</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row>
    <row r="118" spans="1:37">
      <c r="A118">
        <v>0</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row>
    <row r="119" spans="1:37">
      <c r="A119" s="71">
        <v>3.4691059759717701E-3</v>
      </c>
      <c r="B119" s="71">
        <v>3.5322947987122101E-3</v>
      </c>
      <c r="C119" s="71">
        <v>3.5757897146068899E-3</v>
      </c>
      <c r="D119" s="71">
        <v>3.6199421338134301E-3</v>
      </c>
      <c r="E119" s="71">
        <v>3.7474326746558101E-3</v>
      </c>
      <c r="F119" s="71">
        <v>3.8830849127143899E-3</v>
      </c>
      <c r="G119" s="71">
        <v>3.93763209017886E-3</v>
      </c>
      <c r="H119" s="71">
        <v>3.9930809572873097E-3</v>
      </c>
      <c r="I119" s="71">
        <v>4.0428416592406197E-3</v>
      </c>
      <c r="J119" s="71">
        <v>4.0945077695534798E-3</v>
      </c>
      <c r="K119" s="71">
        <v>4.1554677243291404E-3</v>
      </c>
      <c r="L119" s="71">
        <v>4.2215524479011701E-3</v>
      </c>
      <c r="M119" s="71">
        <v>4.2796476720356798E-3</v>
      </c>
      <c r="N119" s="71">
        <v>4.3333831227187402E-3</v>
      </c>
      <c r="O119" s="71">
        <v>4.3980640938423403E-3</v>
      </c>
      <c r="P119" s="71">
        <v>4.1420635752551704E-3</v>
      </c>
      <c r="Q119" s="71">
        <v>4.4386394341820196E-3</v>
      </c>
      <c r="R119" s="71">
        <v>4.53158387461167E-3</v>
      </c>
      <c r="S119" s="71">
        <v>4.6083688250576202E-3</v>
      </c>
      <c r="T119" s="71">
        <v>4.6692347154931998E-3</v>
      </c>
      <c r="U119" s="71">
        <v>4.73597109603246E-3</v>
      </c>
      <c r="V119" s="71">
        <v>4.8028291281035796E-3</v>
      </c>
      <c r="W119" s="71">
        <v>4.8702303684292599E-3</v>
      </c>
      <c r="X119" s="71">
        <v>4.9371365103477102E-3</v>
      </c>
      <c r="Y119" s="71">
        <v>5.0031831692688104E-3</v>
      </c>
      <c r="Z119" s="71">
        <v>5.0693461452394799E-3</v>
      </c>
      <c r="AA119" s="71">
        <v>5.13533948392088E-3</v>
      </c>
      <c r="AB119" s="71">
        <v>5.2011736418704196E-3</v>
      </c>
      <c r="AC119" s="71">
        <v>5.26687327900781E-3</v>
      </c>
      <c r="AD119" s="71">
        <v>5.3323274860162797E-3</v>
      </c>
      <c r="AE119" s="71">
        <v>5.3974102174141701E-3</v>
      </c>
      <c r="AF119" s="71">
        <v>5.46227845558259E-3</v>
      </c>
      <c r="AG119" s="71">
        <v>5.5270702563911698E-3</v>
      </c>
      <c r="AH119" s="71">
        <v>5.59175944497856E-3</v>
      </c>
      <c r="AI119" s="71">
        <v>5.6558855234994801E-3</v>
      </c>
    </row>
    <row r="121" spans="1:37">
      <c r="A121" t="s">
        <v>274</v>
      </c>
    </row>
    <row r="122" spans="1:37">
      <c r="C122">
        <v>2016</v>
      </c>
      <c r="D122">
        <v>2017</v>
      </c>
      <c r="E122">
        <v>2018</v>
      </c>
      <c r="F122">
        <v>2019</v>
      </c>
      <c r="G122">
        <v>2020</v>
      </c>
      <c r="H122">
        <v>2021</v>
      </c>
      <c r="I122">
        <v>2022</v>
      </c>
      <c r="J122">
        <v>2023</v>
      </c>
      <c r="K122">
        <v>2024</v>
      </c>
      <c r="L122">
        <v>2025</v>
      </c>
      <c r="M122">
        <v>2026</v>
      </c>
      <c r="N122">
        <v>2027</v>
      </c>
      <c r="O122">
        <v>2028</v>
      </c>
      <c r="P122">
        <v>2029</v>
      </c>
      <c r="Q122">
        <v>2030</v>
      </c>
      <c r="R122">
        <v>2031</v>
      </c>
      <c r="S122">
        <v>2032</v>
      </c>
      <c r="T122">
        <v>2033</v>
      </c>
      <c r="U122">
        <v>2034</v>
      </c>
      <c r="V122">
        <v>2035</v>
      </c>
      <c r="W122">
        <v>2036</v>
      </c>
      <c r="X122">
        <v>2037</v>
      </c>
      <c r="Y122">
        <v>2038</v>
      </c>
      <c r="Z122">
        <v>2039</v>
      </c>
      <c r="AA122">
        <v>2040</v>
      </c>
      <c r="AB122">
        <v>2041</v>
      </c>
      <c r="AC122">
        <v>2042</v>
      </c>
      <c r="AD122">
        <v>2043</v>
      </c>
      <c r="AE122">
        <v>2044</v>
      </c>
      <c r="AF122">
        <v>2045</v>
      </c>
      <c r="AG122">
        <v>2046</v>
      </c>
      <c r="AH122">
        <v>2047</v>
      </c>
      <c r="AI122">
        <v>2048</v>
      </c>
      <c r="AJ122">
        <v>2049</v>
      </c>
      <c r="AK122">
        <v>2050</v>
      </c>
    </row>
    <row r="123" spans="1:37">
      <c r="A123" t="s">
        <v>275</v>
      </c>
      <c r="C123">
        <v>8176658870016.7285</v>
      </c>
      <c r="D123">
        <v>8319449224133.5576</v>
      </c>
      <c r="E123">
        <v>8470951838575.7979</v>
      </c>
      <c r="F123">
        <v>8630399817893.8008</v>
      </c>
      <c r="G123">
        <v>8797329838402.7285</v>
      </c>
      <c r="H123">
        <v>8971298917157.6758</v>
      </c>
      <c r="I123">
        <v>9151901680279.6152</v>
      </c>
      <c r="J123">
        <v>9338489647923.7246</v>
      </c>
      <c r="K123">
        <v>9530586749744.3242</v>
      </c>
      <c r="L123">
        <v>9727172451570.6719</v>
      </c>
      <c r="M123">
        <v>9927420747692.4434</v>
      </c>
      <c r="N123">
        <v>10131789465263.498</v>
      </c>
      <c r="O123">
        <v>10338350219119.48</v>
      </c>
      <c r="P123">
        <v>10543448566385.996</v>
      </c>
      <c r="Q123">
        <v>10748963374297.127</v>
      </c>
      <c r="R123">
        <v>10938595592724.963</v>
      </c>
      <c r="S123">
        <v>11134311965606.547</v>
      </c>
      <c r="T123">
        <v>11334766948531.838</v>
      </c>
      <c r="U123">
        <v>11531646175853.887</v>
      </c>
      <c r="V123">
        <v>11734588902594.701</v>
      </c>
      <c r="W123">
        <v>11950914868700.896</v>
      </c>
      <c r="X123">
        <v>12169108694406.102</v>
      </c>
      <c r="Y123">
        <v>12389319043106.402</v>
      </c>
      <c r="Z123">
        <v>12608896675117.799</v>
      </c>
      <c r="AA123">
        <v>12826880908614.488</v>
      </c>
      <c r="AB123">
        <v>13045743790447.773</v>
      </c>
      <c r="AC123">
        <v>13264738527397.736</v>
      </c>
      <c r="AD123">
        <v>13483876139242.451</v>
      </c>
      <c r="AE123">
        <v>13703204858478.83</v>
      </c>
      <c r="AF123">
        <v>13922420778707.283</v>
      </c>
      <c r="AG123">
        <v>14141176848047.34</v>
      </c>
      <c r="AH123">
        <v>14359865666904.73</v>
      </c>
      <c r="AI123">
        <v>14578835981490.912</v>
      </c>
      <c r="AJ123">
        <v>14798006873774.496</v>
      </c>
      <c r="AK123">
        <v>15016144822892.437</v>
      </c>
    </row>
    <row r="125" spans="1:37" s="78" customFormat="1">
      <c r="A125" s="78" t="s">
        <v>276</v>
      </c>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row>
    <row r="126" spans="1:37" s="78" customFormat="1">
      <c r="C126" s="79">
        <v>2016</v>
      </c>
      <c r="D126" s="79">
        <v>2017</v>
      </c>
      <c r="E126" s="79">
        <v>2018</v>
      </c>
      <c r="F126" s="79">
        <v>2019</v>
      </c>
      <c r="G126" s="79">
        <v>2020</v>
      </c>
      <c r="H126" s="79">
        <v>2021</v>
      </c>
      <c r="I126" s="79">
        <v>2022</v>
      </c>
      <c r="J126" s="79">
        <v>2023</v>
      </c>
      <c r="K126" s="79">
        <v>2024</v>
      </c>
      <c r="L126" s="79">
        <v>2025</v>
      </c>
      <c r="M126" s="79">
        <v>2026</v>
      </c>
      <c r="N126" s="79">
        <v>2027</v>
      </c>
      <c r="O126" s="79">
        <v>2028</v>
      </c>
      <c r="P126" s="79">
        <v>2029</v>
      </c>
      <c r="Q126" s="79">
        <v>2030</v>
      </c>
      <c r="R126" s="79">
        <v>2031</v>
      </c>
      <c r="S126" s="79">
        <v>2032</v>
      </c>
      <c r="T126" s="79">
        <v>2033</v>
      </c>
      <c r="U126" s="79">
        <v>2034</v>
      </c>
      <c r="V126" s="79">
        <v>2035</v>
      </c>
      <c r="W126" s="79">
        <v>2036</v>
      </c>
      <c r="X126" s="79">
        <v>2037</v>
      </c>
      <c r="Y126" s="79">
        <v>2038</v>
      </c>
      <c r="Z126" s="79">
        <v>2039</v>
      </c>
      <c r="AA126" s="79">
        <v>2040</v>
      </c>
      <c r="AB126" s="79">
        <v>2041</v>
      </c>
      <c r="AC126" s="79">
        <v>2042</v>
      </c>
      <c r="AD126" s="79">
        <v>2043</v>
      </c>
      <c r="AE126" s="79">
        <v>2044</v>
      </c>
      <c r="AF126" s="79">
        <v>2045</v>
      </c>
      <c r="AG126" s="79">
        <v>2046</v>
      </c>
      <c r="AH126" s="79">
        <v>2047</v>
      </c>
      <c r="AI126" s="79">
        <v>2048</v>
      </c>
      <c r="AJ126" s="79">
        <v>2049</v>
      </c>
      <c r="AK126" s="79">
        <v>2050</v>
      </c>
    </row>
    <row r="127" spans="1:37" s="78" customFormat="1">
      <c r="A127" s="78" t="s">
        <v>277</v>
      </c>
      <c r="C127" s="79">
        <v>0.86032459290427943</v>
      </c>
      <c r="D127" s="79">
        <v>0.86943184477702617</v>
      </c>
      <c r="E127" s="79">
        <v>0.87618839863107045</v>
      </c>
      <c r="F127" s="79">
        <v>0.88073147857992851</v>
      </c>
      <c r="G127" s="79">
        <v>0.88515193914837897</v>
      </c>
      <c r="H127" s="79">
        <v>0.8886797732307099</v>
      </c>
      <c r="I127" s="79">
        <v>0.89205187580660994</v>
      </c>
      <c r="J127" s="79">
        <v>0.89475885305578096</v>
      </c>
      <c r="K127" s="79">
        <v>0.89782996425933537</v>
      </c>
      <c r="L127" s="79">
        <v>0.90018381088690658</v>
      </c>
      <c r="M127" s="79">
        <v>0.90211876702079574</v>
      </c>
      <c r="N127" s="79">
        <v>0.90456853651341196</v>
      </c>
      <c r="O127" s="79">
        <v>0.907565475943649</v>
      </c>
      <c r="P127" s="79">
        <v>0.90984789679376799</v>
      </c>
      <c r="Q127" s="79">
        <v>0.91150268478072061</v>
      </c>
      <c r="R127" s="79">
        <v>0.91318477267900633</v>
      </c>
      <c r="S127" s="79">
        <v>0.91457225781929363</v>
      </c>
      <c r="T127" s="79">
        <v>0.91581036040517672</v>
      </c>
      <c r="U127" s="79">
        <v>0.91719546037857969</v>
      </c>
      <c r="V127" s="79">
        <v>0.91851953827326638</v>
      </c>
      <c r="W127" s="79">
        <v>0.91990278061703823</v>
      </c>
      <c r="X127" s="79">
        <v>0.92106297730717313</v>
      </c>
      <c r="Y127" s="79">
        <v>0.9222908487879915</v>
      </c>
      <c r="Z127" s="79">
        <v>0.92331861990681308</v>
      </c>
      <c r="AA127" s="79">
        <v>0.92436170798993211</v>
      </c>
      <c r="AB127" s="79">
        <v>0.92535035546069266</v>
      </c>
      <c r="AC127" s="79">
        <v>0.9263777763023201</v>
      </c>
      <c r="AD127" s="79">
        <v>0.9273447784805201</v>
      </c>
      <c r="AE127" s="79">
        <v>0.92833459179147981</v>
      </c>
      <c r="AF127" s="79">
        <v>0.92933392177701446</v>
      </c>
      <c r="AG127" s="79">
        <v>0.93033606281226888</v>
      </c>
      <c r="AH127" s="79">
        <v>0.93127368643602337</v>
      </c>
      <c r="AI127" s="79">
        <v>0.93217407193370394</v>
      </c>
      <c r="AJ127" s="79">
        <v>0.93303720246341693</v>
      </c>
      <c r="AK127" s="79">
        <v>0.93385046909103853</v>
      </c>
    </row>
    <row r="128" spans="1:37">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row>
    <row r="130" spans="1:36" s="76" customFormat="1"/>
    <row r="131" spans="1:36" s="76" customFormat="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c r="AJ131" s="82"/>
    </row>
    <row r="132" spans="1:36" s="76" customFormat="1">
      <c r="A132" s="83" t="s">
        <v>279</v>
      </c>
      <c r="B132" s="82">
        <v>2016</v>
      </c>
      <c r="C132" s="82">
        <v>2017</v>
      </c>
      <c r="D132" s="82">
        <v>2018</v>
      </c>
      <c r="E132" s="82">
        <v>2019</v>
      </c>
      <c r="F132" s="82">
        <v>2020</v>
      </c>
      <c r="G132" s="82">
        <v>2021</v>
      </c>
      <c r="H132" s="82">
        <v>2022</v>
      </c>
      <c r="I132" s="82">
        <v>2023</v>
      </c>
      <c r="J132" s="82">
        <v>2024</v>
      </c>
      <c r="K132" s="82">
        <v>2025</v>
      </c>
      <c r="L132" s="82">
        <v>2026</v>
      </c>
      <c r="M132" s="82">
        <v>2027</v>
      </c>
      <c r="N132" s="82">
        <v>2028</v>
      </c>
      <c r="O132" s="82">
        <v>2029</v>
      </c>
      <c r="P132" s="82">
        <v>2030</v>
      </c>
      <c r="Q132" s="82">
        <v>2031</v>
      </c>
      <c r="R132" s="82">
        <v>2032</v>
      </c>
      <c r="S132" s="82">
        <v>2033</v>
      </c>
      <c r="T132" s="82">
        <v>2034</v>
      </c>
      <c r="U132" s="82">
        <v>2035</v>
      </c>
      <c r="V132" s="82">
        <v>2036</v>
      </c>
      <c r="W132" s="82">
        <v>2037</v>
      </c>
      <c r="X132" s="82">
        <v>2038</v>
      </c>
      <c r="Y132" s="82">
        <v>2039</v>
      </c>
      <c r="Z132" s="82">
        <v>2040</v>
      </c>
      <c r="AA132" s="82">
        <v>2041</v>
      </c>
      <c r="AB132" s="82">
        <v>2042</v>
      </c>
      <c r="AC132" s="82">
        <v>2043</v>
      </c>
      <c r="AD132" s="82">
        <v>2044</v>
      </c>
      <c r="AE132" s="82">
        <v>2045</v>
      </c>
      <c r="AF132" s="82">
        <v>2046</v>
      </c>
      <c r="AG132" s="82">
        <v>2047</v>
      </c>
      <c r="AH132" s="82">
        <v>2048</v>
      </c>
      <c r="AI132" s="82">
        <v>2049</v>
      </c>
      <c r="AJ132" s="82">
        <v>2050</v>
      </c>
    </row>
    <row r="133" spans="1:36" s="76" customFormat="1">
      <c r="A133" s="82" t="s">
        <v>250</v>
      </c>
      <c r="B133" s="84">
        <v>1.9724004409046102E-3</v>
      </c>
      <c r="C133" s="84">
        <v>2.4024488909871102E-3</v>
      </c>
      <c r="D133" s="84">
        <v>3.0261654959952001E-3</v>
      </c>
      <c r="E133" s="84">
        <v>3.6324235384659902E-3</v>
      </c>
      <c r="F133" s="84">
        <v>4.2212468542577796E-3</v>
      </c>
      <c r="G133" s="84">
        <v>4.4709882592558602E-3</v>
      </c>
      <c r="H133" s="84">
        <v>4.7255268175655299E-3</v>
      </c>
      <c r="I133" s="84">
        <v>4.9848863650451001E-3</v>
      </c>
      <c r="J133" s="84">
        <v>5.2772781106758503E-3</v>
      </c>
      <c r="K133" s="84">
        <v>5.5723702577220998E-3</v>
      </c>
      <c r="L133" s="84">
        <v>5.9064232421181398E-3</v>
      </c>
      <c r="M133" s="84">
        <v>6.2402045829732704E-3</v>
      </c>
      <c r="N133" s="84">
        <v>6.57373811614579E-3</v>
      </c>
      <c r="O133" s="84">
        <v>6.9070476774939996E-3</v>
      </c>
      <c r="P133" s="84">
        <v>7.2401571028762003E-3</v>
      </c>
      <c r="Q133" s="84">
        <v>7.6131381662508796E-3</v>
      </c>
      <c r="R133" s="84">
        <v>7.9817511929445497E-3</v>
      </c>
      <c r="S133" s="84">
        <v>8.3460200188155108E-3</v>
      </c>
      <c r="T133" s="84">
        <v>8.70596847972205E-3</v>
      </c>
      <c r="U133" s="84">
        <v>9.0616204115224804E-3</v>
      </c>
      <c r="V133" s="84">
        <v>9.4541441621411003E-3</v>
      </c>
      <c r="W133" s="84">
        <v>9.8365412679321893E-3</v>
      </c>
      <c r="X133" s="82">
        <v>1.0208835564754E-2</v>
      </c>
      <c r="Y133" s="82">
        <v>1.0571050888465E-2</v>
      </c>
      <c r="Z133" s="82">
        <v>1.0923211074923301E-2</v>
      </c>
      <c r="AA133" s="82">
        <v>1.1320970643642601E-2</v>
      </c>
      <c r="AB133" s="82">
        <v>1.16963603726802E-2</v>
      </c>
      <c r="AC133" s="82">
        <v>1.2049404097894499E-2</v>
      </c>
      <c r="AD133" s="82">
        <v>1.23801256551437E-2</v>
      </c>
      <c r="AE133" s="82">
        <v>1.26885488802863E-2</v>
      </c>
      <c r="AF133" s="82">
        <v>1.2974697609180399E-2</v>
      </c>
      <c r="AG133" s="82">
        <v>1.32385956776844E-2</v>
      </c>
      <c r="AH133" s="82">
        <v>1.3480266921656599E-2</v>
      </c>
      <c r="AI133" s="82">
        <v>1.36997351769553E-2</v>
      </c>
      <c r="AJ133" s="82">
        <v>1.38970242794387E-2</v>
      </c>
    </row>
    <row r="134" spans="1:36" s="76" customFormat="1">
      <c r="A134" s="82" t="s">
        <v>251</v>
      </c>
      <c r="B134" s="82">
        <v>0</v>
      </c>
      <c r="C134" s="82">
        <v>0</v>
      </c>
      <c r="D134" s="82">
        <v>0</v>
      </c>
      <c r="E134" s="82">
        <v>0</v>
      </c>
      <c r="F134" s="82">
        <v>0</v>
      </c>
      <c r="G134" s="82">
        <v>0</v>
      </c>
      <c r="H134" s="82">
        <v>0</v>
      </c>
      <c r="I134" s="82">
        <v>0</v>
      </c>
      <c r="J134" s="82">
        <v>0</v>
      </c>
      <c r="K134" s="82">
        <v>0</v>
      </c>
      <c r="L134" s="82">
        <v>0</v>
      </c>
      <c r="M134" s="82">
        <v>0</v>
      </c>
      <c r="N134" s="82">
        <v>0</v>
      </c>
      <c r="O134" s="82">
        <v>0</v>
      </c>
      <c r="P134" s="82">
        <v>0</v>
      </c>
      <c r="Q134" s="82">
        <v>0</v>
      </c>
      <c r="R134" s="82">
        <v>0</v>
      </c>
      <c r="S134" s="82">
        <v>0</v>
      </c>
      <c r="T134" s="82">
        <v>0</v>
      </c>
      <c r="U134" s="82">
        <v>0</v>
      </c>
      <c r="V134" s="82">
        <v>0</v>
      </c>
      <c r="W134" s="82">
        <v>0</v>
      </c>
      <c r="X134" s="82">
        <v>0</v>
      </c>
      <c r="Y134" s="82">
        <v>0</v>
      </c>
      <c r="Z134" s="82">
        <v>0</v>
      </c>
      <c r="AA134" s="82">
        <v>0</v>
      </c>
      <c r="AB134" s="82">
        <v>0</v>
      </c>
      <c r="AC134" s="82">
        <v>0</v>
      </c>
      <c r="AD134" s="82">
        <v>0</v>
      </c>
      <c r="AE134" s="82">
        <v>0</v>
      </c>
      <c r="AF134" s="82">
        <v>0</v>
      </c>
      <c r="AG134" s="82">
        <v>0</v>
      </c>
      <c r="AH134" s="82">
        <v>0</v>
      </c>
      <c r="AI134" s="82">
        <v>0</v>
      </c>
      <c r="AJ134" s="82">
        <v>0</v>
      </c>
    </row>
    <row r="135" spans="1:36" s="76" customFormat="1">
      <c r="A135" s="82" t="s">
        <v>252</v>
      </c>
      <c r="B135" s="82">
        <v>3.9092473629111599E-2</v>
      </c>
      <c r="C135" s="82">
        <v>4.160995722553E-2</v>
      </c>
      <c r="D135" s="82">
        <v>4.3956299545571301E-2</v>
      </c>
      <c r="E135" s="82">
        <v>4.6339086108775802E-2</v>
      </c>
      <c r="F135" s="82">
        <v>4.8758517716582003E-2</v>
      </c>
      <c r="G135" s="82">
        <v>5.1550827583344998E-2</v>
      </c>
      <c r="H135" s="82">
        <v>5.4357009448420202E-2</v>
      </c>
      <c r="I135" s="82">
        <v>5.7177264113246098E-2</v>
      </c>
      <c r="J135" s="82">
        <v>6.0351181410603701E-2</v>
      </c>
      <c r="K135" s="82">
        <v>6.3513466262024199E-2</v>
      </c>
      <c r="L135" s="82">
        <v>6.6777063919279497E-2</v>
      </c>
      <c r="M135" s="82">
        <v>7.00200353626136E-2</v>
      </c>
      <c r="N135" s="82">
        <v>7.3242581393465095E-2</v>
      </c>
      <c r="O135" s="82">
        <v>7.64449028132725E-2</v>
      </c>
      <c r="P135" s="82">
        <v>7.9627200423474404E-2</v>
      </c>
      <c r="Q135" s="82">
        <v>8.3265467964120404E-2</v>
      </c>
      <c r="R135" s="82">
        <v>8.6834029830815701E-2</v>
      </c>
      <c r="S135" s="82">
        <v>9.0333086824998798E-2</v>
      </c>
      <c r="T135" s="82">
        <v>9.3762839748108298E-2</v>
      </c>
      <c r="U135" s="82">
        <v>9.7123489401582705E-2</v>
      </c>
      <c r="V135" s="82">
        <v>0.10079523935802701</v>
      </c>
      <c r="W135" s="82">
        <v>0.104344001537546</v>
      </c>
      <c r="X135" s="82">
        <v>0.10776997674158</v>
      </c>
      <c r="Y135" s="82">
        <v>0.111073365771566</v>
      </c>
      <c r="Z135" s="82">
        <v>0.114254369428943</v>
      </c>
      <c r="AA135" s="82">
        <v>0.117838268985774</v>
      </c>
      <c r="AB135" s="82">
        <v>0.121183500223846</v>
      </c>
      <c r="AC135" s="82">
        <v>0.124290263944596</v>
      </c>
      <c r="AD135" s="82">
        <v>0.12715876094946299</v>
      </c>
      <c r="AE135" s="82">
        <v>0.12978919203988701</v>
      </c>
      <c r="AF135" s="82">
        <v>0.132181758017304</v>
      </c>
      <c r="AG135" s="82">
        <v>0.134336659683155</v>
      </c>
      <c r="AH135" s="82">
        <v>0.13625409783887599</v>
      </c>
      <c r="AI135" s="82">
        <v>0.13793427328590799</v>
      </c>
      <c r="AJ135" s="82">
        <v>0.13937738682568801</v>
      </c>
    </row>
    <row r="136" spans="1:36" s="76" customFormat="1">
      <c r="A136" s="82" t="s">
        <v>253</v>
      </c>
      <c r="B136" s="82">
        <v>0</v>
      </c>
      <c r="C136" s="82">
        <v>0</v>
      </c>
      <c r="D136" s="82">
        <v>0</v>
      </c>
      <c r="E136" s="82">
        <v>0</v>
      </c>
      <c r="F136" s="82">
        <v>0</v>
      </c>
      <c r="G136" s="82">
        <v>0</v>
      </c>
      <c r="H136" s="82">
        <v>0</v>
      </c>
      <c r="I136" s="82">
        <v>0</v>
      </c>
      <c r="J136" s="82">
        <v>0</v>
      </c>
      <c r="K136" s="82">
        <v>0</v>
      </c>
      <c r="L136" s="82">
        <v>0</v>
      </c>
      <c r="M136" s="82">
        <v>0</v>
      </c>
      <c r="N136" s="82">
        <v>0</v>
      </c>
      <c r="O136" s="82">
        <v>0</v>
      </c>
      <c r="P136" s="82">
        <v>0</v>
      </c>
      <c r="Q136" s="82">
        <v>0</v>
      </c>
      <c r="R136" s="82">
        <v>0</v>
      </c>
      <c r="S136" s="82">
        <v>0</v>
      </c>
      <c r="T136" s="82">
        <v>0</v>
      </c>
      <c r="U136" s="82">
        <v>0</v>
      </c>
      <c r="V136" s="82">
        <v>0</v>
      </c>
      <c r="W136" s="82">
        <v>0</v>
      </c>
      <c r="X136" s="82">
        <v>0</v>
      </c>
      <c r="Y136" s="82">
        <v>0</v>
      </c>
      <c r="Z136" s="82">
        <v>0</v>
      </c>
      <c r="AA136" s="82">
        <v>0</v>
      </c>
      <c r="AB136" s="82">
        <v>0</v>
      </c>
      <c r="AC136" s="82">
        <v>0</v>
      </c>
      <c r="AD136" s="82">
        <v>0</v>
      </c>
      <c r="AE136" s="82">
        <v>0</v>
      </c>
      <c r="AF136" s="82">
        <v>0</v>
      </c>
      <c r="AG136" s="82">
        <v>0</v>
      </c>
      <c r="AH136" s="82">
        <v>0</v>
      </c>
      <c r="AI136" s="82">
        <v>0</v>
      </c>
      <c r="AJ136" s="82">
        <v>0</v>
      </c>
    </row>
    <row r="137" spans="1:36" s="76" customFormat="1">
      <c r="A137" s="82" t="s">
        <v>254</v>
      </c>
      <c r="B137" s="82">
        <v>0</v>
      </c>
      <c r="C137" s="82">
        <v>0</v>
      </c>
      <c r="D137" s="82">
        <v>0</v>
      </c>
      <c r="E137" s="82">
        <v>0</v>
      </c>
      <c r="F137" s="82">
        <v>0</v>
      </c>
      <c r="G137" s="82">
        <v>0</v>
      </c>
      <c r="H137" s="82">
        <v>0</v>
      </c>
      <c r="I137" s="82">
        <v>0</v>
      </c>
      <c r="J137" s="82">
        <v>0</v>
      </c>
      <c r="K137" s="82">
        <v>0</v>
      </c>
      <c r="L137" s="82">
        <v>0</v>
      </c>
      <c r="M137" s="82">
        <v>0</v>
      </c>
      <c r="N137" s="82">
        <v>0</v>
      </c>
      <c r="O137" s="82">
        <v>0</v>
      </c>
      <c r="P137" s="82">
        <v>0</v>
      </c>
      <c r="Q137" s="82">
        <v>0</v>
      </c>
      <c r="R137" s="82">
        <v>0</v>
      </c>
      <c r="S137" s="82">
        <v>0</v>
      </c>
      <c r="T137" s="82">
        <v>0</v>
      </c>
      <c r="U137" s="82">
        <v>0</v>
      </c>
      <c r="V137" s="82">
        <v>0</v>
      </c>
      <c r="W137" s="82">
        <v>0</v>
      </c>
      <c r="X137" s="82">
        <v>0</v>
      </c>
      <c r="Y137" s="82">
        <v>0</v>
      </c>
      <c r="Z137" s="82">
        <v>0</v>
      </c>
      <c r="AA137" s="82">
        <v>0</v>
      </c>
      <c r="AB137" s="82">
        <v>0</v>
      </c>
      <c r="AC137" s="82">
        <v>0</v>
      </c>
      <c r="AD137" s="82">
        <v>0</v>
      </c>
      <c r="AE137" s="82">
        <v>0</v>
      </c>
      <c r="AF137" s="82">
        <v>0</v>
      </c>
      <c r="AG137" s="82">
        <v>0</v>
      </c>
      <c r="AH137" s="82">
        <v>0</v>
      </c>
      <c r="AI137" s="82">
        <v>0</v>
      </c>
      <c r="AJ137" s="82">
        <v>0</v>
      </c>
    </row>
    <row r="138" spans="1:36" s="76" customFormat="1">
      <c r="A138" s="82" t="s">
        <v>255</v>
      </c>
      <c r="B138" s="82">
        <v>0</v>
      </c>
      <c r="C138" s="82">
        <v>0</v>
      </c>
      <c r="D138" s="82">
        <v>0</v>
      </c>
      <c r="E138" s="82">
        <v>0</v>
      </c>
      <c r="F138" s="82">
        <v>0</v>
      </c>
      <c r="G138" s="82">
        <v>0</v>
      </c>
      <c r="H138" s="82">
        <v>0</v>
      </c>
      <c r="I138" s="82">
        <v>0</v>
      </c>
      <c r="J138" s="82">
        <v>0</v>
      </c>
      <c r="K138" s="82">
        <v>0</v>
      </c>
      <c r="L138" s="82">
        <v>0</v>
      </c>
      <c r="M138" s="82">
        <v>0</v>
      </c>
      <c r="N138" s="82">
        <v>0</v>
      </c>
      <c r="O138" s="82">
        <v>0</v>
      </c>
      <c r="P138" s="82">
        <v>0</v>
      </c>
      <c r="Q138" s="82">
        <v>0</v>
      </c>
      <c r="R138" s="82">
        <v>0</v>
      </c>
      <c r="S138" s="82">
        <v>0</v>
      </c>
      <c r="T138" s="82">
        <v>0</v>
      </c>
      <c r="U138" s="82">
        <v>0</v>
      </c>
      <c r="V138" s="82">
        <v>0</v>
      </c>
      <c r="W138" s="82">
        <v>0</v>
      </c>
      <c r="X138" s="82">
        <v>0</v>
      </c>
      <c r="Y138" s="82">
        <v>0</v>
      </c>
      <c r="Z138" s="82">
        <v>0</v>
      </c>
      <c r="AA138" s="82">
        <v>0</v>
      </c>
      <c r="AB138" s="82">
        <v>0</v>
      </c>
      <c r="AC138" s="82">
        <v>0</v>
      </c>
      <c r="AD138" s="82">
        <v>0</v>
      </c>
      <c r="AE138" s="82">
        <v>0</v>
      </c>
      <c r="AF138" s="82">
        <v>0</v>
      </c>
      <c r="AG138" s="82">
        <v>0</v>
      </c>
      <c r="AH138" s="82">
        <v>0</v>
      </c>
      <c r="AI138" s="82">
        <v>0</v>
      </c>
      <c r="AJ138" s="82">
        <v>0</v>
      </c>
    </row>
    <row r="139" spans="1:36" s="76" customFormat="1">
      <c r="A139" s="82" t="s">
        <v>256</v>
      </c>
      <c r="B139" s="82">
        <v>0</v>
      </c>
      <c r="C139" s="82">
        <v>0</v>
      </c>
      <c r="D139" s="82">
        <v>0</v>
      </c>
      <c r="E139" s="82">
        <v>0</v>
      </c>
      <c r="F139" s="82">
        <v>0</v>
      </c>
      <c r="G139" s="82">
        <v>0</v>
      </c>
      <c r="H139" s="82">
        <v>0</v>
      </c>
      <c r="I139" s="82">
        <v>0</v>
      </c>
      <c r="J139" s="82">
        <v>0</v>
      </c>
      <c r="K139" s="82">
        <v>0</v>
      </c>
      <c r="L139" s="82">
        <v>0</v>
      </c>
      <c r="M139" s="82">
        <v>0</v>
      </c>
      <c r="N139" s="82">
        <v>0</v>
      </c>
      <c r="O139" s="82">
        <v>0</v>
      </c>
      <c r="P139" s="82">
        <v>0</v>
      </c>
      <c r="Q139" s="82">
        <v>0</v>
      </c>
      <c r="R139" s="82">
        <v>0</v>
      </c>
      <c r="S139" s="82">
        <v>0</v>
      </c>
      <c r="T139" s="82">
        <v>0</v>
      </c>
      <c r="U139" s="82">
        <v>0</v>
      </c>
      <c r="V139" s="82">
        <v>0</v>
      </c>
      <c r="W139" s="82">
        <v>0</v>
      </c>
      <c r="X139" s="82">
        <v>0</v>
      </c>
      <c r="Y139" s="82">
        <v>0</v>
      </c>
      <c r="Z139" s="82">
        <v>0</v>
      </c>
      <c r="AA139" s="82">
        <v>0</v>
      </c>
      <c r="AB139" s="82">
        <v>0</v>
      </c>
      <c r="AC139" s="82">
        <v>0</v>
      </c>
      <c r="AD139" s="82">
        <v>0</v>
      </c>
      <c r="AE139" s="82">
        <v>0</v>
      </c>
      <c r="AF139" s="82">
        <v>0</v>
      </c>
      <c r="AG139" s="82">
        <v>0</v>
      </c>
      <c r="AH139" s="82">
        <v>0</v>
      </c>
      <c r="AI139" s="82">
        <v>0</v>
      </c>
      <c r="AJ139" s="82">
        <v>0</v>
      </c>
    </row>
    <row r="140" spans="1:36" s="76" customFormat="1">
      <c r="A140" s="82" t="s">
        <v>257</v>
      </c>
      <c r="B140" s="82">
        <v>0</v>
      </c>
      <c r="C140" s="82">
        <v>0</v>
      </c>
      <c r="D140" s="82">
        <v>0</v>
      </c>
      <c r="E140" s="82">
        <v>0</v>
      </c>
      <c r="F140" s="82">
        <v>0</v>
      </c>
      <c r="G140" s="82">
        <v>0</v>
      </c>
      <c r="H140" s="82">
        <v>0</v>
      </c>
      <c r="I140" s="82">
        <v>0</v>
      </c>
      <c r="J140" s="82">
        <v>0</v>
      </c>
      <c r="K140" s="82">
        <v>0</v>
      </c>
      <c r="L140" s="82">
        <v>0</v>
      </c>
      <c r="M140" s="82">
        <v>0</v>
      </c>
      <c r="N140" s="82">
        <v>0</v>
      </c>
      <c r="O140" s="82">
        <v>0</v>
      </c>
      <c r="P140" s="82">
        <v>0</v>
      </c>
      <c r="Q140" s="82">
        <v>0</v>
      </c>
      <c r="R140" s="82">
        <v>0</v>
      </c>
      <c r="S140" s="82">
        <v>0</v>
      </c>
      <c r="T140" s="82">
        <v>0</v>
      </c>
      <c r="U140" s="82">
        <v>0</v>
      </c>
      <c r="V140" s="82">
        <v>0</v>
      </c>
      <c r="W140" s="82">
        <v>0</v>
      </c>
      <c r="X140" s="82">
        <v>0</v>
      </c>
      <c r="Y140" s="82">
        <v>0</v>
      </c>
      <c r="Z140" s="82">
        <v>0</v>
      </c>
      <c r="AA140" s="82">
        <v>0</v>
      </c>
      <c r="AB140" s="82">
        <v>0</v>
      </c>
      <c r="AC140" s="82">
        <v>0</v>
      </c>
      <c r="AD140" s="82">
        <v>0</v>
      </c>
      <c r="AE140" s="82">
        <v>0</v>
      </c>
      <c r="AF140" s="82">
        <v>0</v>
      </c>
      <c r="AG140" s="82">
        <v>0</v>
      </c>
      <c r="AH140" s="82">
        <v>0</v>
      </c>
      <c r="AI140" s="82">
        <v>0</v>
      </c>
      <c r="AJ140" s="82">
        <v>0</v>
      </c>
    </row>
    <row r="141" spans="1:36" s="76" customFormat="1">
      <c r="A141" s="82" t="s">
        <v>258</v>
      </c>
      <c r="B141" s="82">
        <v>4.1064874070016202E-2</v>
      </c>
      <c r="C141" s="82">
        <v>4.4012406116517203E-2</v>
      </c>
      <c r="D141" s="82">
        <v>4.6982465041566501E-2</v>
      </c>
      <c r="E141" s="82">
        <v>4.9971509647241799E-2</v>
      </c>
      <c r="F141" s="82">
        <v>5.2979764570839701E-2</v>
      </c>
      <c r="G141" s="82">
        <v>5.6021815842600901E-2</v>
      </c>
      <c r="H141" s="82">
        <v>5.9082536265985801E-2</v>
      </c>
      <c r="I141" s="82">
        <v>6.2162150478291198E-2</v>
      </c>
      <c r="J141" s="82">
        <v>6.5628459521279506E-2</v>
      </c>
      <c r="K141" s="82">
        <v>6.9085836519746299E-2</v>
      </c>
      <c r="L141" s="82">
        <v>7.2683487161397595E-2</v>
      </c>
      <c r="M141" s="82">
        <v>7.6260239945586894E-2</v>
      </c>
      <c r="N141" s="82">
        <v>7.9816319509610906E-2</v>
      </c>
      <c r="O141" s="82">
        <v>8.3351950490766505E-2</v>
      </c>
      <c r="P141" s="82">
        <v>8.6867357526350594E-2</v>
      </c>
      <c r="Q141" s="82">
        <v>9.0878606130371298E-2</v>
      </c>
      <c r="R141" s="82">
        <v>9.4815781023760301E-2</v>
      </c>
      <c r="S141" s="82">
        <v>9.8679106843814299E-2</v>
      </c>
      <c r="T141" s="82">
        <v>0.10246880822783</v>
      </c>
      <c r="U141" s="82">
        <v>0.106185109813105</v>
      </c>
      <c r="V141" s="82">
        <v>0.110249383520168</v>
      </c>
      <c r="W141" s="82">
        <v>0.114180542805479</v>
      </c>
      <c r="X141" s="82">
        <v>0.117978812306334</v>
      </c>
      <c r="Y141" s="82">
        <v>0.12164441666003099</v>
      </c>
      <c r="Z141" s="82">
        <v>0.12517758050386599</v>
      </c>
      <c r="AA141" s="82">
        <v>0.129159239629417</v>
      </c>
      <c r="AB141" s="82">
        <v>0.13287986059652601</v>
      </c>
      <c r="AC141" s="82">
        <v>0.13633966804249001</v>
      </c>
      <c r="AD141" s="82">
        <v>0.139538886604607</v>
      </c>
      <c r="AE141" s="82">
        <v>0.14247774092017301</v>
      </c>
      <c r="AF141" s="82">
        <v>0.14515645562648499</v>
      </c>
      <c r="AG141" s="82">
        <v>0.14757525536083901</v>
      </c>
      <c r="AH141" s="82">
        <v>0.14973436476053301</v>
      </c>
      <c r="AI141" s="82">
        <v>0.15163400846286301</v>
      </c>
      <c r="AJ141" s="82">
        <v>0.15327441110512699</v>
      </c>
    </row>
    <row r="142" spans="1:36" s="76" customFormat="1">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c r="AH142" s="82"/>
      <c r="AI142" s="82"/>
      <c r="AJ142" s="82"/>
    </row>
    <row r="143" spans="1:36" s="76" customFormat="1">
      <c r="A143" s="83" t="s">
        <v>280</v>
      </c>
      <c r="B143" s="82">
        <v>2016</v>
      </c>
      <c r="C143" s="82">
        <v>2017</v>
      </c>
      <c r="D143" s="82">
        <v>2018</v>
      </c>
      <c r="E143" s="82">
        <v>2019</v>
      </c>
      <c r="F143" s="82">
        <v>2020</v>
      </c>
      <c r="G143" s="82">
        <v>2021</v>
      </c>
      <c r="H143" s="82">
        <v>2022</v>
      </c>
      <c r="I143" s="82">
        <v>2023</v>
      </c>
      <c r="J143" s="82">
        <v>2024</v>
      </c>
      <c r="K143" s="82">
        <v>2025</v>
      </c>
      <c r="L143" s="82">
        <v>2026</v>
      </c>
      <c r="M143" s="82">
        <v>2027</v>
      </c>
      <c r="N143" s="82">
        <v>2028</v>
      </c>
      <c r="O143" s="82">
        <v>2029</v>
      </c>
      <c r="P143" s="82">
        <v>2030</v>
      </c>
      <c r="Q143" s="82">
        <v>2031</v>
      </c>
      <c r="R143" s="82">
        <v>2032</v>
      </c>
      <c r="S143" s="82">
        <v>2033</v>
      </c>
      <c r="T143" s="82">
        <v>2034</v>
      </c>
      <c r="U143" s="82">
        <v>2035</v>
      </c>
      <c r="V143" s="82">
        <v>2036</v>
      </c>
      <c r="W143" s="82">
        <v>2037</v>
      </c>
      <c r="X143" s="82">
        <v>2038</v>
      </c>
      <c r="Y143" s="82">
        <v>2039</v>
      </c>
      <c r="Z143" s="82">
        <v>2040</v>
      </c>
      <c r="AA143" s="82">
        <v>2041</v>
      </c>
      <c r="AB143" s="82">
        <v>2042</v>
      </c>
      <c r="AC143" s="82">
        <v>2043</v>
      </c>
      <c r="AD143" s="82">
        <v>2044</v>
      </c>
      <c r="AE143" s="82">
        <v>2045</v>
      </c>
      <c r="AF143" s="82">
        <v>2046</v>
      </c>
      <c r="AG143" s="82">
        <v>2047</v>
      </c>
      <c r="AH143" s="82">
        <v>2048</v>
      </c>
      <c r="AI143" s="82">
        <v>2049</v>
      </c>
      <c r="AJ143" s="82">
        <v>2050</v>
      </c>
    </row>
    <row r="144" spans="1:36" s="76" customFormat="1">
      <c r="A144" s="82" t="s">
        <v>250</v>
      </c>
      <c r="B144" s="82">
        <v>0</v>
      </c>
      <c r="C144" s="82">
        <v>0</v>
      </c>
      <c r="D144" s="82">
        <v>0</v>
      </c>
      <c r="E144" s="82">
        <v>0</v>
      </c>
      <c r="F144" s="82">
        <v>0</v>
      </c>
      <c r="G144" s="82">
        <v>0</v>
      </c>
      <c r="H144" s="82">
        <v>0</v>
      </c>
      <c r="I144" s="82">
        <v>0</v>
      </c>
      <c r="J144" s="82">
        <v>0</v>
      </c>
      <c r="K144" s="82">
        <v>0</v>
      </c>
      <c r="L144" s="82">
        <v>0</v>
      </c>
      <c r="M144" s="82">
        <v>0</v>
      </c>
      <c r="N144" s="82">
        <v>0</v>
      </c>
      <c r="O144" s="82">
        <v>0</v>
      </c>
      <c r="P144" s="82">
        <v>0</v>
      </c>
      <c r="Q144" s="82">
        <v>0</v>
      </c>
      <c r="R144" s="82">
        <v>0</v>
      </c>
      <c r="S144" s="82">
        <v>0</v>
      </c>
      <c r="T144" s="82">
        <v>0</v>
      </c>
      <c r="U144" s="82">
        <v>0</v>
      </c>
      <c r="V144" s="82">
        <v>0</v>
      </c>
      <c r="W144" s="82">
        <v>0</v>
      </c>
      <c r="X144" s="82">
        <v>0</v>
      </c>
      <c r="Y144" s="82">
        <v>0</v>
      </c>
      <c r="Z144" s="82">
        <v>0</v>
      </c>
      <c r="AA144" s="82">
        <v>0</v>
      </c>
      <c r="AB144" s="82">
        <v>0</v>
      </c>
      <c r="AC144" s="82">
        <v>0</v>
      </c>
      <c r="AD144" s="82">
        <v>0</v>
      </c>
      <c r="AE144" s="82">
        <v>0</v>
      </c>
      <c r="AF144" s="82">
        <v>0</v>
      </c>
      <c r="AG144" s="82">
        <v>0</v>
      </c>
      <c r="AH144" s="82">
        <v>0</v>
      </c>
      <c r="AI144" s="82">
        <v>0</v>
      </c>
      <c r="AJ144" s="82">
        <v>0</v>
      </c>
    </row>
    <row r="145" spans="1:36" s="76" customFormat="1">
      <c r="A145" s="82" t="s">
        <v>251</v>
      </c>
      <c r="B145" s="82">
        <v>0</v>
      </c>
      <c r="C145" s="82">
        <v>0</v>
      </c>
      <c r="D145" s="82">
        <v>0</v>
      </c>
      <c r="E145" s="82">
        <v>0</v>
      </c>
      <c r="F145" s="82">
        <v>0</v>
      </c>
      <c r="G145" s="82">
        <v>0</v>
      </c>
      <c r="H145" s="82">
        <v>0</v>
      </c>
      <c r="I145" s="82">
        <v>0</v>
      </c>
      <c r="J145" s="82">
        <v>0</v>
      </c>
      <c r="K145" s="82">
        <v>0</v>
      </c>
      <c r="L145" s="82">
        <v>0</v>
      </c>
      <c r="M145" s="82">
        <v>0</v>
      </c>
      <c r="N145" s="82">
        <v>0</v>
      </c>
      <c r="O145" s="82">
        <v>0</v>
      </c>
      <c r="P145" s="82">
        <v>0</v>
      </c>
      <c r="Q145" s="82">
        <v>0</v>
      </c>
      <c r="R145" s="82">
        <v>0</v>
      </c>
      <c r="S145" s="82">
        <v>0</v>
      </c>
      <c r="T145" s="82">
        <v>0</v>
      </c>
      <c r="U145" s="82">
        <v>0</v>
      </c>
      <c r="V145" s="82">
        <v>0</v>
      </c>
      <c r="W145" s="82">
        <v>0</v>
      </c>
      <c r="X145" s="82">
        <v>0</v>
      </c>
      <c r="Y145" s="82">
        <v>0</v>
      </c>
      <c r="Z145" s="82">
        <v>0</v>
      </c>
      <c r="AA145" s="82">
        <v>0</v>
      </c>
      <c r="AB145" s="82">
        <v>0</v>
      </c>
      <c r="AC145" s="82">
        <v>0</v>
      </c>
      <c r="AD145" s="82">
        <v>0</v>
      </c>
      <c r="AE145" s="82">
        <v>0</v>
      </c>
      <c r="AF145" s="82">
        <v>0</v>
      </c>
      <c r="AG145" s="82">
        <v>0</v>
      </c>
      <c r="AH145" s="82">
        <v>0</v>
      </c>
      <c r="AI145" s="82">
        <v>0</v>
      </c>
      <c r="AJ145" s="82">
        <v>0</v>
      </c>
    </row>
    <row r="146" spans="1:36" s="76" customFormat="1">
      <c r="A146" s="82" t="s">
        <v>252</v>
      </c>
      <c r="B146" s="82">
        <v>1.7288416475187598E-2</v>
      </c>
      <c r="C146" s="82">
        <v>1.7351193874582799E-2</v>
      </c>
      <c r="D146" s="82">
        <v>1.7404340400245001E-2</v>
      </c>
      <c r="E146" s="82">
        <v>1.7469526440973701E-2</v>
      </c>
      <c r="F146" s="82">
        <v>1.7546128635568502E-2</v>
      </c>
      <c r="G146" s="82">
        <v>1.7630351747828801E-2</v>
      </c>
      <c r="H146" s="82">
        <v>1.77122380415543E-2</v>
      </c>
      <c r="I146" s="82">
        <v>1.7791798530544599E-2</v>
      </c>
      <c r="J146" s="82">
        <v>1.7858169228599102E-2</v>
      </c>
      <c r="K146" s="82">
        <v>1.7916798649517299E-2</v>
      </c>
      <c r="L146" s="82">
        <v>1.8002135307099001E-2</v>
      </c>
      <c r="M146" s="82">
        <v>1.8073408965143499E-2</v>
      </c>
      <c r="N146" s="82">
        <v>1.8144224387450399E-2</v>
      </c>
      <c r="O146" s="82">
        <v>1.8214592587819298E-2</v>
      </c>
      <c r="P146" s="82">
        <v>1.82845245800498E-2</v>
      </c>
      <c r="Q146" s="82">
        <v>1.8353182473356499E-2</v>
      </c>
      <c r="R146" s="82">
        <v>1.84218991069275E-2</v>
      </c>
      <c r="S146" s="82">
        <v>1.8490674480762699E-2</v>
      </c>
      <c r="T146" s="82">
        <v>1.85595085948622E-2</v>
      </c>
      <c r="U146" s="82">
        <v>1.8628401449225899E-2</v>
      </c>
      <c r="V146" s="82">
        <v>1.8697353043853799E-2</v>
      </c>
      <c r="W146" s="82">
        <v>1.8766363378746001E-2</v>
      </c>
      <c r="X146" s="82">
        <v>1.8835432453902502E-2</v>
      </c>
      <c r="Y146" s="82">
        <v>1.89045602693232E-2</v>
      </c>
      <c r="Z146" s="82">
        <v>1.89737468250081E-2</v>
      </c>
      <c r="AA146" s="82">
        <v>1.9042992120957301E-2</v>
      </c>
      <c r="AB146" s="82">
        <v>1.9112296157170701E-2</v>
      </c>
      <c r="AC146" s="82">
        <v>1.9181658933648399E-2</v>
      </c>
      <c r="AD146" s="82">
        <v>1.9251080450390302E-2</v>
      </c>
      <c r="AE146" s="82">
        <v>1.93205607073965E-2</v>
      </c>
      <c r="AF146" s="82">
        <v>1.9390099704666899E-2</v>
      </c>
      <c r="AG146" s="82">
        <v>1.94596974422016E-2</v>
      </c>
      <c r="AH146" s="82">
        <v>1.9529353920000499E-2</v>
      </c>
      <c r="AI146" s="82">
        <v>1.9599069138063599E-2</v>
      </c>
      <c r="AJ146" s="82">
        <v>1.9668843096391001E-2</v>
      </c>
    </row>
    <row r="147" spans="1:36" s="76" customFormat="1">
      <c r="A147" s="82" t="s">
        <v>253</v>
      </c>
      <c r="B147" s="82">
        <v>0</v>
      </c>
      <c r="C147" s="82">
        <v>0</v>
      </c>
      <c r="D147" s="82">
        <v>0</v>
      </c>
      <c r="E147" s="82">
        <v>0</v>
      </c>
      <c r="F147" s="82">
        <v>0</v>
      </c>
      <c r="G147" s="82">
        <v>0</v>
      </c>
      <c r="H147" s="82">
        <v>0</v>
      </c>
      <c r="I147" s="82">
        <v>0</v>
      </c>
      <c r="J147" s="82">
        <v>0</v>
      </c>
      <c r="K147" s="82">
        <v>0</v>
      </c>
      <c r="L147" s="82">
        <v>0</v>
      </c>
      <c r="M147" s="82">
        <v>0</v>
      </c>
      <c r="N147" s="82">
        <v>0</v>
      </c>
      <c r="O147" s="82">
        <v>0</v>
      </c>
      <c r="P147" s="82">
        <v>0</v>
      </c>
      <c r="Q147" s="82">
        <v>0</v>
      </c>
      <c r="R147" s="82">
        <v>0</v>
      </c>
      <c r="S147" s="82">
        <v>0</v>
      </c>
      <c r="T147" s="82">
        <v>0</v>
      </c>
      <c r="U147" s="82">
        <v>0</v>
      </c>
      <c r="V147" s="82">
        <v>0</v>
      </c>
      <c r="W147" s="82">
        <v>0</v>
      </c>
      <c r="X147" s="82">
        <v>0</v>
      </c>
      <c r="Y147" s="82">
        <v>0</v>
      </c>
      <c r="Z147" s="82">
        <v>0</v>
      </c>
      <c r="AA147" s="82">
        <v>0</v>
      </c>
      <c r="AB147" s="82">
        <v>0</v>
      </c>
      <c r="AC147" s="82">
        <v>0</v>
      </c>
      <c r="AD147" s="82">
        <v>0</v>
      </c>
      <c r="AE147" s="82">
        <v>0</v>
      </c>
      <c r="AF147" s="82">
        <v>0</v>
      </c>
      <c r="AG147" s="82">
        <v>0</v>
      </c>
      <c r="AH147" s="82">
        <v>0</v>
      </c>
      <c r="AI147" s="82">
        <v>0</v>
      </c>
      <c r="AJ147" s="82">
        <v>0</v>
      </c>
    </row>
    <row r="148" spans="1:36" s="76" customFormat="1">
      <c r="A148" s="82" t="s">
        <v>254</v>
      </c>
      <c r="B148" s="82">
        <v>0</v>
      </c>
      <c r="C148" s="82">
        <v>0</v>
      </c>
      <c r="D148" s="82">
        <v>0</v>
      </c>
      <c r="E148" s="82">
        <v>0</v>
      </c>
      <c r="F148" s="82">
        <v>0</v>
      </c>
      <c r="G148" s="82">
        <v>0</v>
      </c>
      <c r="H148" s="82">
        <v>0</v>
      </c>
      <c r="I148" s="82">
        <v>0</v>
      </c>
      <c r="J148" s="82">
        <v>0</v>
      </c>
      <c r="K148" s="82">
        <v>0</v>
      </c>
      <c r="L148" s="82">
        <v>0</v>
      </c>
      <c r="M148" s="82">
        <v>0</v>
      </c>
      <c r="N148" s="82">
        <v>0</v>
      </c>
      <c r="O148" s="82">
        <v>0</v>
      </c>
      <c r="P148" s="82">
        <v>0</v>
      </c>
      <c r="Q148" s="82">
        <v>0</v>
      </c>
      <c r="R148" s="82">
        <v>0</v>
      </c>
      <c r="S148" s="82">
        <v>0</v>
      </c>
      <c r="T148" s="82">
        <v>0</v>
      </c>
      <c r="U148" s="82">
        <v>0</v>
      </c>
      <c r="V148" s="82">
        <v>0</v>
      </c>
      <c r="W148" s="82">
        <v>0</v>
      </c>
      <c r="X148" s="82">
        <v>0</v>
      </c>
      <c r="Y148" s="82">
        <v>0</v>
      </c>
      <c r="Z148" s="82">
        <v>0</v>
      </c>
      <c r="AA148" s="82">
        <v>0</v>
      </c>
      <c r="AB148" s="82">
        <v>0</v>
      </c>
      <c r="AC148" s="82">
        <v>0</v>
      </c>
      <c r="AD148" s="82">
        <v>0</v>
      </c>
      <c r="AE148" s="82">
        <v>0</v>
      </c>
      <c r="AF148" s="82">
        <v>0</v>
      </c>
      <c r="AG148" s="82">
        <v>0</v>
      </c>
      <c r="AH148" s="82">
        <v>0</v>
      </c>
      <c r="AI148" s="82">
        <v>0</v>
      </c>
      <c r="AJ148" s="82">
        <v>0</v>
      </c>
    </row>
    <row r="149" spans="1:36" s="76" customFormat="1">
      <c r="A149" s="82" t="s">
        <v>255</v>
      </c>
      <c r="B149" s="82">
        <v>0</v>
      </c>
      <c r="C149" s="82">
        <v>0</v>
      </c>
      <c r="D149" s="82">
        <v>0</v>
      </c>
      <c r="E149" s="82">
        <v>0</v>
      </c>
      <c r="F149" s="82">
        <v>0</v>
      </c>
      <c r="G149" s="82">
        <v>0</v>
      </c>
      <c r="H149" s="82">
        <v>0</v>
      </c>
      <c r="I149" s="82">
        <v>0</v>
      </c>
      <c r="J149" s="82">
        <v>0</v>
      </c>
      <c r="K149" s="82">
        <v>0</v>
      </c>
      <c r="L149" s="82">
        <v>0</v>
      </c>
      <c r="M149" s="82">
        <v>0</v>
      </c>
      <c r="N149" s="82">
        <v>0</v>
      </c>
      <c r="O149" s="82">
        <v>0</v>
      </c>
      <c r="P149" s="82">
        <v>0</v>
      </c>
      <c r="Q149" s="82">
        <v>0</v>
      </c>
      <c r="R149" s="82">
        <v>0</v>
      </c>
      <c r="S149" s="82">
        <v>0</v>
      </c>
      <c r="T149" s="82">
        <v>0</v>
      </c>
      <c r="U149" s="82">
        <v>0</v>
      </c>
      <c r="V149" s="82">
        <v>0</v>
      </c>
      <c r="W149" s="82">
        <v>0</v>
      </c>
      <c r="X149" s="82">
        <v>0</v>
      </c>
      <c r="Y149" s="82">
        <v>0</v>
      </c>
      <c r="Z149" s="82">
        <v>0</v>
      </c>
      <c r="AA149" s="82">
        <v>0</v>
      </c>
      <c r="AB149" s="82">
        <v>0</v>
      </c>
      <c r="AC149" s="82">
        <v>0</v>
      </c>
      <c r="AD149" s="82">
        <v>0</v>
      </c>
      <c r="AE149" s="82">
        <v>0</v>
      </c>
      <c r="AF149" s="82">
        <v>0</v>
      </c>
      <c r="AG149" s="82">
        <v>0</v>
      </c>
      <c r="AH149" s="82">
        <v>0</v>
      </c>
      <c r="AI149" s="82">
        <v>0</v>
      </c>
      <c r="AJ149" s="82">
        <v>0</v>
      </c>
    </row>
    <row r="150" spans="1:36" s="76" customFormat="1">
      <c r="A150" s="82" t="s">
        <v>256</v>
      </c>
      <c r="B150" s="82">
        <v>0</v>
      </c>
      <c r="C150" s="82">
        <v>0</v>
      </c>
      <c r="D150" s="82">
        <v>0</v>
      </c>
      <c r="E150" s="82">
        <v>0</v>
      </c>
      <c r="F150" s="82">
        <v>0</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c r="W150" s="82">
        <v>0</v>
      </c>
      <c r="X150" s="82">
        <v>0</v>
      </c>
      <c r="Y150" s="82">
        <v>0</v>
      </c>
      <c r="Z150" s="82">
        <v>0</v>
      </c>
      <c r="AA150" s="82">
        <v>0</v>
      </c>
      <c r="AB150" s="82">
        <v>0</v>
      </c>
      <c r="AC150" s="82">
        <v>0</v>
      </c>
      <c r="AD150" s="82">
        <v>0</v>
      </c>
      <c r="AE150" s="82">
        <v>0</v>
      </c>
      <c r="AF150" s="82">
        <v>0</v>
      </c>
      <c r="AG150" s="82">
        <v>0</v>
      </c>
      <c r="AH150" s="82">
        <v>0</v>
      </c>
      <c r="AI150" s="82">
        <v>0</v>
      </c>
      <c r="AJ150" s="82">
        <v>0</v>
      </c>
    </row>
    <row r="151" spans="1:36" s="76" customFormat="1">
      <c r="A151" s="82" t="s">
        <v>257</v>
      </c>
      <c r="B151" s="82">
        <v>0</v>
      </c>
      <c r="C151" s="82">
        <v>0</v>
      </c>
      <c r="D151" s="82">
        <v>0</v>
      </c>
      <c r="E151" s="82">
        <v>0</v>
      </c>
      <c r="F151" s="82">
        <v>0</v>
      </c>
      <c r="G151" s="82">
        <v>0</v>
      </c>
      <c r="H151" s="82">
        <v>0</v>
      </c>
      <c r="I151" s="82">
        <v>0</v>
      </c>
      <c r="J151" s="82">
        <v>0</v>
      </c>
      <c r="K151" s="82">
        <v>0</v>
      </c>
      <c r="L151" s="82">
        <v>0</v>
      </c>
      <c r="M151" s="82">
        <v>0</v>
      </c>
      <c r="N151" s="82">
        <v>0</v>
      </c>
      <c r="O151" s="82">
        <v>0</v>
      </c>
      <c r="P151" s="82">
        <v>0</v>
      </c>
      <c r="Q151" s="82">
        <v>0</v>
      </c>
      <c r="R151" s="82">
        <v>0</v>
      </c>
      <c r="S151" s="82">
        <v>0</v>
      </c>
      <c r="T151" s="82">
        <v>0</v>
      </c>
      <c r="U151" s="82">
        <v>0</v>
      </c>
      <c r="V151" s="82">
        <v>0</v>
      </c>
      <c r="W151" s="82">
        <v>0</v>
      </c>
      <c r="X151" s="82">
        <v>0</v>
      </c>
      <c r="Y151" s="82">
        <v>0</v>
      </c>
      <c r="Z151" s="82">
        <v>0</v>
      </c>
      <c r="AA151" s="82">
        <v>0</v>
      </c>
      <c r="AB151" s="82">
        <v>0</v>
      </c>
      <c r="AC151" s="82">
        <v>0</v>
      </c>
      <c r="AD151" s="82">
        <v>0</v>
      </c>
      <c r="AE151" s="82">
        <v>0</v>
      </c>
      <c r="AF151" s="82">
        <v>0</v>
      </c>
      <c r="AG151" s="82">
        <v>0</v>
      </c>
      <c r="AH151" s="82">
        <v>0</v>
      </c>
      <c r="AI151" s="82">
        <v>0</v>
      </c>
      <c r="AJ151" s="82">
        <v>0</v>
      </c>
    </row>
    <row r="152" spans="1:36" s="76" customFormat="1">
      <c r="A152" s="82" t="s">
        <v>258</v>
      </c>
      <c r="B152" s="82">
        <v>1.7288416475187598E-2</v>
      </c>
      <c r="C152" s="82">
        <v>1.7351193874582799E-2</v>
      </c>
      <c r="D152" s="82">
        <v>1.7404340400245001E-2</v>
      </c>
      <c r="E152" s="82">
        <v>1.7469526440973701E-2</v>
      </c>
      <c r="F152" s="82">
        <v>1.7546128635568502E-2</v>
      </c>
      <c r="G152" s="82">
        <v>1.7630351747828801E-2</v>
      </c>
      <c r="H152" s="82">
        <v>1.77122380415543E-2</v>
      </c>
      <c r="I152" s="82">
        <v>1.7791798530544599E-2</v>
      </c>
      <c r="J152" s="82">
        <v>1.7858169228599102E-2</v>
      </c>
      <c r="K152" s="82">
        <v>1.7916798649517299E-2</v>
      </c>
      <c r="L152" s="82">
        <v>1.8002135307099001E-2</v>
      </c>
      <c r="M152" s="82">
        <v>1.8073408965143499E-2</v>
      </c>
      <c r="N152" s="82">
        <v>1.8144224387450399E-2</v>
      </c>
      <c r="O152" s="82">
        <v>1.8214592587819298E-2</v>
      </c>
      <c r="P152" s="82">
        <v>1.82845245800498E-2</v>
      </c>
      <c r="Q152" s="82">
        <v>1.8353182473356499E-2</v>
      </c>
      <c r="R152" s="82">
        <v>1.84218991069275E-2</v>
      </c>
      <c r="S152" s="82">
        <v>1.8490674480762699E-2</v>
      </c>
      <c r="T152" s="82">
        <v>1.85595085948622E-2</v>
      </c>
      <c r="U152" s="82">
        <v>1.8628401449225899E-2</v>
      </c>
      <c r="V152" s="82">
        <v>1.8697353043853799E-2</v>
      </c>
      <c r="W152" s="82">
        <v>1.8766363378746001E-2</v>
      </c>
      <c r="X152" s="82">
        <v>1.8835432453902502E-2</v>
      </c>
      <c r="Y152" s="82">
        <v>1.89045602693232E-2</v>
      </c>
      <c r="Z152" s="82">
        <v>1.89737468250081E-2</v>
      </c>
      <c r="AA152" s="82">
        <v>1.9042992120957301E-2</v>
      </c>
      <c r="AB152" s="82">
        <v>1.9112296157170701E-2</v>
      </c>
      <c r="AC152" s="82">
        <v>1.9181658933648399E-2</v>
      </c>
      <c r="AD152" s="82">
        <v>1.9251080450390302E-2</v>
      </c>
      <c r="AE152" s="82">
        <v>1.93205607073965E-2</v>
      </c>
      <c r="AF152" s="82">
        <v>1.9390099704666899E-2</v>
      </c>
      <c r="AG152" s="82">
        <v>1.94596974422016E-2</v>
      </c>
      <c r="AH152" s="82">
        <v>1.9529353920000499E-2</v>
      </c>
      <c r="AI152" s="82">
        <v>1.9599069138063599E-2</v>
      </c>
      <c r="AJ152" s="82">
        <v>1.9668843096391001E-2</v>
      </c>
    </row>
    <row r="153" spans="1:36" s="76" customFormat="1"/>
    <row r="154" spans="1:36" s="76" customFormat="1" ht="87">
      <c r="A154" s="81" t="s">
        <v>278</v>
      </c>
      <c r="B154" s="82">
        <f t="shared" ref="B154:AJ154" si="1">B141+B152</f>
        <v>5.8353290545203801E-2</v>
      </c>
      <c r="C154" s="82">
        <f t="shared" si="1"/>
        <v>6.1363599991099999E-2</v>
      </c>
      <c r="D154" s="82">
        <f t="shared" si="1"/>
        <v>6.4386805441811495E-2</v>
      </c>
      <c r="E154" s="82">
        <f t="shared" si="1"/>
        <v>6.74410360882155E-2</v>
      </c>
      <c r="F154" s="82">
        <f t="shared" si="1"/>
        <v>7.0525893206408202E-2</v>
      </c>
      <c r="G154" s="82">
        <f t="shared" si="1"/>
        <v>7.3652167590429696E-2</v>
      </c>
      <c r="H154" s="82">
        <f t="shared" si="1"/>
        <v>7.6794774307540101E-2</v>
      </c>
      <c r="I154" s="82">
        <f t="shared" si="1"/>
        <v>7.995394900883579E-2</v>
      </c>
      <c r="J154" s="82">
        <f t="shared" si="1"/>
        <v>8.3486628749878611E-2</v>
      </c>
      <c r="K154" s="82">
        <f t="shared" si="1"/>
        <v>8.7002635169263598E-2</v>
      </c>
      <c r="L154" s="82">
        <f t="shared" si="1"/>
        <v>9.0685622468496596E-2</v>
      </c>
      <c r="M154" s="82">
        <f t="shared" si="1"/>
        <v>9.43336489107304E-2</v>
      </c>
      <c r="N154" s="82">
        <f t="shared" si="1"/>
        <v>9.7960543897061297E-2</v>
      </c>
      <c r="O154" s="82">
        <f t="shared" si="1"/>
        <v>0.1015665430785858</v>
      </c>
      <c r="P154" s="82">
        <f t="shared" si="1"/>
        <v>0.10515188210640039</v>
      </c>
      <c r="Q154" s="82">
        <f t="shared" si="1"/>
        <v>0.1092317886037278</v>
      </c>
      <c r="R154" s="82">
        <f t="shared" si="1"/>
        <v>0.1132376801306878</v>
      </c>
      <c r="S154" s="82">
        <f t="shared" si="1"/>
        <v>0.117169781324577</v>
      </c>
      <c r="T154" s="82">
        <f t="shared" si="1"/>
        <v>0.1210283168226922</v>
      </c>
      <c r="U154" s="82">
        <f t="shared" si="1"/>
        <v>0.1248135112623309</v>
      </c>
      <c r="V154" s="82">
        <f t="shared" si="1"/>
        <v>0.12894673656402181</v>
      </c>
      <c r="W154" s="82">
        <f t="shared" si="1"/>
        <v>0.132946906184225</v>
      </c>
      <c r="X154" s="82">
        <f t="shared" si="1"/>
        <v>0.13681424476023651</v>
      </c>
      <c r="Y154" s="82">
        <f t="shared" si="1"/>
        <v>0.1405489769293542</v>
      </c>
      <c r="Z154" s="82">
        <f t="shared" si="1"/>
        <v>0.14415132732887409</v>
      </c>
      <c r="AA154" s="82">
        <f t="shared" si="1"/>
        <v>0.14820223175037431</v>
      </c>
      <c r="AB154" s="82">
        <f t="shared" si="1"/>
        <v>0.15199215675369671</v>
      </c>
      <c r="AC154" s="82">
        <f t="shared" si="1"/>
        <v>0.15552132697613841</v>
      </c>
      <c r="AD154" s="82">
        <f t="shared" si="1"/>
        <v>0.15878996705499732</v>
      </c>
      <c r="AE154" s="82">
        <f t="shared" si="1"/>
        <v>0.1617983016275695</v>
      </c>
      <c r="AF154" s="82">
        <f t="shared" si="1"/>
        <v>0.16454655533115189</v>
      </c>
      <c r="AG154" s="82">
        <f t="shared" si="1"/>
        <v>0.16703495280304062</v>
      </c>
      <c r="AH154" s="82">
        <f t="shared" si="1"/>
        <v>0.1692637186805335</v>
      </c>
      <c r="AI154" s="82">
        <f t="shared" si="1"/>
        <v>0.1712330776009266</v>
      </c>
      <c r="AJ154" s="82">
        <f t="shared" si="1"/>
        <v>0.17294325420151799</v>
      </c>
    </row>
    <row r="155" spans="1:36" s="76" customFormat="1"/>
    <row r="156" spans="1:36" s="76" customFormat="1">
      <c r="A156" s="85" t="s">
        <v>445</v>
      </c>
      <c r="B156" s="85"/>
      <c r="C156" s="85"/>
      <c r="D156" s="85"/>
      <c r="E156" s="85"/>
      <c r="F156" s="85"/>
      <c r="G156" s="85"/>
      <c r="H156" s="85"/>
      <c r="I156" s="85"/>
    </row>
    <row r="157" spans="1:36" s="76" customFormat="1">
      <c r="A157" s="85" t="s">
        <v>449</v>
      </c>
      <c r="B157" s="85"/>
      <c r="C157" s="85"/>
      <c r="D157" s="85"/>
      <c r="E157" s="85"/>
      <c r="F157" s="85"/>
      <c r="G157" s="85" t="s">
        <v>446</v>
      </c>
      <c r="H157" s="85"/>
      <c r="I157" s="85">
        <v>0.95</v>
      </c>
    </row>
    <row r="158" spans="1:36" s="76" customFormat="1"/>
    <row r="159" spans="1:36" s="76" customFormat="1">
      <c r="A159" s="76" t="s">
        <v>447</v>
      </c>
    </row>
    <row r="160" spans="1:36" s="76" customFormat="1">
      <c r="A160" s="76" t="s">
        <v>448</v>
      </c>
    </row>
    <row r="161" s="76" customFormat="1"/>
    <row r="162" s="76" customFormat="1"/>
    <row r="163" s="76" customForma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16" sqref="E16"/>
    </sheetView>
  </sheetViews>
  <sheetFormatPr defaultRowHeight="14.5"/>
  <cols>
    <col min="1" max="1" width="20.453125" customWidth="1"/>
    <col min="2" max="2" width="10" bestFit="1" customWidth="1"/>
  </cols>
  <sheetData>
    <row r="1" spans="1:2">
      <c r="B1">
        <v>2011</v>
      </c>
    </row>
    <row r="2" spans="1:2">
      <c r="A2" t="s">
        <v>262</v>
      </c>
      <c r="B2">
        <v>6539700</v>
      </c>
    </row>
    <row r="3" spans="1:2">
      <c r="A3" t="s">
        <v>263</v>
      </c>
      <c r="B3">
        <f>156.1*10^6</f>
        <v>156100000</v>
      </c>
    </row>
    <row r="4" spans="1:2">
      <c r="A4" t="s">
        <v>264</v>
      </c>
      <c r="B4">
        <f>B3/B2</f>
        <v>23.869596464669634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opLeftCell="I1" workbookViewId="0">
      <selection activeCell="AK5" sqref="AK5"/>
    </sheetView>
  </sheetViews>
  <sheetFormatPr defaultColWidth="8.81640625" defaultRowHeight="14.5"/>
  <cols>
    <col min="1" max="1" width="19.453125" style="10" customWidth="1"/>
    <col min="2" max="30" width="8.7265625" style="10" customWidth="1"/>
    <col min="31" max="31" width="11.7265625" style="10" customWidth="1"/>
    <col min="32" max="32" width="9.1796875" style="10" customWidth="1"/>
    <col min="33" max="33" width="9.26953125" style="10" customWidth="1"/>
    <col min="34" max="36" width="11.7265625" style="10" customWidth="1"/>
    <col min="37" max="37" width="8.81640625" style="10" customWidth="1"/>
    <col min="38" max="16384" width="8.81640625" style="10"/>
  </cols>
  <sheetData>
    <row r="1" spans="1:37" ht="16" thickBot="1">
      <c r="A1" s="90" t="s">
        <v>85</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row>
    <row r="2" spans="1:37">
      <c r="A2" s="19"/>
      <c r="B2" s="20">
        <v>1980</v>
      </c>
      <c r="C2" s="20">
        <v>1981</v>
      </c>
      <c r="D2" s="20">
        <v>1982</v>
      </c>
      <c r="E2" s="20">
        <v>1983</v>
      </c>
      <c r="F2" s="20">
        <v>1984</v>
      </c>
      <c r="G2" s="20">
        <v>1985</v>
      </c>
      <c r="H2" s="20">
        <v>1986</v>
      </c>
      <c r="I2" s="20">
        <v>1987</v>
      </c>
      <c r="J2" s="20">
        <v>1988</v>
      </c>
      <c r="K2" s="20">
        <v>1989</v>
      </c>
      <c r="L2" s="20">
        <v>1990</v>
      </c>
      <c r="M2" s="20">
        <v>1991</v>
      </c>
      <c r="N2" s="20">
        <v>1992</v>
      </c>
      <c r="O2" s="20">
        <v>1993</v>
      </c>
      <c r="P2" s="20">
        <v>1994</v>
      </c>
      <c r="Q2" s="20">
        <v>1995</v>
      </c>
      <c r="R2" s="20">
        <v>1996</v>
      </c>
      <c r="S2" s="20">
        <v>1997</v>
      </c>
      <c r="T2" s="21">
        <v>1998</v>
      </c>
      <c r="U2" s="21">
        <v>1999</v>
      </c>
      <c r="V2" s="21">
        <v>2000</v>
      </c>
      <c r="W2" s="21">
        <v>2001</v>
      </c>
      <c r="X2" s="21">
        <v>2002</v>
      </c>
      <c r="Y2" s="21">
        <v>2003</v>
      </c>
      <c r="Z2" s="20">
        <v>2004</v>
      </c>
      <c r="AA2" s="20">
        <v>2005</v>
      </c>
      <c r="AB2" s="20">
        <v>2006</v>
      </c>
      <c r="AC2" s="20">
        <v>2007</v>
      </c>
      <c r="AD2" s="20">
        <v>2008</v>
      </c>
      <c r="AE2" s="21">
        <v>2009</v>
      </c>
      <c r="AF2" s="21">
        <v>2010</v>
      </c>
      <c r="AG2" s="21">
        <v>2011</v>
      </c>
      <c r="AH2" s="21">
        <v>2012</v>
      </c>
      <c r="AI2" s="20">
        <v>2013</v>
      </c>
      <c r="AJ2" s="21">
        <v>2014</v>
      </c>
      <c r="AK2" s="20">
        <v>2015</v>
      </c>
    </row>
    <row r="3" spans="1:37" ht="28">
      <c r="A3" s="22" t="s">
        <v>86</v>
      </c>
      <c r="B3" s="23">
        <v>4172988.9122182233</v>
      </c>
      <c r="C3" s="23">
        <v>4132384.7286144826</v>
      </c>
      <c r="D3" s="23">
        <v>4010592.0911151441</v>
      </c>
      <c r="E3" s="23">
        <v>4112419.0077398513</v>
      </c>
      <c r="F3" s="23">
        <v>4227617.1073627118</v>
      </c>
      <c r="G3" s="23">
        <v>4221460.7766144769</v>
      </c>
      <c r="H3" s="23">
        <v>4280090.694901159</v>
      </c>
      <c r="I3" s="23">
        <v>4459962.9631859921</v>
      </c>
      <c r="J3" s="23">
        <v>4606022.8808415504</v>
      </c>
      <c r="K3" s="23">
        <v>4577594.2523756996</v>
      </c>
      <c r="L3" s="23">
        <v>4655432.492820763</v>
      </c>
      <c r="M3" s="23">
        <v>4676162.8932218626</v>
      </c>
      <c r="N3" s="23">
        <v>4805060.3781367689</v>
      </c>
      <c r="O3" s="23">
        <v>4858767.5705731772</v>
      </c>
      <c r="P3" s="23">
        <v>5089118.7518012766</v>
      </c>
      <c r="Q3" s="23">
        <v>5288638.9967389684</v>
      </c>
      <c r="R3" s="23">
        <v>5394428.7495136</v>
      </c>
      <c r="S3" s="23">
        <v>5444840.8213663306</v>
      </c>
      <c r="T3" s="23">
        <v>5463708.6611531898</v>
      </c>
      <c r="U3" s="23">
        <v>5482576.50094005</v>
      </c>
      <c r="V3" s="23">
        <v>5501444.3407269102</v>
      </c>
      <c r="W3" s="23">
        <v>5520312.1805137703</v>
      </c>
      <c r="X3" s="23">
        <v>5539179.920300629</v>
      </c>
      <c r="Y3" s="23">
        <v>5579250.8376969313</v>
      </c>
      <c r="Z3" s="23">
        <v>5619321.655093234</v>
      </c>
      <c r="AA3" s="23">
        <v>5621750.988347536</v>
      </c>
      <c r="AB3" s="23">
        <v>5614803.5575618381</v>
      </c>
      <c r="AC3" s="23">
        <v>5689924.4469001396</v>
      </c>
      <c r="AD3" s="23">
        <v>6044870.5511060022</v>
      </c>
      <c r="AE3" s="24">
        <v>5417599.4768540012</v>
      </c>
      <c r="AF3" s="23">
        <v>5673656.3053859975</v>
      </c>
      <c r="AG3" s="23">
        <v>5902242.7851600004</v>
      </c>
      <c r="AH3" s="24">
        <v>4939435.3345279992</v>
      </c>
      <c r="AI3" s="24">
        <v>5081341.705391</v>
      </c>
      <c r="AJ3" s="24">
        <v>5311938.1894950001</v>
      </c>
      <c r="AK3" s="23">
        <v>5263091.9277250003</v>
      </c>
    </row>
    <row r="4" spans="1:37">
      <c r="A4" s="25" t="s">
        <v>87</v>
      </c>
      <c r="B4" s="23">
        <v>4528.3159999999998</v>
      </c>
      <c r="C4" s="23">
        <v>4658</v>
      </c>
      <c r="D4" s="23">
        <v>4475.5749999999998</v>
      </c>
      <c r="E4" s="23">
        <v>5055</v>
      </c>
      <c r="F4" s="23">
        <v>5492.7570000000005</v>
      </c>
      <c r="G4" s="23">
        <v>5155.5780000000004</v>
      </c>
      <c r="H4" s="23">
        <v>6355.7150000000001</v>
      </c>
      <c r="I4" s="23">
        <v>7589.3280000000004</v>
      </c>
      <c r="J4" s="23">
        <v>8169.4669999999987</v>
      </c>
      <c r="K4" s="23">
        <v>8954</v>
      </c>
      <c r="L4" s="23">
        <v>9063.8640000000014</v>
      </c>
      <c r="M4" s="23">
        <v>8859.7099999999991</v>
      </c>
      <c r="N4" s="23">
        <v>9819.7010000000009</v>
      </c>
      <c r="O4" s="23">
        <v>10675.106</v>
      </c>
      <c r="P4" s="23">
        <v>11802.778</v>
      </c>
      <c r="Q4" s="23">
        <v>12520.056999999999</v>
      </c>
      <c r="R4" s="23">
        <v>12860.844999999999</v>
      </c>
      <c r="S4" s="23">
        <v>13601</v>
      </c>
      <c r="T4" s="23">
        <v>13840</v>
      </c>
      <c r="U4" s="23">
        <v>14201.933000000001</v>
      </c>
      <c r="V4" s="23">
        <v>14983</v>
      </c>
      <c r="W4" s="23">
        <v>13069.461000000001</v>
      </c>
      <c r="X4" s="23">
        <v>13369.877</v>
      </c>
      <c r="Y4" s="23">
        <v>15231.242999999999</v>
      </c>
      <c r="Z4" s="23">
        <v>16451.440000000002</v>
      </c>
      <c r="AA4" s="23">
        <v>15002.175858000001</v>
      </c>
      <c r="AB4" s="23">
        <v>14701.609676</v>
      </c>
      <c r="AC4" s="23">
        <v>14612.308617999999</v>
      </c>
      <c r="AD4" s="23">
        <v>13133.024406</v>
      </c>
      <c r="AE4" s="23">
        <v>11503.474054</v>
      </c>
      <c r="AF4" s="23">
        <v>12025.549086000001</v>
      </c>
      <c r="AG4" s="23">
        <v>11589.634760000001</v>
      </c>
      <c r="AH4" s="23">
        <v>11836.014528</v>
      </c>
      <c r="AI4" s="23">
        <v>11883.225391</v>
      </c>
      <c r="AJ4" s="23">
        <v>12272.959494999999</v>
      </c>
      <c r="AK4" s="23">
        <v>12518.867725</v>
      </c>
    </row>
    <row r="5" spans="1:37">
      <c r="A5" s="25" t="s">
        <v>88</v>
      </c>
      <c r="B5" s="23">
        <v>1266630.9955391216</v>
      </c>
      <c r="C5" s="23">
        <v>1269094.4177590178</v>
      </c>
      <c r="D5" s="23">
        <v>1300863.5977743764</v>
      </c>
      <c r="E5" s="23">
        <v>1355837.126825599</v>
      </c>
      <c r="F5" s="23">
        <v>1421965.8561551855</v>
      </c>
      <c r="G5" s="23">
        <v>1441905.69815056</v>
      </c>
      <c r="H5" s="23">
        <v>1478927.8848223921</v>
      </c>
      <c r="I5" s="23">
        <v>1558806.1909924697</v>
      </c>
      <c r="J5" s="23">
        <v>1610976.5179217607</v>
      </c>
      <c r="K5" s="23">
        <v>1666596.638266332</v>
      </c>
      <c r="L5" s="23">
        <v>1707373.4231376997</v>
      </c>
      <c r="M5" s="23">
        <v>1745912.5546442273</v>
      </c>
      <c r="N5" s="23">
        <v>1790756.179035797</v>
      </c>
      <c r="O5" s="23">
        <v>1866690.2933400841</v>
      </c>
      <c r="P5" s="23">
        <v>1987269.5572599305</v>
      </c>
      <c r="Q5" s="23">
        <v>2080039.0025646456</v>
      </c>
      <c r="R5" s="23">
        <v>2136184.0142019945</v>
      </c>
      <c r="S5" s="23">
        <v>2233950.353867447</v>
      </c>
      <c r="T5" s="23">
        <v>2273587.8201501616</v>
      </c>
      <c r="U5" s="23">
        <v>2297372.1732092728</v>
      </c>
      <c r="V5" s="23">
        <v>2326524.3309843037</v>
      </c>
      <c r="W5" s="23">
        <v>2362063.1578511614</v>
      </c>
      <c r="X5" s="23">
        <v>2427693.2185978452</v>
      </c>
      <c r="Y5" s="23">
        <v>2478739.6408969797</v>
      </c>
      <c r="Z5" s="23">
        <v>2427170.1718993699</v>
      </c>
      <c r="AA5" s="23">
        <v>2453346.6799017601</v>
      </c>
      <c r="AB5" s="23">
        <v>2405810.5259041497</v>
      </c>
      <c r="AC5" s="23">
        <v>2495785.5269065397</v>
      </c>
      <c r="AD5" s="23">
        <v>2752658.190700002</v>
      </c>
      <c r="AE5" s="23">
        <v>2449508.5780000011</v>
      </c>
      <c r="AF5" s="23">
        <v>2512429.0105999983</v>
      </c>
      <c r="AG5" s="23">
        <v>2643567.469000001</v>
      </c>
      <c r="AH5" s="24">
        <v>1919481.04</v>
      </c>
      <c r="AI5" s="24">
        <v>1971885.43</v>
      </c>
      <c r="AJ5" s="24">
        <v>2014972.72</v>
      </c>
      <c r="AK5" s="23">
        <v>2048118.86</v>
      </c>
    </row>
    <row r="6" spans="1:37">
      <c r="A6" s="25" t="s">
        <v>89</v>
      </c>
      <c r="B6" s="23">
        <v>932000</v>
      </c>
      <c r="C6" s="23">
        <v>924000</v>
      </c>
      <c r="D6" s="23">
        <v>810000</v>
      </c>
      <c r="E6" s="23">
        <v>841000</v>
      </c>
      <c r="F6" s="23">
        <v>900090.96838145575</v>
      </c>
      <c r="G6" s="23">
        <v>876209.18960845307</v>
      </c>
      <c r="H6" s="23">
        <v>891234.53182618064</v>
      </c>
      <c r="I6" s="23">
        <v>951940.1472570725</v>
      </c>
      <c r="J6" s="23">
        <v>1025683.3465862182</v>
      </c>
      <c r="K6" s="23">
        <v>1045628.2284008723</v>
      </c>
      <c r="L6" s="23">
        <v>1064407.5896003032</v>
      </c>
      <c r="M6" s="23">
        <v>1041928.8134537234</v>
      </c>
      <c r="N6" s="23">
        <v>1098379.4544277489</v>
      </c>
      <c r="O6" s="23">
        <v>1135016.4822149989</v>
      </c>
      <c r="P6" s="23">
        <v>1221072.7831372288</v>
      </c>
      <c r="Q6" s="23">
        <v>1317009.5574664869</v>
      </c>
      <c r="R6" s="23">
        <v>1377094.9128617758</v>
      </c>
      <c r="S6" s="23">
        <v>1391089.2101542139</v>
      </c>
      <c r="T6" s="23">
        <v>1448352.4622460844</v>
      </c>
      <c r="U6" s="23">
        <v>1503664.9945615588</v>
      </c>
      <c r="V6" s="23">
        <v>1546318.9881611145</v>
      </c>
      <c r="W6" s="23">
        <v>1599331.8186688421</v>
      </c>
      <c r="X6" s="23">
        <v>1605532.0602967439</v>
      </c>
      <c r="Y6" s="23">
        <v>1603563.9999999998</v>
      </c>
      <c r="Z6" s="23">
        <v>1683895</v>
      </c>
      <c r="AA6" s="23">
        <v>1696425</v>
      </c>
      <c r="AB6" s="23">
        <v>1771897</v>
      </c>
      <c r="AC6" s="23">
        <v>1770545</v>
      </c>
      <c r="AD6" s="23">
        <v>1777236</v>
      </c>
      <c r="AE6" s="24">
        <v>1532214</v>
      </c>
      <c r="AF6" s="23">
        <v>1691004</v>
      </c>
      <c r="AG6" s="23">
        <v>1729256</v>
      </c>
      <c r="AH6" s="23">
        <v>1712567</v>
      </c>
      <c r="AI6" s="23">
        <v>1740687</v>
      </c>
      <c r="AJ6" s="23">
        <v>1851229</v>
      </c>
      <c r="AK6" s="23">
        <v>1744731</v>
      </c>
    </row>
    <row r="7" spans="1:37" ht="28.5">
      <c r="A7" s="26" t="s">
        <v>90</v>
      </c>
      <c r="B7" s="23">
        <v>921835</v>
      </c>
      <c r="C7" s="23">
        <v>929413</v>
      </c>
      <c r="D7" s="23">
        <v>886469</v>
      </c>
      <c r="E7" s="23">
        <v>919566</v>
      </c>
      <c r="F7" s="23">
        <v>887719</v>
      </c>
      <c r="G7" s="23">
        <v>892971</v>
      </c>
      <c r="H7" s="23">
        <v>873401</v>
      </c>
      <c r="I7" s="23">
        <v>895415</v>
      </c>
      <c r="J7" s="23">
        <v>890029</v>
      </c>
      <c r="K7" s="23">
        <v>815550</v>
      </c>
      <c r="L7" s="23">
        <v>833544</v>
      </c>
      <c r="M7" s="23">
        <v>848399.1</v>
      </c>
      <c r="N7" s="23">
        <v>856684.6</v>
      </c>
      <c r="O7" s="23">
        <v>789657.79999999993</v>
      </c>
      <c r="P7" s="23">
        <v>814919.2</v>
      </c>
      <c r="Q7" s="23">
        <v>807727.6</v>
      </c>
      <c r="R7" s="23">
        <v>764686.5</v>
      </c>
      <c r="S7" s="23">
        <v>707410</v>
      </c>
      <c r="T7" s="23">
        <v>672795.3</v>
      </c>
      <c r="U7" s="23">
        <v>655861.5</v>
      </c>
      <c r="V7" s="23">
        <v>645799.29999999993</v>
      </c>
      <c r="W7" s="23">
        <v>621686.19999999995</v>
      </c>
      <c r="X7" s="23">
        <v>612080.4</v>
      </c>
      <c r="Y7" s="23">
        <v>606146.30000000005</v>
      </c>
      <c r="Z7" s="23">
        <v>621170.1</v>
      </c>
      <c r="AA7" s="23">
        <v>591276.9</v>
      </c>
      <c r="AB7" s="23">
        <v>561628.9</v>
      </c>
      <c r="AC7" s="23">
        <v>553150.79999999993</v>
      </c>
      <c r="AD7" s="23">
        <v>520520.5</v>
      </c>
      <c r="AE7" s="23">
        <v>477121.5</v>
      </c>
      <c r="AF7" s="23">
        <v>502211.69999999995</v>
      </c>
      <c r="AG7" s="23">
        <v>499747.5</v>
      </c>
      <c r="AH7" s="23">
        <v>474757.8</v>
      </c>
      <c r="AI7" s="23">
        <v>465091.4</v>
      </c>
      <c r="AJ7" s="23">
        <v>504493.8</v>
      </c>
      <c r="AK7" s="23">
        <v>490626.70000000007</v>
      </c>
    </row>
    <row r="8" spans="1:37">
      <c r="A8" s="27" t="s">
        <v>91</v>
      </c>
      <c r="B8" s="28">
        <v>631149</v>
      </c>
      <c r="C8" s="28">
        <v>634765</v>
      </c>
      <c r="D8" s="28">
        <v>632707</v>
      </c>
      <c r="E8" s="28">
        <v>649750</v>
      </c>
      <c r="F8" s="28">
        <v>593923</v>
      </c>
      <c r="G8" s="28">
        <v>610977</v>
      </c>
      <c r="H8" s="28">
        <v>580889</v>
      </c>
      <c r="I8" s="28">
        <v>586818</v>
      </c>
      <c r="J8" s="28">
        <v>561595</v>
      </c>
      <c r="K8" s="28">
        <v>483889</v>
      </c>
      <c r="L8" s="28">
        <v>479134</v>
      </c>
      <c r="M8" s="28">
        <v>502133</v>
      </c>
      <c r="N8" s="28">
        <v>502311</v>
      </c>
      <c r="O8" s="28">
        <v>448404.2</v>
      </c>
      <c r="P8" s="28">
        <v>457600.7</v>
      </c>
      <c r="Q8" s="28">
        <v>440345.1</v>
      </c>
      <c r="R8" s="28">
        <v>408086.1</v>
      </c>
      <c r="S8" s="28">
        <v>349843</v>
      </c>
      <c r="T8" s="28">
        <v>314863.90000000002</v>
      </c>
      <c r="U8" s="28">
        <v>292730</v>
      </c>
      <c r="V8" s="28">
        <v>283871.59999999998</v>
      </c>
      <c r="W8" s="28">
        <v>274558.8</v>
      </c>
      <c r="X8" s="28">
        <v>263688.2</v>
      </c>
      <c r="Y8" s="28">
        <v>278918.7</v>
      </c>
      <c r="Z8" s="28">
        <v>279857.09999999998</v>
      </c>
      <c r="AA8" s="28">
        <v>263464.09999999998</v>
      </c>
      <c r="AB8" s="28">
        <v>227155.3</v>
      </c>
      <c r="AC8" s="28">
        <v>228052</v>
      </c>
      <c r="AD8" s="28">
        <v>207877.4</v>
      </c>
      <c r="AE8" s="28">
        <v>196290.3</v>
      </c>
      <c r="AF8" s="28">
        <v>192347.6</v>
      </c>
      <c r="AG8" s="28">
        <v>180212</v>
      </c>
      <c r="AH8" s="28">
        <v>157091.4</v>
      </c>
      <c r="AI8" s="28">
        <v>163810.20000000001</v>
      </c>
      <c r="AJ8" s="28">
        <v>172469.6</v>
      </c>
      <c r="AK8" s="28">
        <v>175603.5</v>
      </c>
    </row>
    <row r="9" spans="1:37">
      <c r="A9" s="27" t="s">
        <v>92</v>
      </c>
      <c r="B9" s="28">
        <v>61747</v>
      </c>
      <c r="C9" s="28">
        <v>62148</v>
      </c>
      <c r="D9" s="28">
        <v>35623</v>
      </c>
      <c r="E9" s="28">
        <v>43088</v>
      </c>
      <c r="F9" s="28">
        <v>49784</v>
      </c>
      <c r="G9" s="28">
        <v>48184</v>
      </c>
      <c r="H9" s="28">
        <v>43198</v>
      </c>
      <c r="I9" s="28">
        <v>50077</v>
      </c>
      <c r="J9" s="28">
        <v>58160</v>
      </c>
      <c r="K9" s="28">
        <v>58308</v>
      </c>
      <c r="L9" s="28">
        <v>60930</v>
      </c>
      <c r="M9" s="28">
        <v>55339.1</v>
      </c>
      <c r="N9" s="28">
        <v>55784.6</v>
      </c>
      <c r="O9" s="28">
        <v>56438.1</v>
      </c>
      <c r="P9" s="28">
        <v>58263.399999999994</v>
      </c>
      <c r="Q9" s="28">
        <v>59703.8</v>
      </c>
      <c r="R9" s="28">
        <v>58335.299999999996</v>
      </c>
      <c r="S9" s="28">
        <v>62165.9</v>
      </c>
      <c r="T9" s="28">
        <v>61654.299999999996</v>
      </c>
      <c r="U9" s="28">
        <v>57045.200000000004</v>
      </c>
      <c r="V9" s="28">
        <v>57879.1</v>
      </c>
      <c r="W9" s="28">
        <v>50853.5</v>
      </c>
      <c r="X9" s="28">
        <v>53652.9</v>
      </c>
      <c r="Y9" s="28">
        <v>47539.4</v>
      </c>
      <c r="Z9" s="28">
        <v>55733</v>
      </c>
      <c r="AA9" s="28">
        <v>51924.3</v>
      </c>
      <c r="AB9" s="28">
        <v>53105.1</v>
      </c>
      <c r="AC9" s="28">
        <v>51892.5</v>
      </c>
      <c r="AD9" s="28">
        <v>50263</v>
      </c>
      <c r="AE9" s="28">
        <v>33509.4</v>
      </c>
      <c r="AF9" s="28">
        <v>45345.5</v>
      </c>
      <c r="AG9" s="28">
        <v>49078.7</v>
      </c>
      <c r="AH9" s="28">
        <v>47966.1</v>
      </c>
      <c r="AI9" s="28">
        <v>48672.800000000003</v>
      </c>
      <c r="AJ9" s="28">
        <v>49538.6</v>
      </c>
      <c r="AK9" s="28">
        <v>46436.4</v>
      </c>
    </row>
    <row r="10" spans="1:37">
      <c r="A10" s="27" t="s">
        <v>93</v>
      </c>
      <c r="B10" s="28">
        <v>227343</v>
      </c>
      <c r="C10" s="28">
        <v>231184</v>
      </c>
      <c r="D10" s="28">
        <v>217027</v>
      </c>
      <c r="E10" s="28">
        <v>225628</v>
      </c>
      <c r="F10" s="28">
        <v>242855</v>
      </c>
      <c r="G10" s="28">
        <v>232708</v>
      </c>
      <c r="H10" s="28">
        <v>248117</v>
      </c>
      <c r="I10" s="28">
        <v>257336</v>
      </c>
      <c r="J10" s="28">
        <v>269036</v>
      </c>
      <c r="K10" s="28">
        <v>272157</v>
      </c>
      <c r="L10" s="28">
        <v>292393</v>
      </c>
      <c r="M10" s="28">
        <v>289959</v>
      </c>
      <c r="N10" s="28">
        <v>297638.69999999995</v>
      </c>
      <c r="O10" s="28">
        <v>283893.59999999998</v>
      </c>
      <c r="P10" s="28">
        <v>297762.40000000002</v>
      </c>
      <c r="Q10" s="28">
        <v>306329.09999999998</v>
      </c>
      <c r="R10" s="28">
        <v>296790.59999999998</v>
      </c>
      <c r="S10" s="28">
        <v>294023</v>
      </c>
      <c r="T10" s="28">
        <v>294896.40000000002</v>
      </c>
      <c r="U10" s="28">
        <v>304724.10000000003</v>
      </c>
      <c r="V10" s="28">
        <v>302558.40000000002</v>
      </c>
      <c r="W10" s="28">
        <v>294860.90000000002</v>
      </c>
      <c r="X10" s="28">
        <v>293410.3</v>
      </c>
      <c r="Y10" s="28">
        <v>278352.3</v>
      </c>
      <c r="Z10" s="28">
        <v>284096</v>
      </c>
      <c r="AA10" s="28">
        <v>274367.2</v>
      </c>
      <c r="AB10" s="28">
        <v>279777.7</v>
      </c>
      <c r="AC10" s="28">
        <v>271617.2</v>
      </c>
      <c r="AD10" s="28">
        <v>260959.6</v>
      </c>
      <c r="AE10" s="28">
        <v>244994.6</v>
      </c>
      <c r="AF10" s="28">
        <v>263242</v>
      </c>
      <c r="AG10" s="28">
        <v>269192.3</v>
      </c>
      <c r="AH10" s="28">
        <v>268428.09999999998</v>
      </c>
      <c r="AI10" s="28">
        <v>251505.9</v>
      </c>
      <c r="AJ10" s="28">
        <v>281274.09999999998</v>
      </c>
      <c r="AK10" s="28">
        <v>267447.40000000002</v>
      </c>
    </row>
    <row r="11" spans="1:37">
      <c r="A11" s="27" t="s">
        <v>94</v>
      </c>
      <c r="B11" s="28">
        <v>1596</v>
      </c>
      <c r="C11" s="28">
        <v>1316</v>
      </c>
      <c r="D11" s="28">
        <v>1112</v>
      </c>
      <c r="E11" s="28">
        <v>1100</v>
      </c>
      <c r="F11" s="28">
        <v>1157</v>
      </c>
      <c r="G11" s="28">
        <v>1102</v>
      </c>
      <c r="H11" s="28">
        <v>1197</v>
      </c>
      <c r="I11" s="28">
        <v>1184</v>
      </c>
      <c r="J11" s="28">
        <v>1238</v>
      </c>
      <c r="K11" s="28">
        <v>1196</v>
      </c>
      <c r="L11" s="28">
        <v>1087</v>
      </c>
      <c r="M11" s="28">
        <v>968</v>
      </c>
      <c r="N11" s="28">
        <v>950.30000000000007</v>
      </c>
      <c r="O11" s="28">
        <v>921.90000000000009</v>
      </c>
      <c r="P11" s="28">
        <v>1292.7</v>
      </c>
      <c r="Q11" s="28">
        <v>1349.6</v>
      </c>
      <c r="R11" s="28">
        <v>1474.5</v>
      </c>
      <c r="S11" s="28">
        <v>1378.1000000000001</v>
      </c>
      <c r="T11" s="28">
        <v>1380.7</v>
      </c>
      <c r="U11" s="28">
        <v>1362.2</v>
      </c>
      <c r="V11" s="28">
        <v>1490.2</v>
      </c>
      <c r="W11" s="28">
        <v>1413</v>
      </c>
      <c r="X11" s="28">
        <v>1329</v>
      </c>
      <c r="Y11" s="28">
        <v>1335.9</v>
      </c>
      <c r="Z11" s="28">
        <v>1484</v>
      </c>
      <c r="AA11" s="28">
        <v>1521.3</v>
      </c>
      <c r="AB11" s="28">
        <v>1590.8</v>
      </c>
      <c r="AC11" s="28">
        <v>1589.1</v>
      </c>
      <c r="AD11" s="28">
        <v>1420.5</v>
      </c>
      <c r="AE11" s="28">
        <v>2327.1999999999998</v>
      </c>
      <c r="AF11" s="28">
        <v>1276.5999999999999</v>
      </c>
      <c r="AG11" s="28">
        <v>1264.5</v>
      </c>
      <c r="AH11" s="28">
        <v>1272.2</v>
      </c>
      <c r="AI11" s="28">
        <v>1102.5</v>
      </c>
      <c r="AJ11" s="28">
        <v>1211.5</v>
      </c>
      <c r="AK11" s="28">
        <v>1139.4000000000001</v>
      </c>
    </row>
    <row r="12" spans="1:37" s="31" customFormat="1" thickBot="1">
      <c r="A12" s="29" t="s">
        <v>95</v>
      </c>
      <c r="B12" s="30">
        <v>1047994.6006791013</v>
      </c>
      <c r="C12" s="30">
        <v>1005219.3108554644</v>
      </c>
      <c r="D12" s="30">
        <v>1008783.9183407675</v>
      </c>
      <c r="E12" s="30">
        <v>990960.88091425225</v>
      </c>
      <c r="F12" s="30">
        <v>1012348.5258260707</v>
      </c>
      <c r="G12" s="30">
        <v>1005219.3108554644</v>
      </c>
      <c r="H12" s="30">
        <v>1030171.5632525859</v>
      </c>
      <c r="I12" s="30">
        <v>1046212.2969364498</v>
      </c>
      <c r="J12" s="30">
        <v>1071164.5493335712</v>
      </c>
      <c r="K12" s="30">
        <v>1040865.385708495</v>
      </c>
      <c r="L12" s="30">
        <v>1041043.6160827603</v>
      </c>
      <c r="M12" s="30">
        <v>1031062.7151239116</v>
      </c>
      <c r="N12" s="30">
        <v>1049420.4436732223</v>
      </c>
      <c r="O12" s="30">
        <v>1056727.8890180937</v>
      </c>
      <c r="P12" s="30">
        <v>1054054.4334041164</v>
      </c>
      <c r="Q12" s="30">
        <v>1071342.7797078365</v>
      </c>
      <c r="R12" s="30">
        <v>1103602.4774498292</v>
      </c>
      <c r="S12" s="30">
        <v>1098790.2573446699</v>
      </c>
      <c r="T12" s="30">
        <v>1055133.078756944</v>
      </c>
      <c r="U12" s="30">
        <v>1011475.900169218</v>
      </c>
      <c r="V12" s="30">
        <v>967818.72158149199</v>
      </c>
      <c r="W12" s="30">
        <v>924161.54299376602</v>
      </c>
      <c r="X12" s="30">
        <v>880504.36440604005</v>
      </c>
      <c r="Y12" s="30">
        <v>875569.65379995212</v>
      </c>
      <c r="Z12" s="30">
        <v>870634.94319386408</v>
      </c>
      <c r="AA12" s="30">
        <v>865700.23258777615</v>
      </c>
      <c r="AB12" s="30">
        <v>860765.52198168798</v>
      </c>
      <c r="AC12" s="30">
        <v>855830.81137560005</v>
      </c>
      <c r="AD12" s="30">
        <v>981322.83600000001</v>
      </c>
      <c r="AE12" s="30">
        <v>947251.92480000004</v>
      </c>
      <c r="AF12" s="30">
        <v>955986.04570000002</v>
      </c>
      <c r="AG12" s="30">
        <v>1018082.1814</v>
      </c>
      <c r="AH12" s="30">
        <v>820793.48</v>
      </c>
      <c r="AI12" s="30">
        <v>891794.65</v>
      </c>
      <c r="AJ12" s="30">
        <v>928969.71</v>
      </c>
      <c r="AK12" s="30">
        <v>967096.5</v>
      </c>
    </row>
    <row r="13" spans="1:37" s="33" customFormat="1" ht="14">
      <c r="A13" s="91" t="s">
        <v>111</v>
      </c>
      <c r="B13" s="91"/>
      <c r="C13" s="91"/>
      <c r="D13" s="91"/>
      <c r="E13" s="91"/>
      <c r="F13" s="91"/>
      <c r="G13" s="91"/>
      <c r="H13" s="91"/>
      <c r="I13" s="91"/>
      <c r="J13" s="91"/>
      <c r="K13" s="91"/>
      <c r="L13" s="91"/>
      <c r="M13" s="91"/>
      <c r="N13" s="91"/>
      <c r="O13" s="91"/>
      <c r="P13" s="91"/>
      <c r="Q13" s="91"/>
      <c r="R13" s="91"/>
      <c r="S13" s="91"/>
      <c r="T13" s="32"/>
      <c r="U13" s="32"/>
      <c r="V13" s="32"/>
      <c r="W13" s="32"/>
      <c r="X13" s="32"/>
      <c r="Y13" s="32"/>
      <c r="Z13" s="32"/>
      <c r="AA13" s="32"/>
      <c r="AB13" s="32"/>
      <c r="AC13" s="32"/>
      <c r="AD13" s="32"/>
      <c r="AE13" s="32"/>
      <c r="AF13" s="32"/>
      <c r="AG13" s="32"/>
      <c r="AH13" s="32"/>
    </row>
    <row r="14" spans="1:37" s="34" customFormat="1" ht="14">
      <c r="A14" s="92"/>
      <c r="B14" s="92"/>
      <c r="C14" s="92"/>
      <c r="D14" s="92"/>
      <c r="E14" s="92"/>
      <c r="F14" s="92"/>
      <c r="G14" s="92"/>
      <c r="H14" s="92"/>
      <c r="I14" s="92"/>
      <c r="J14" s="92"/>
      <c r="K14" s="92"/>
      <c r="L14" s="92"/>
      <c r="M14" s="92"/>
      <c r="N14" s="92"/>
      <c r="O14" s="92"/>
      <c r="P14" s="92"/>
      <c r="Q14" s="92"/>
      <c r="R14" s="92"/>
      <c r="S14" s="92"/>
      <c r="T14" s="32"/>
      <c r="U14" s="32"/>
      <c r="V14" s="32"/>
      <c r="W14" s="32"/>
      <c r="X14" s="32"/>
      <c r="Y14" s="32"/>
      <c r="Z14" s="32"/>
      <c r="AA14" s="32"/>
      <c r="AB14" s="32"/>
      <c r="AC14" s="32"/>
      <c r="AD14" s="32"/>
      <c r="AE14" s="32"/>
      <c r="AF14" s="32"/>
      <c r="AG14" s="32"/>
      <c r="AH14" s="32"/>
    </row>
    <row r="15" spans="1:37" s="35" customFormat="1" ht="13">
      <c r="A15" s="93" t="s">
        <v>96</v>
      </c>
      <c r="B15" s="93"/>
      <c r="C15" s="93"/>
      <c r="D15" s="93"/>
      <c r="E15" s="93"/>
      <c r="F15" s="93"/>
      <c r="G15" s="93"/>
      <c r="H15" s="93"/>
      <c r="I15" s="93"/>
      <c r="J15" s="93"/>
      <c r="K15" s="93"/>
      <c r="L15" s="93"/>
      <c r="M15" s="93"/>
      <c r="N15" s="93"/>
      <c r="O15" s="93"/>
      <c r="P15" s="93"/>
      <c r="Q15" s="93"/>
      <c r="R15" s="93"/>
      <c r="S15" s="93"/>
    </row>
    <row r="16" spans="1:37" s="35" customFormat="1" ht="13">
      <c r="A16" s="94" t="s">
        <v>112</v>
      </c>
      <c r="B16" s="94"/>
      <c r="C16" s="94"/>
      <c r="D16" s="94"/>
      <c r="E16" s="94"/>
      <c r="F16" s="94"/>
      <c r="G16" s="94"/>
      <c r="H16" s="94"/>
      <c r="I16" s="94"/>
      <c r="J16" s="94"/>
      <c r="K16" s="94"/>
      <c r="L16" s="94"/>
      <c r="M16" s="94"/>
      <c r="N16" s="94"/>
      <c r="O16" s="94"/>
      <c r="P16" s="94"/>
      <c r="Q16" s="94"/>
      <c r="R16" s="94"/>
      <c r="S16" s="94"/>
      <c r="T16" s="36"/>
      <c r="U16" s="36"/>
      <c r="V16" s="36"/>
      <c r="W16" s="37"/>
      <c r="X16" s="38"/>
      <c r="Y16" s="38"/>
      <c r="Z16" s="38"/>
      <c r="AA16" s="38"/>
      <c r="AB16" s="38"/>
      <c r="AC16" s="38"/>
      <c r="AD16" s="38"/>
      <c r="AE16" s="38"/>
      <c r="AF16" s="38"/>
      <c r="AG16" s="38"/>
      <c r="AH16" s="38"/>
      <c r="AI16" s="38"/>
      <c r="AJ16" s="38"/>
      <c r="AK16" s="37"/>
    </row>
    <row r="17" spans="1:37" s="35" customFormat="1" ht="13">
      <c r="A17" s="95"/>
      <c r="B17" s="95"/>
      <c r="C17" s="95"/>
      <c r="D17" s="95"/>
      <c r="E17" s="95"/>
      <c r="F17" s="95"/>
      <c r="G17" s="95"/>
      <c r="H17" s="95"/>
      <c r="I17" s="95"/>
      <c r="J17" s="95"/>
      <c r="K17" s="95"/>
      <c r="L17" s="95"/>
      <c r="M17" s="95"/>
      <c r="N17" s="95"/>
      <c r="O17" s="95"/>
      <c r="P17" s="95"/>
      <c r="Q17" s="95"/>
      <c r="R17" s="95"/>
      <c r="S17" s="95"/>
      <c r="W17" s="37"/>
      <c r="X17" s="37"/>
      <c r="Y17" s="39"/>
      <c r="Z17" s="39"/>
      <c r="AA17" s="37"/>
      <c r="AB17" s="39"/>
      <c r="AC17" s="39"/>
      <c r="AD17" s="39"/>
      <c r="AE17" s="37"/>
      <c r="AF17" s="37"/>
      <c r="AG17" s="37"/>
      <c r="AH17" s="37"/>
      <c r="AI17" s="37"/>
      <c r="AJ17" s="37"/>
      <c r="AK17" s="37"/>
    </row>
    <row r="18" spans="1:37" s="35" customFormat="1" ht="13">
      <c r="A18" s="96" t="s">
        <v>97</v>
      </c>
      <c r="B18" s="96"/>
      <c r="C18" s="96"/>
      <c r="D18" s="96"/>
      <c r="E18" s="96"/>
      <c r="F18" s="96"/>
      <c r="G18" s="96"/>
      <c r="H18" s="96"/>
      <c r="I18" s="96"/>
      <c r="J18" s="96"/>
      <c r="K18" s="96"/>
      <c r="L18" s="96"/>
      <c r="M18" s="96"/>
      <c r="N18" s="96"/>
      <c r="O18" s="96"/>
      <c r="P18" s="96"/>
      <c r="Q18" s="96"/>
      <c r="R18" s="96"/>
      <c r="S18" s="96"/>
      <c r="AB18" s="40"/>
      <c r="AC18" s="40"/>
      <c r="AD18" s="40"/>
      <c r="AE18" s="37"/>
      <c r="AF18" s="37"/>
      <c r="AG18" s="37"/>
      <c r="AH18" s="37"/>
      <c r="AI18" s="37"/>
      <c r="AJ18" s="37"/>
      <c r="AK18" s="37"/>
    </row>
    <row r="19" spans="1:37" s="35" customFormat="1" ht="13">
      <c r="A19" s="97" t="s">
        <v>98</v>
      </c>
      <c r="B19" s="97"/>
      <c r="C19" s="97"/>
      <c r="D19" s="97"/>
      <c r="E19" s="97"/>
      <c r="F19" s="97"/>
      <c r="G19" s="97"/>
      <c r="H19" s="97"/>
      <c r="I19" s="97"/>
      <c r="J19" s="97"/>
      <c r="K19" s="97"/>
      <c r="L19" s="97"/>
      <c r="M19" s="97"/>
      <c r="N19" s="97"/>
      <c r="O19" s="97"/>
      <c r="P19" s="97"/>
      <c r="Q19" s="97"/>
      <c r="R19" s="97"/>
      <c r="S19" s="97"/>
      <c r="T19" s="40"/>
      <c r="U19" s="40"/>
      <c r="V19" s="40"/>
      <c r="W19" s="40"/>
      <c r="X19" s="40"/>
      <c r="Y19" s="40"/>
      <c r="Z19" s="40"/>
      <c r="AA19" s="40"/>
      <c r="AB19" s="40"/>
      <c r="AC19" s="40"/>
      <c r="AD19" s="40"/>
      <c r="AE19" s="40"/>
      <c r="AF19" s="40"/>
      <c r="AG19" s="40"/>
    </row>
    <row r="20" spans="1:37" s="35" customFormat="1" ht="12.75" customHeight="1">
      <c r="A20" s="98" t="s">
        <v>99</v>
      </c>
      <c r="B20" s="98"/>
      <c r="C20" s="98"/>
      <c r="D20" s="98"/>
      <c r="E20" s="98"/>
      <c r="F20" s="98"/>
      <c r="G20" s="98"/>
      <c r="H20" s="98"/>
      <c r="I20" s="98"/>
      <c r="J20" s="98"/>
      <c r="K20" s="98"/>
      <c r="L20" s="98"/>
      <c r="M20" s="98"/>
      <c r="N20" s="98"/>
      <c r="O20" s="98"/>
      <c r="P20" s="98"/>
      <c r="Q20" s="98"/>
      <c r="R20" s="98"/>
      <c r="S20" s="98"/>
      <c r="T20" s="40"/>
      <c r="U20" s="40"/>
      <c r="V20" s="40"/>
      <c r="W20" s="40"/>
      <c r="X20" s="40"/>
      <c r="Y20" s="40"/>
      <c r="Z20" s="40"/>
      <c r="AA20" s="40"/>
      <c r="AB20" s="40"/>
      <c r="AC20" s="40"/>
      <c r="AD20" s="40"/>
      <c r="AE20" s="40"/>
      <c r="AF20" s="40"/>
      <c r="AG20" s="40"/>
    </row>
    <row r="21" spans="1:37" s="35" customFormat="1" ht="13">
      <c r="A21" s="97" t="s">
        <v>100</v>
      </c>
      <c r="B21" s="97"/>
      <c r="C21" s="97"/>
      <c r="D21" s="97"/>
      <c r="E21" s="97"/>
      <c r="F21" s="97"/>
      <c r="G21" s="97"/>
      <c r="H21" s="97"/>
      <c r="I21" s="97"/>
      <c r="J21" s="97"/>
      <c r="K21" s="97"/>
      <c r="L21" s="97"/>
      <c r="M21" s="97"/>
      <c r="N21" s="97"/>
      <c r="O21" s="97"/>
      <c r="P21" s="97"/>
      <c r="Q21" s="97"/>
      <c r="R21" s="97"/>
      <c r="S21" s="97"/>
      <c r="T21" s="40"/>
      <c r="U21" s="40"/>
      <c r="V21" s="40"/>
      <c r="W21" s="40"/>
      <c r="X21" s="40"/>
      <c r="Y21" s="40"/>
      <c r="Z21" s="40"/>
      <c r="AA21" s="40"/>
      <c r="AB21" s="40"/>
      <c r="AC21" s="40"/>
      <c r="AD21" s="40"/>
      <c r="AE21" s="40"/>
      <c r="AF21" s="40"/>
      <c r="AG21" s="40"/>
    </row>
    <row r="22" spans="1:37" s="35" customFormat="1" ht="13">
      <c r="A22" s="98" t="s">
        <v>113</v>
      </c>
      <c r="B22" s="98"/>
      <c r="C22" s="98"/>
      <c r="D22" s="98"/>
      <c r="E22" s="98"/>
      <c r="F22" s="98"/>
      <c r="G22" s="98"/>
      <c r="H22" s="98"/>
      <c r="I22" s="98"/>
      <c r="J22" s="98"/>
      <c r="K22" s="98"/>
      <c r="L22" s="98"/>
      <c r="M22" s="98"/>
      <c r="N22" s="98"/>
      <c r="O22" s="98"/>
      <c r="P22" s="98"/>
      <c r="Q22" s="98"/>
      <c r="R22" s="98"/>
      <c r="S22" s="98"/>
      <c r="T22" s="41"/>
      <c r="U22" s="41"/>
      <c r="V22" s="41"/>
      <c r="W22" s="41"/>
      <c r="X22" s="41"/>
      <c r="Y22" s="41"/>
      <c r="Z22" s="41"/>
      <c r="AA22" s="41"/>
      <c r="AB22" s="41"/>
      <c r="AC22" s="41"/>
      <c r="AD22" s="41"/>
      <c r="AE22" s="41"/>
      <c r="AF22" s="41"/>
      <c r="AG22" s="41"/>
    </row>
    <row r="23" spans="1:37" s="35" customFormat="1" ht="13">
      <c r="A23" s="89" t="s">
        <v>101</v>
      </c>
      <c r="B23" s="89"/>
      <c r="C23" s="89"/>
      <c r="D23" s="89"/>
      <c r="E23" s="89"/>
      <c r="F23" s="89"/>
      <c r="G23" s="89"/>
      <c r="H23" s="89"/>
      <c r="I23" s="89"/>
      <c r="J23" s="89"/>
      <c r="K23" s="89"/>
      <c r="L23" s="89"/>
      <c r="M23" s="89"/>
      <c r="N23" s="89"/>
      <c r="O23" s="89"/>
      <c r="P23" s="89"/>
      <c r="Q23" s="89"/>
      <c r="R23" s="89"/>
      <c r="S23" s="89"/>
      <c r="T23" s="41"/>
      <c r="U23" s="41"/>
      <c r="V23" s="41"/>
      <c r="W23" s="41"/>
      <c r="X23" s="41"/>
      <c r="Y23" s="41"/>
      <c r="Z23" s="41"/>
      <c r="AA23" s="41"/>
      <c r="AB23" s="41"/>
      <c r="AC23" s="41"/>
      <c r="AD23" s="41"/>
      <c r="AE23" s="41"/>
      <c r="AF23" s="41"/>
      <c r="AG23" s="41"/>
    </row>
    <row r="24" spans="1:37" s="35" customFormat="1" ht="13">
      <c r="A24" s="97" t="s">
        <v>102</v>
      </c>
      <c r="B24" s="97"/>
      <c r="C24" s="97"/>
      <c r="D24" s="97"/>
      <c r="E24" s="97"/>
      <c r="F24" s="97"/>
      <c r="G24" s="97"/>
      <c r="H24" s="97"/>
      <c r="I24" s="97"/>
      <c r="J24" s="97"/>
      <c r="K24" s="97"/>
      <c r="L24" s="97"/>
      <c r="M24" s="97"/>
      <c r="N24" s="97"/>
      <c r="O24" s="97"/>
      <c r="P24" s="97"/>
      <c r="Q24" s="97"/>
      <c r="R24" s="97"/>
      <c r="S24" s="97"/>
    </row>
    <row r="25" spans="1:37" s="35" customFormat="1" ht="12.5">
      <c r="A25" s="89" t="s">
        <v>114</v>
      </c>
      <c r="B25" s="89"/>
      <c r="C25" s="89"/>
      <c r="D25" s="89"/>
      <c r="E25" s="89"/>
      <c r="F25" s="89"/>
      <c r="G25" s="89"/>
      <c r="H25" s="89"/>
      <c r="I25" s="89"/>
      <c r="J25" s="89"/>
      <c r="K25" s="89"/>
      <c r="L25" s="89"/>
      <c r="M25" s="89"/>
      <c r="N25" s="89"/>
      <c r="O25" s="89"/>
      <c r="P25" s="89"/>
      <c r="Q25" s="89"/>
      <c r="R25" s="89"/>
      <c r="S25" s="89"/>
      <c r="T25" s="42"/>
      <c r="U25" s="42"/>
      <c r="V25" s="42"/>
      <c r="W25" s="42"/>
      <c r="X25" s="42"/>
      <c r="Y25" s="42"/>
      <c r="Z25" s="42"/>
      <c r="AA25" s="42"/>
      <c r="AB25" s="42"/>
      <c r="AC25" s="42"/>
      <c r="AD25" s="42"/>
      <c r="AE25" s="42"/>
      <c r="AF25" s="42"/>
      <c r="AG25" s="42"/>
    </row>
    <row r="26" spans="1:37" s="35" customFormat="1" ht="12.75" customHeight="1">
      <c r="A26" s="89" t="s">
        <v>103</v>
      </c>
      <c r="B26" s="89"/>
      <c r="C26" s="89"/>
      <c r="D26" s="89"/>
      <c r="E26" s="89"/>
      <c r="F26" s="89"/>
      <c r="G26" s="89"/>
      <c r="H26" s="89"/>
      <c r="I26" s="89"/>
      <c r="J26" s="89"/>
      <c r="K26" s="89"/>
      <c r="L26" s="89"/>
      <c r="M26" s="89"/>
      <c r="N26" s="89"/>
      <c r="O26" s="89"/>
      <c r="P26" s="89"/>
      <c r="Q26" s="89"/>
      <c r="R26" s="89"/>
      <c r="S26" s="89"/>
      <c r="T26" s="42"/>
      <c r="U26" s="42"/>
      <c r="V26" s="42"/>
      <c r="W26" s="42"/>
      <c r="X26" s="42"/>
      <c r="Y26" s="42"/>
      <c r="Z26" s="42"/>
      <c r="AA26" s="42"/>
      <c r="AB26" s="42"/>
      <c r="AC26" s="42"/>
      <c r="AD26" s="42"/>
      <c r="AE26" s="42"/>
      <c r="AF26" s="42"/>
      <c r="AG26" s="42"/>
    </row>
    <row r="27" spans="1:37" s="35" customFormat="1" ht="13">
      <c r="A27" s="99" t="s">
        <v>104</v>
      </c>
      <c r="B27" s="99"/>
      <c r="C27" s="99"/>
      <c r="D27" s="99"/>
      <c r="E27" s="99"/>
      <c r="F27" s="99"/>
      <c r="G27" s="99"/>
      <c r="H27" s="99"/>
      <c r="I27" s="99"/>
      <c r="J27" s="99"/>
      <c r="K27" s="99"/>
      <c r="L27" s="99"/>
      <c r="M27" s="99"/>
      <c r="N27" s="99"/>
      <c r="O27" s="99"/>
      <c r="P27" s="99"/>
      <c r="Q27" s="99"/>
      <c r="R27" s="99"/>
      <c r="S27" s="99"/>
      <c r="T27" s="42"/>
      <c r="U27" s="42"/>
      <c r="V27" s="42"/>
      <c r="W27" s="42"/>
      <c r="X27" s="42"/>
      <c r="Y27" s="42"/>
      <c r="Z27" s="42"/>
      <c r="AA27" s="42"/>
      <c r="AB27" s="42"/>
      <c r="AC27" s="42"/>
      <c r="AD27" s="42"/>
      <c r="AE27" s="42"/>
      <c r="AF27" s="42"/>
      <c r="AG27" s="42"/>
    </row>
    <row r="28" spans="1:37" s="35" customFormat="1" ht="12.5">
      <c r="A28" s="100" t="s">
        <v>115</v>
      </c>
      <c r="B28" s="100"/>
      <c r="C28" s="100"/>
      <c r="D28" s="100"/>
      <c r="E28" s="100"/>
      <c r="F28" s="100"/>
      <c r="G28" s="100"/>
      <c r="H28" s="100"/>
      <c r="I28" s="100"/>
      <c r="J28" s="100"/>
      <c r="K28" s="100"/>
      <c r="L28" s="100"/>
      <c r="M28" s="100"/>
      <c r="N28" s="100"/>
      <c r="O28" s="100"/>
      <c r="P28" s="100"/>
      <c r="Q28" s="100"/>
      <c r="R28" s="100"/>
      <c r="S28" s="100"/>
      <c r="T28" s="42"/>
      <c r="U28" s="42"/>
      <c r="V28" s="42"/>
      <c r="W28" s="42"/>
      <c r="X28" s="42"/>
      <c r="Y28" s="42"/>
      <c r="Z28" s="42"/>
      <c r="AA28" s="42"/>
      <c r="AB28" s="42"/>
      <c r="AC28" s="42"/>
      <c r="AD28" s="42"/>
      <c r="AE28" s="42"/>
      <c r="AF28" s="42"/>
      <c r="AG28" s="42"/>
    </row>
    <row r="29" spans="1:37" s="35" customFormat="1" ht="12.75" customHeight="1">
      <c r="A29" s="101" t="s">
        <v>105</v>
      </c>
      <c r="B29" s="101"/>
      <c r="C29" s="101"/>
      <c r="D29" s="101"/>
      <c r="E29" s="101"/>
      <c r="F29" s="101"/>
      <c r="G29" s="101"/>
      <c r="H29" s="101"/>
      <c r="I29" s="101"/>
      <c r="J29" s="101"/>
      <c r="K29" s="101"/>
      <c r="L29" s="101"/>
      <c r="M29" s="101"/>
      <c r="N29" s="101"/>
      <c r="O29" s="101"/>
      <c r="P29" s="101"/>
      <c r="Q29" s="101"/>
      <c r="R29" s="101"/>
      <c r="S29" s="101"/>
      <c r="T29" s="42"/>
      <c r="U29" s="42"/>
      <c r="V29" s="42"/>
      <c r="W29" s="42"/>
      <c r="X29" s="42"/>
      <c r="Y29" s="42"/>
      <c r="Z29" s="42"/>
      <c r="AA29" s="42"/>
      <c r="AB29" s="42"/>
      <c r="AC29" s="42"/>
      <c r="AD29" s="42"/>
      <c r="AE29" s="42"/>
      <c r="AF29" s="42"/>
      <c r="AG29" s="42"/>
    </row>
    <row r="30" spans="1:37" s="35" customFormat="1" ht="12.75" customHeight="1">
      <c r="A30" s="98" t="s">
        <v>106</v>
      </c>
      <c r="B30" s="98"/>
      <c r="C30" s="98"/>
      <c r="D30" s="98"/>
      <c r="E30" s="98"/>
      <c r="F30" s="98"/>
      <c r="G30" s="98"/>
      <c r="H30" s="98"/>
      <c r="I30" s="98"/>
      <c r="J30" s="98"/>
      <c r="K30" s="98"/>
      <c r="L30" s="98"/>
      <c r="M30" s="98"/>
      <c r="N30" s="98"/>
      <c r="O30" s="98"/>
      <c r="P30" s="98"/>
      <c r="Q30" s="98"/>
      <c r="R30" s="98"/>
      <c r="S30" s="98"/>
      <c r="T30" s="42"/>
      <c r="U30" s="42"/>
      <c r="V30" s="42"/>
      <c r="W30" s="42"/>
      <c r="X30" s="42"/>
      <c r="Y30" s="42"/>
      <c r="Z30" s="42"/>
      <c r="AA30" s="42"/>
      <c r="AB30" s="42"/>
      <c r="AC30" s="42"/>
      <c r="AD30" s="42"/>
      <c r="AE30" s="42"/>
      <c r="AF30" s="42"/>
      <c r="AG30" s="42"/>
    </row>
    <row r="31" spans="1:37" s="35" customFormat="1" ht="13">
      <c r="A31" s="97" t="s">
        <v>107</v>
      </c>
      <c r="B31" s="97"/>
      <c r="C31" s="97"/>
      <c r="D31" s="97"/>
      <c r="E31" s="97"/>
      <c r="F31" s="97"/>
      <c r="G31" s="97"/>
      <c r="H31" s="97"/>
      <c r="I31" s="97"/>
      <c r="J31" s="97"/>
      <c r="K31" s="97"/>
      <c r="L31" s="97"/>
      <c r="M31" s="97"/>
      <c r="N31" s="97"/>
      <c r="O31" s="97"/>
      <c r="P31" s="97"/>
      <c r="Q31" s="97"/>
      <c r="R31" s="97"/>
      <c r="S31" s="97"/>
      <c r="T31" s="42"/>
      <c r="U31" s="42"/>
      <c r="V31" s="42"/>
      <c r="W31" s="42"/>
      <c r="X31" s="42"/>
      <c r="Y31" s="42"/>
      <c r="Z31" s="42"/>
      <c r="AA31" s="42"/>
      <c r="AB31" s="42"/>
      <c r="AC31" s="42"/>
      <c r="AD31" s="42"/>
      <c r="AE31" s="42"/>
      <c r="AF31" s="42"/>
      <c r="AG31" s="42"/>
    </row>
    <row r="32" spans="1:37" s="35" customFormat="1" ht="12.5">
      <c r="A32" s="89" t="s">
        <v>116</v>
      </c>
      <c r="B32" s="89"/>
      <c r="C32" s="89"/>
      <c r="D32" s="89"/>
      <c r="E32" s="89"/>
      <c r="F32" s="89"/>
      <c r="G32" s="89"/>
      <c r="H32" s="89"/>
      <c r="I32" s="89"/>
      <c r="J32" s="89"/>
      <c r="K32" s="89"/>
      <c r="L32" s="89"/>
      <c r="M32" s="89"/>
      <c r="N32" s="89"/>
      <c r="O32" s="89"/>
      <c r="P32" s="89"/>
      <c r="Q32" s="89"/>
      <c r="R32" s="89"/>
      <c r="S32" s="89"/>
      <c r="T32" s="42"/>
      <c r="U32" s="42"/>
      <c r="V32" s="42"/>
      <c r="W32" s="42"/>
      <c r="X32" s="42"/>
      <c r="Y32" s="42"/>
      <c r="Z32" s="42"/>
      <c r="AA32" s="42"/>
      <c r="AB32" s="42"/>
      <c r="AC32" s="42"/>
      <c r="AD32" s="42"/>
      <c r="AE32" s="42"/>
      <c r="AF32" s="42"/>
      <c r="AG32" s="42"/>
    </row>
    <row r="33" spans="1:33" s="35" customFormat="1" ht="12.75" customHeight="1">
      <c r="A33" s="98" t="s">
        <v>108</v>
      </c>
      <c r="B33" s="98"/>
      <c r="C33" s="98"/>
      <c r="D33" s="98"/>
      <c r="E33" s="98"/>
      <c r="F33" s="98"/>
      <c r="G33" s="98"/>
      <c r="H33" s="98"/>
      <c r="I33" s="98"/>
      <c r="J33" s="98"/>
      <c r="K33" s="98"/>
      <c r="L33" s="98"/>
      <c r="M33" s="98"/>
      <c r="N33" s="98"/>
      <c r="O33" s="98"/>
      <c r="P33" s="98"/>
      <c r="Q33" s="98"/>
      <c r="R33" s="98"/>
      <c r="S33" s="98"/>
      <c r="T33" s="42"/>
      <c r="U33" s="42"/>
      <c r="V33" s="42"/>
      <c r="W33" s="42"/>
      <c r="X33" s="42"/>
      <c r="Y33" s="42"/>
      <c r="Z33" s="42"/>
      <c r="AA33" s="42"/>
      <c r="AB33" s="42"/>
      <c r="AC33" s="42"/>
      <c r="AD33" s="42"/>
      <c r="AE33" s="42"/>
      <c r="AF33" s="42"/>
      <c r="AG33" s="42"/>
    </row>
    <row r="34" spans="1:33" s="44" customFormat="1">
      <c r="A34" s="97" t="s">
        <v>109</v>
      </c>
      <c r="B34" s="97"/>
      <c r="C34" s="97"/>
      <c r="D34" s="97"/>
      <c r="E34" s="97"/>
      <c r="F34" s="97"/>
      <c r="G34" s="97"/>
      <c r="H34" s="97"/>
      <c r="I34" s="97"/>
      <c r="J34" s="97"/>
      <c r="K34" s="97"/>
      <c r="L34" s="97"/>
      <c r="M34" s="97"/>
      <c r="N34" s="97"/>
      <c r="O34" s="97"/>
      <c r="P34" s="97"/>
      <c r="Q34" s="97"/>
      <c r="R34" s="97"/>
      <c r="S34" s="97"/>
      <c r="T34" s="43"/>
      <c r="U34" s="43"/>
      <c r="V34" s="43"/>
      <c r="W34" s="43"/>
      <c r="X34" s="43"/>
      <c r="Y34" s="43"/>
      <c r="Z34" s="43"/>
      <c r="AA34" s="43"/>
      <c r="AB34" s="43"/>
      <c r="AC34" s="43"/>
      <c r="AD34" s="43"/>
      <c r="AE34" s="43"/>
      <c r="AF34" s="43"/>
      <c r="AG34" s="43"/>
    </row>
    <row r="35" spans="1:33" s="44" customFormat="1">
      <c r="A35" s="98" t="s">
        <v>110</v>
      </c>
      <c r="B35" s="98"/>
      <c r="C35" s="98"/>
      <c r="D35" s="98"/>
      <c r="E35" s="98"/>
      <c r="F35" s="98"/>
      <c r="G35" s="98"/>
      <c r="H35" s="98"/>
      <c r="I35" s="98"/>
      <c r="J35" s="98"/>
      <c r="K35" s="98"/>
      <c r="L35" s="98"/>
      <c r="M35" s="98"/>
      <c r="N35" s="98"/>
      <c r="O35" s="98"/>
      <c r="P35" s="98"/>
      <c r="Q35" s="98"/>
      <c r="R35" s="98"/>
      <c r="S35" s="98"/>
      <c r="T35" s="43"/>
      <c r="U35" s="43"/>
      <c r="V35" s="43"/>
      <c r="W35" s="43"/>
      <c r="X35" s="43"/>
      <c r="Y35" s="43"/>
      <c r="Z35" s="43"/>
      <c r="AA35" s="43"/>
      <c r="AB35" s="43"/>
      <c r="AC35" s="43"/>
      <c r="AD35" s="43"/>
      <c r="AE35" s="43"/>
      <c r="AF35" s="43"/>
      <c r="AG35" s="43"/>
    </row>
    <row r="37" spans="1:33">
      <c r="A37" s="69" t="s">
        <v>117</v>
      </c>
    </row>
  </sheetData>
  <mergeCells count="24">
    <mergeCell ref="A35:S35"/>
    <mergeCell ref="A24:S24"/>
    <mergeCell ref="A25:S25"/>
    <mergeCell ref="A26:S26"/>
    <mergeCell ref="A27:S27"/>
    <mergeCell ref="A28:S28"/>
    <mergeCell ref="A29:S29"/>
    <mergeCell ref="A30:S30"/>
    <mergeCell ref="A31:S31"/>
    <mergeCell ref="A32:S32"/>
    <mergeCell ref="A33:S33"/>
    <mergeCell ref="A34:S34"/>
    <mergeCell ref="A23:S23"/>
    <mergeCell ref="A1:AK1"/>
    <mergeCell ref="A13:S13"/>
    <mergeCell ref="A14:S14"/>
    <mergeCell ref="A15:S15"/>
    <mergeCell ref="A16:S16"/>
    <mergeCell ref="A17:S17"/>
    <mergeCell ref="A18:S18"/>
    <mergeCell ref="A19:S19"/>
    <mergeCell ref="A20:S20"/>
    <mergeCell ref="A21:S21"/>
    <mergeCell ref="A22:S22"/>
  </mergeCells>
  <hyperlinks>
    <hyperlink ref="A37"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2"/>
  <sheetViews>
    <sheetView workbookViewId="0">
      <selection activeCell="B25" sqref="B25"/>
    </sheetView>
  </sheetViews>
  <sheetFormatPr defaultColWidth="8.81640625" defaultRowHeight="12.5"/>
  <cols>
    <col min="1" max="1" width="24.26953125" style="45" customWidth="1"/>
    <col min="2" max="32" width="8.7265625" style="45" customWidth="1"/>
    <col min="33" max="33" width="11.7265625" style="45" bestFit="1" customWidth="1"/>
    <col min="34" max="256" width="8.81640625" style="45"/>
    <col min="257" max="257" width="43.26953125" style="45" customWidth="1"/>
    <col min="258" max="284" width="11.7265625" style="45" customWidth="1"/>
    <col min="285" max="512" width="8.81640625" style="45"/>
    <col min="513" max="513" width="43.26953125" style="45" customWidth="1"/>
    <col min="514" max="540" width="11.7265625" style="45" customWidth="1"/>
    <col min="541" max="768" width="8.81640625" style="45"/>
    <col min="769" max="769" width="43.26953125" style="45" customWidth="1"/>
    <col min="770" max="796" width="11.7265625" style="45" customWidth="1"/>
    <col min="797" max="1024" width="8.81640625" style="45"/>
    <col min="1025" max="1025" width="43.26953125" style="45" customWidth="1"/>
    <col min="1026" max="1052" width="11.7265625" style="45" customWidth="1"/>
    <col min="1053" max="1280" width="8.81640625" style="45"/>
    <col min="1281" max="1281" width="43.26953125" style="45" customWidth="1"/>
    <col min="1282" max="1308" width="11.7265625" style="45" customWidth="1"/>
    <col min="1309" max="1536" width="8.81640625" style="45"/>
    <col min="1537" max="1537" width="43.26953125" style="45" customWidth="1"/>
    <col min="1538" max="1564" width="11.7265625" style="45" customWidth="1"/>
    <col min="1565" max="1792" width="8.81640625" style="45"/>
    <col min="1793" max="1793" width="43.26953125" style="45" customWidth="1"/>
    <col min="1794" max="1820" width="11.7265625" style="45" customWidth="1"/>
    <col min="1821" max="2048" width="8.81640625" style="45"/>
    <col min="2049" max="2049" width="43.26953125" style="45" customWidth="1"/>
    <col min="2050" max="2076" width="11.7265625" style="45" customWidth="1"/>
    <col min="2077" max="2304" width="8.81640625" style="45"/>
    <col min="2305" max="2305" width="43.26953125" style="45" customWidth="1"/>
    <col min="2306" max="2332" width="11.7265625" style="45" customWidth="1"/>
    <col min="2333" max="2560" width="8.81640625" style="45"/>
    <col min="2561" max="2561" width="43.26953125" style="45" customWidth="1"/>
    <col min="2562" max="2588" width="11.7265625" style="45" customWidth="1"/>
    <col min="2589" max="2816" width="8.81640625" style="45"/>
    <col min="2817" max="2817" width="43.26953125" style="45" customWidth="1"/>
    <col min="2818" max="2844" width="11.7265625" style="45" customWidth="1"/>
    <col min="2845" max="3072" width="8.81640625" style="45"/>
    <col min="3073" max="3073" width="43.26953125" style="45" customWidth="1"/>
    <col min="3074" max="3100" width="11.7265625" style="45" customWidth="1"/>
    <col min="3101" max="3328" width="8.81640625" style="45"/>
    <col min="3329" max="3329" width="43.26953125" style="45" customWidth="1"/>
    <col min="3330" max="3356" width="11.7265625" style="45" customWidth="1"/>
    <col min="3357" max="3584" width="8.81640625" style="45"/>
    <col min="3585" max="3585" width="43.26953125" style="45" customWidth="1"/>
    <col min="3586" max="3612" width="11.7265625" style="45" customWidth="1"/>
    <col min="3613" max="3840" width="8.81640625" style="45"/>
    <col min="3841" max="3841" width="43.26953125" style="45" customWidth="1"/>
    <col min="3842" max="3868" width="11.7265625" style="45" customWidth="1"/>
    <col min="3869" max="4096" width="8.81640625" style="45"/>
    <col min="4097" max="4097" width="43.26953125" style="45" customWidth="1"/>
    <col min="4098" max="4124" width="11.7265625" style="45" customWidth="1"/>
    <col min="4125" max="4352" width="8.81640625" style="45"/>
    <col min="4353" max="4353" width="43.26953125" style="45" customWidth="1"/>
    <col min="4354" max="4380" width="11.7265625" style="45" customWidth="1"/>
    <col min="4381" max="4608" width="8.81640625" style="45"/>
    <col min="4609" max="4609" width="43.26953125" style="45" customWidth="1"/>
    <col min="4610" max="4636" width="11.7265625" style="45" customWidth="1"/>
    <col min="4637" max="4864" width="8.81640625" style="45"/>
    <col min="4865" max="4865" width="43.26953125" style="45" customWidth="1"/>
    <col min="4866" max="4892" width="11.7265625" style="45" customWidth="1"/>
    <col min="4893" max="5120" width="8.81640625" style="45"/>
    <col min="5121" max="5121" width="43.26953125" style="45" customWidth="1"/>
    <col min="5122" max="5148" width="11.7265625" style="45" customWidth="1"/>
    <col min="5149" max="5376" width="8.81640625" style="45"/>
    <col min="5377" max="5377" width="43.26953125" style="45" customWidth="1"/>
    <col min="5378" max="5404" width="11.7265625" style="45" customWidth="1"/>
    <col min="5405" max="5632" width="8.81640625" style="45"/>
    <col min="5633" max="5633" width="43.26953125" style="45" customWidth="1"/>
    <col min="5634" max="5660" width="11.7265625" style="45" customWidth="1"/>
    <col min="5661" max="5888" width="8.81640625" style="45"/>
    <col min="5889" max="5889" width="43.26953125" style="45" customWidth="1"/>
    <col min="5890" max="5916" width="11.7265625" style="45" customWidth="1"/>
    <col min="5917" max="6144" width="8.81640625" style="45"/>
    <col min="6145" max="6145" width="43.26953125" style="45" customWidth="1"/>
    <col min="6146" max="6172" width="11.7265625" style="45" customWidth="1"/>
    <col min="6173" max="6400" width="8.81640625" style="45"/>
    <col min="6401" max="6401" width="43.26953125" style="45" customWidth="1"/>
    <col min="6402" max="6428" width="11.7265625" style="45" customWidth="1"/>
    <col min="6429" max="6656" width="8.81640625" style="45"/>
    <col min="6657" max="6657" width="43.26953125" style="45" customWidth="1"/>
    <col min="6658" max="6684" width="11.7265625" style="45" customWidth="1"/>
    <col min="6685" max="6912" width="8.81640625" style="45"/>
    <col min="6913" max="6913" width="43.26953125" style="45" customWidth="1"/>
    <col min="6914" max="6940" width="11.7265625" style="45" customWidth="1"/>
    <col min="6941" max="7168" width="8.81640625" style="45"/>
    <col min="7169" max="7169" width="43.26953125" style="45" customWidth="1"/>
    <col min="7170" max="7196" width="11.7265625" style="45" customWidth="1"/>
    <col min="7197" max="7424" width="8.81640625" style="45"/>
    <col min="7425" max="7425" width="43.26953125" style="45" customWidth="1"/>
    <col min="7426" max="7452" width="11.7265625" style="45" customWidth="1"/>
    <col min="7453" max="7680" width="8.81640625" style="45"/>
    <col min="7681" max="7681" width="43.26953125" style="45" customWidth="1"/>
    <col min="7682" max="7708" width="11.7265625" style="45" customWidth="1"/>
    <col min="7709" max="7936" width="8.81640625" style="45"/>
    <col min="7937" max="7937" width="43.26953125" style="45" customWidth="1"/>
    <col min="7938" max="7964" width="11.7265625" style="45" customWidth="1"/>
    <col min="7965" max="8192" width="8.81640625" style="45"/>
    <col min="8193" max="8193" width="43.26953125" style="45" customWidth="1"/>
    <col min="8194" max="8220" width="11.7265625" style="45" customWidth="1"/>
    <col min="8221" max="8448" width="8.81640625" style="45"/>
    <col min="8449" max="8449" width="43.26953125" style="45" customWidth="1"/>
    <col min="8450" max="8476" width="11.7265625" style="45" customWidth="1"/>
    <col min="8477" max="8704" width="8.81640625" style="45"/>
    <col min="8705" max="8705" width="43.26953125" style="45" customWidth="1"/>
    <col min="8706" max="8732" width="11.7265625" style="45" customWidth="1"/>
    <col min="8733" max="8960" width="8.81640625" style="45"/>
    <col min="8961" max="8961" width="43.26953125" style="45" customWidth="1"/>
    <col min="8962" max="8988" width="11.7265625" style="45" customWidth="1"/>
    <col min="8989" max="9216" width="8.81640625" style="45"/>
    <col min="9217" max="9217" width="43.26953125" style="45" customWidth="1"/>
    <col min="9218" max="9244" width="11.7265625" style="45" customWidth="1"/>
    <col min="9245" max="9472" width="8.81640625" style="45"/>
    <col min="9473" max="9473" width="43.26953125" style="45" customWidth="1"/>
    <col min="9474" max="9500" width="11.7265625" style="45" customWidth="1"/>
    <col min="9501" max="9728" width="8.81640625" style="45"/>
    <col min="9729" max="9729" width="43.26953125" style="45" customWidth="1"/>
    <col min="9730" max="9756" width="11.7265625" style="45" customWidth="1"/>
    <col min="9757" max="9984" width="8.81640625" style="45"/>
    <col min="9985" max="9985" width="43.26953125" style="45" customWidth="1"/>
    <col min="9986" max="10012" width="11.7265625" style="45" customWidth="1"/>
    <col min="10013" max="10240" width="8.81640625" style="45"/>
    <col min="10241" max="10241" width="43.26953125" style="45" customWidth="1"/>
    <col min="10242" max="10268" width="11.7265625" style="45" customWidth="1"/>
    <col min="10269" max="10496" width="8.81640625" style="45"/>
    <col min="10497" max="10497" width="43.26953125" style="45" customWidth="1"/>
    <col min="10498" max="10524" width="11.7265625" style="45" customWidth="1"/>
    <col min="10525" max="10752" width="8.81640625" style="45"/>
    <col min="10753" max="10753" width="43.26953125" style="45" customWidth="1"/>
    <col min="10754" max="10780" width="11.7265625" style="45" customWidth="1"/>
    <col min="10781" max="11008" width="8.81640625" style="45"/>
    <col min="11009" max="11009" width="43.26953125" style="45" customWidth="1"/>
    <col min="11010" max="11036" width="11.7265625" style="45" customWidth="1"/>
    <col min="11037" max="11264" width="8.81640625" style="45"/>
    <col min="11265" max="11265" width="43.26953125" style="45" customWidth="1"/>
    <col min="11266" max="11292" width="11.7265625" style="45" customWidth="1"/>
    <col min="11293" max="11520" width="8.81640625" style="45"/>
    <col min="11521" max="11521" width="43.26953125" style="45" customWidth="1"/>
    <col min="11522" max="11548" width="11.7265625" style="45" customWidth="1"/>
    <col min="11549" max="11776" width="8.81640625" style="45"/>
    <col min="11777" max="11777" width="43.26953125" style="45" customWidth="1"/>
    <col min="11778" max="11804" width="11.7265625" style="45" customWidth="1"/>
    <col min="11805" max="12032" width="8.81640625" style="45"/>
    <col min="12033" max="12033" width="43.26953125" style="45" customWidth="1"/>
    <col min="12034" max="12060" width="11.7265625" style="45" customWidth="1"/>
    <col min="12061" max="12288" width="8.81640625" style="45"/>
    <col min="12289" max="12289" width="43.26953125" style="45" customWidth="1"/>
    <col min="12290" max="12316" width="11.7265625" style="45" customWidth="1"/>
    <col min="12317" max="12544" width="8.81640625" style="45"/>
    <col min="12545" max="12545" width="43.26953125" style="45" customWidth="1"/>
    <col min="12546" max="12572" width="11.7265625" style="45" customWidth="1"/>
    <col min="12573" max="12800" width="8.81640625" style="45"/>
    <col min="12801" max="12801" width="43.26953125" style="45" customWidth="1"/>
    <col min="12802" max="12828" width="11.7265625" style="45" customWidth="1"/>
    <col min="12829" max="13056" width="8.81640625" style="45"/>
    <col min="13057" max="13057" width="43.26953125" style="45" customWidth="1"/>
    <col min="13058" max="13084" width="11.7265625" style="45" customWidth="1"/>
    <col min="13085" max="13312" width="8.81640625" style="45"/>
    <col min="13313" max="13313" width="43.26953125" style="45" customWidth="1"/>
    <col min="13314" max="13340" width="11.7265625" style="45" customWidth="1"/>
    <col min="13341" max="13568" width="8.81640625" style="45"/>
    <col min="13569" max="13569" width="43.26953125" style="45" customWidth="1"/>
    <col min="13570" max="13596" width="11.7265625" style="45" customWidth="1"/>
    <col min="13597" max="13824" width="8.81640625" style="45"/>
    <col min="13825" max="13825" width="43.26953125" style="45" customWidth="1"/>
    <col min="13826" max="13852" width="11.7265625" style="45" customWidth="1"/>
    <col min="13853" max="14080" width="8.81640625" style="45"/>
    <col min="14081" max="14081" width="43.26953125" style="45" customWidth="1"/>
    <col min="14082" max="14108" width="11.7265625" style="45" customWidth="1"/>
    <col min="14109" max="14336" width="8.81640625" style="45"/>
    <col min="14337" max="14337" width="43.26953125" style="45" customWidth="1"/>
    <col min="14338" max="14364" width="11.7265625" style="45" customWidth="1"/>
    <col min="14365" max="14592" width="8.81640625" style="45"/>
    <col min="14593" max="14593" width="43.26953125" style="45" customWidth="1"/>
    <col min="14594" max="14620" width="11.7265625" style="45" customWidth="1"/>
    <col min="14621" max="14848" width="8.81640625" style="45"/>
    <col min="14849" max="14849" width="43.26953125" style="45" customWidth="1"/>
    <col min="14850" max="14876" width="11.7265625" style="45" customWidth="1"/>
    <col min="14877" max="15104" width="8.81640625" style="45"/>
    <col min="15105" max="15105" width="43.26953125" style="45" customWidth="1"/>
    <col min="15106" max="15132" width="11.7265625" style="45" customWidth="1"/>
    <col min="15133" max="15360" width="8.81640625" style="45"/>
    <col min="15361" max="15361" width="43.26953125" style="45" customWidth="1"/>
    <col min="15362" max="15388" width="11.7265625" style="45" customWidth="1"/>
    <col min="15389" max="15616" width="8.81640625" style="45"/>
    <col min="15617" max="15617" width="43.26953125" style="45" customWidth="1"/>
    <col min="15618" max="15644" width="11.7265625" style="45" customWidth="1"/>
    <col min="15645" max="15872" width="8.81640625" style="45"/>
    <col min="15873" max="15873" width="43.26953125" style="45" customWidth="1"/>
    <col min="15874" max="15900" width="11.7265625" style="45" customWidth="1"/>
    <col min="15901" max="16128" width="8.81640625" style="45"/>
    <col min="16129" max="16129" width="43.26953125" style="45" customWidth="1"/>
    <col min="16130" max="16156" width="11.7265625" style="45" customWidth="1"/>
    <col min="16157" max="16384" width="8.81640625" style="45"/>
  </cols>
  <sheetData>
    <row r="1" spans="1:33" ht="16.5" customHeight="1" thickBot="1">
      <c r="A1" s="103" t="s">
        <v>118</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row>
    <row r="2" spans="1:33" s="47" customFormat="1" ht="16.5" customHeight="1">
      <c r="A2" s="21"/>
      <c r="B2" s="21">
        <v>1960</v>
      </c>
      <c r="C2" s="21">
        <v>1965</v>
      </c>
      <c r="D2" s="21">
        <v>1970</v>
      </c>
      <c r="E2" s="21">
        <v>1975</v>
      </c>
      <c r="F2" s="21">
        <v>1980</v>
      </c>
      <c r="G2" s="21">
        <v>1985</v>
      </c>
      <c r="H2" s="21">
        <v>1990</v>
      </c>
      <c r="I2" s="21">
        <v>1991</v>
      </c>
      <c r="J2" s="21">
        <v>1992</v>
      </c>
      <c r="K2" s="21">
        <v>1993</v>
      </c>
      <c r="L2" s="21">
        <v>1994</v>
      </c>
      <c r="M2" s="21">
        <v>1995</v>
      </c>
      <c r="N2" s="21">
        <v>1996</v>
      </c>
      <c r="O2" s="21">
        <v>1997</v>
      </c>
      <c r="P2" s="21">
        <v>1998</v>
      </c>
      <c r="Q2" s="21">
        <v>1999</v>
      </c>
      <c r="R2" s="21">
        <v>2000</v>
      </c>
      <c r="S2" s="21">
        <v>2001</v>
      </c>
      <c r="T2" s="21">
        <v>2002</v>
      </c>
      <c r="U2" s="21">
        <v>2003</v>
      </c>
      <c r="V2" s="46">
        <v>2004</v>
      </c>
      <c r="W2" s="46">
        <v>2005</v>
      </c>
      <c r="X2" s="46">
        <v>2006</v>
      </c>
      <c r="Y2" s="46">
        <v>2007</v>
      </c>
      <c r="Z2" s="46">
        <v>2008</v>
      </c>
      <c r="AA2" s="46">
        <v>2009</v>
      </c>
      <c r="AB2" s="46">
        <v>2010</v>
      </c>
      <c r="AC2" s="46">
        <v>2011</v>
      </c>
      <c r="AD2" s="46">
        <v>2012</v>
      </c>
      <c r="AE2" s="46">
        <v>2013</v>
      </c>
      <c r="AF2" s="46">
        <v>2014</v>
      </c>
      <c r="AG2" s="46">
        <v>2015</v>
      </c>
    </row>
    <row r="3" spans="1:33" s="53" customFormat="1" ht="16.5" customHeight="1">
      <c r="A3" s="48" t="s">
        <v>119</v>
      </c>
      <c r="B3" s="49"/>
      <c r="C3" s="49"/>
      <c r="D3" s="49"/>
      <c r="E3" s="49"/>
      <c r="F3" s="49"/>
      <c r="G3" s="49"/>
      <c r="H3" s="49"/>
      <c r="I3" s="49"/>
      <c r="J3" s="49"/>
      <c r="K3" s="49"/>
      <c r="L3" s="49"/>
      <c r="M3" s="49"/>
      <c r="N3" s="49"/>
      <c r="O3" s="49"/>
      <c r="P3" s="49"/>
      <c r="Q3" s="49"/>
      <c r="R3" s="49"/>
      <c r="S3" s="49"/>
      <c r="T3" s="49"/>
      <c r="U3" s="49"/>
      <c r="V3" s="49"/>
      <c r="W3" s="49"/>
      <c r="X3" s="49"/>
      <c r="Y3" s="49"/>
      <c r="Z3" s="49"/>
      <c r="AA3" s="50"/>
      <c r="AB3" s="50"/>
      <c r="AC3" s="50"/>
      <c r="AD3" s="50"/>
      <c r="AE3" s="51"/>
      <c r="AF3" s="52"/>
      <c r="AG3" s="52"/>
    </row>
    <row r="4" spans="1:33" s="56" customFormat="1" ht="34.5" customHeight="1">
      <c r="A4" s="54" t="s">
        <v>120</v>
      </c>
      <c r="B4" s="55">
        <v>858</v>
      </c>
      <c r="C4" s="55">
        <v>1134</v>
      </c>
      <c r="D4" s="51">
        <v>2068</v>
      </c>
      <c r="E4" s="51">
        <v>1637.5838349999999</v>
      </c>
      <c r="F4" s="51">
        <v>2276.0199750000002</v>
      </c>
      <c r="G4" s="51">
        <v>3025.7421319999999</v>
      </c>
      <c r="H4" s="51">
        <v>3963.2682650000002</v>
      </c>
      <c r="I4" s="51">
        <v>3854.4145050000002</v>
      </c>
      <c r="J4" s="51">
        <v>3995.0860499999999</v>
      </c>
      <c r="K4" s="51">
        <v>4156.4036749999996</v>
      </c>
      <c r="L4" s="51">
        <v>4377.8861820000002</v>
      </c>
      <c r="M4" s="51">
        <v>4627.8062609999997</v>
      </c>
      <c r="N4" s="51">
        <v>4807.1376950000003</v>
      </c>
      <c r="O4" s="51">
        <v>4907.1318039999996</v>
      </c>
      <c r="P4" s="51">
        <v>5029.7205130000002</v>
      </c>
      <c r="Q4" s="51">
        <v>5326.1951730000001</v>
      </c>
      <c r="R4" s="51">
        <v>5662.2277720000002</v>
      </c>
      <c r="S4" s="51">
        <v>5544.7248470000004</v>
      </c>
      <c r="T4" s="51">
        <v>5612.6457499999997</v>
      </c>
      <c r="U4" s="51">
        <v>6105.7433600000004</v>
      </c>
      <c r="V4" s="51">
        <v>6602.0610930000003</v>
      </c>
      <c r="W4" s="51">
        <v>6716.4713700000002</v>
      </c>
      <c r="X4" s="51">
        <v>6605.5970530000004</v>
      </c>
      <c r="Y4" s="51">
        <v>6732.5301719999998</v>
      </c>
      <c r="Z4" s="51">
        <v>6445.9996730000003</v>
      </c>
      <c r="AA4" s="51">
        <v>5935.2717990000001</v>
      </c>
      <c r="AB4" s="51">
        <v>5975.7802259999999</v>
      </c>
      <c r="AC4" s="55">
        <v>6004.5818069999996</v>
      </c>
      <c r="AD4" s="55">
        <v>5956.1651000000002</v>
      </c>
      <c r="AE4" s="51">
        <v>5964.9126020000003</v>
      </c>
      <c r="AF4" s="52">
        <v>5947.3504579999999</v>
      </c>
      <c r="AG4" s="52">
        <v>6046.1604630000002</v>
      </c>
    </row>
    <row r="5" spans="1:33" s="56" customFormat="1" ht="16.5" customHeight="1">
      <c r="A5" s="57" t="s">
        <v>121</v>
      </c>
      <c r="B5" s="55">
        <v>1769</v>
      </c>
      <c r="C5" s="55">
        <v>2562</v>
      </c>
      <c r="D5" s="55">
        <v>3207</v>
      </c>
      <c r="E5" s="55">
        <v>4238</v>
      </c>
      <c r="F5" s="55">
        <v>5204</v>
      </c>
      <c r="G5" s="55">
        <v>4673</v>
      </c>
      <c r="H5" s="55">
        <v>4548</v>
      </c>
      <c r="I5" s="55">
        <v>4400</v>
      </c>
      <c r="J5" s="55">
        <v>3465</v>
      </c>
      <c r="K5" s="55">
        <v>3253</v>
      </c>
      <c r="L5" s="55">
        <v>3358</v>
      </c>
      <c r="M5" s="55">
        <v>3795</v>
      </c>
      <c r="N5" s="55">
        <v>3524</v>
      </c>
      <c r="O5" s="55">
        <v>3877</v>
      </c>
      <c r="P5" s="55" t="s">
        <v>122</v>
      </c>
      <c r="Q5" s="55" t="s">
        <v>122</v>
      </c>
      <c r="R5" s="55" t="s">
        <v>122</v>
      </c>
      <c r="S5" s="55" t="s">
        <v>122</v>
      </c>
      <c r="T5" s="55" t="s">
        <v>122</v>
      </c>
      <c r="U5" s="55" t="s">
        <v>122</v>
      </c>
      <c r="V5" s="55" t="s">
        <v>122</v>
      </c>
      <c r="W5" s="55" t="s">
        <v>122</v>
      </c>
      <c r="X5" s="55" t="s">
        <v>122</v>
      </c>
      <c r="Y5" s="55" t="s">
        <v>122</v>
      </c>
      <c r="Z5" s="55" t="s">
        <v>122</v>
      </c>
      <c r="AA5" s="55" t="s">
        <v>122</v>
      </c>
      <c r="AB5" s="55" t="s">
        <v>122</v>
      </c>
      <c r="AC5" s="55" t="s">
        <v>122</v>
      </c>
      <c r="AD5" s="55" t="s">
        <v>122</v>
      </c>
      <c r="AE5" s="55" t="s">
        <v>122</v>
      </c>
      <c r="AF5" s="55" t="s">
        <v>122</v>
      </c>
      <c r="AG5" s="55" t="s">
        <v>122</v>
      </c>
    </row>
    <row r="6" spans="1:33" s="56" customFormat="1" ht="16.5" customHeight="1">
      <c r="A6" s="58" t="s">
        <v>123</v>
      </c>
      <c r="B6" s="49">
        <f>SUM(B7:B14)</f>
        <v>718763</v>
      </c>
      <c r="C6" s="49">
        <f t="shared" ref="C6:Y6" si="0">SUM(C7:C14)</f>
        <v>887811</v>
      </c>
      <c r="D6" s="49">
        <f t="shared" si="0"/>
        <v>1109724</v>
      </c>
      <c r="E6" s="49">
        <f t="shared" si="0"/>
        <v>1327664</v>
      </c>
      <c r="F6" s="49">
        <f t="shared" si="0"/>
        <v>1527295</v>
      </c>
      <c r="G6" s="49">
        <f t="shared" si="0"/>
        <v>1774827</v>
      </c>
      <c r="H6" s="49">
        <f t="shared" si="0"/>
        <v>2144362</v>
      </c>
      <c r="I6" s="49">
        <f t="shared" si="0"/>
        <v>2172050</v>
      </c>
      <c r="J6" s="49">
        <f t="shared" si="0"/>
        <v>2247151</v>
      </c>
      <c r="K6" s="49">
        <f t="shared" si="0"/>
        <v>2296378</v>
      </c>
      <c r="L6" s="49">
        <f t="shared" si="0"/>
        <v>2357588</v>
      </c>
      <c r="M6" s="49">
        <f t="shared" si="0"/>
        <v>2422696</v>
      </c>
      <c r="N6" s="49">
        <f t="shared" si="0"/>
        <v>2485848</v>
      </c>
      <c r="O6" s="49">
        <f t="shared" si="0"/>
        <v>2561695</v>
      </c>
      <c r="P6" s="49">
        <f t="shared" si="0"/>
        <v>2631522</v>
      </c>
      <c r="Q6" s="49">
        <f t="shared" si="0"/>
        <v>2691056</v>
      </c>
      <c r="R6" s="49">
        <f t="shared" si="0"/>
        <v>2746925</v>
      </c>
      <c r="S6" s="49">
        <f t="shared" si="0"/>
        <v>2795610</v>
      </c>
      <c r="T6" s="49">
        <f t="shared" si="0"/>
        <v>2855508</v>
      </c>
      <c r="U6" s="49">
        <f t="shared" si="0"/>
        <v>2890221</v>
      </c>
      <c r="V6" s="49">
        <f t="shared" si="0"/>
        <v>2964788</v>
      </c>
      <c r="W6" s="49">
        <f t="shared" si="0"/>
        <v>2989430</v>
      </c>
      <c r="X6" s="49">
        <f t="shared" si="0"/>
        <v>3014371</v>
      </c>
      <c r="Y6" s="49">
        <f t="shared" si="0"/>
        <v>3031124</v>
      </c>
      <c r="Z6" s="49">
        <v>2976527.9999999995</v>
      </c>
      <c r="AA6" s="49">
        <v>2956763.5179988695</v>
      </c>
      <c r="AB6" s="49">
        <v>2967265.9665717185</v>
      </c>
      <c r="AC6" s="49">
        <v>2950401.8071570308</v>
      </c>
      <c r="AD6" s="49">
        <v>2969432.9380782065</v>
      </c>
      <c r="AE6" s="49">
        <v>2988281.3723103865</v>
      </c>
      <c r="AF6" s="49">
        <v>3025655.7268996327</v>
      </c>
      <c r="AG6" s="59">
        <v>3095372.7010209644</v>
      </c>
    </row>
    <row r="7" spans="1:33" s="56" customFormat="1" ht="34.5" customHeight="1">
      <c r="A7" s="57" t="s">
        <v>124</v>
      </c>
      <c r="B7" s="55" t="s">
        <v>122</v>
      </c>
      <c r="C7" s="55" t="s">
        <v>122</v>
      </c>
      <c r="D7" s="55" t="s">
        <v>122</v>
      </c>
      <c r="E7" s="55" t="s">
        <v>122</v>
      </c>
      <c r="F7" s="55" t="s">
        <v>122</v>
      </c>
      <c r="G7" s="55" t="s">
        <v>122</v>
      </c>
      <c r="H7" s="55" t="s">
        <v>122</v>
      </c>
      <c r="I7" s="55" t="s">
        <v>122</v>
      </c>
      <c r="J7" s="55" t="s">
        <v>122</v>
      </c>
      <c r="K7" s="55" t="s">
        <v>122</v>
      </c>
      <c r="L7" s="55" t="s">
        <v>122</v>
      </c>
      <c r="M7" s="55" t="s">
        <v>122</v>
      </c>
      <c r="N7" s="55" t="s">
        <v>122</v>
      </c>
      <c r="O7" s="55" t="s">
        <v>122</v>
      </c>
      <c r="P7" s="55" t="s">
        <v>122</v>
      </c>
      <c r="Q7" s="55" t="s">
        <v>122</v>
      </c>
      <c r="R7" s="55" t="s">
        <v>122</v>
      </c>
      <c r="S7" s="55" t="s">
        <v>122</v>
      </c>
      <c r="T7" s="55" t="s">
        <v>122</v>
      </c>
      <c r="U7" s="55" t="s">
        <v>122</v>
      </c>
      <c r="V7" s="55" t="s">
        <v>122</v>
      </c>
      <c r="W7" s="55" t="s">
        <v>122</v>
      </c>
      <c r="X7" s="55" t="s">
        <v>122</v>
      </c>
      <c r="Y7" s="51">
        <v>2104415.8053427939</v>
      </c>
      <c r="Z7" s="51">
        <v>2024756.9907035446</v>
      </c>
      <c r="AA7" s="51">
        <v>2015714.0704148812</v>
      </c>
      <c r="AB7" s="51">
        <v>2025744.563833154</v>
      </c>
      <c r="AC7" s="51">
        <v>2046282.4316399191</v>
      </c>
      <c r="AD7" s="51">
        <v>2062827.7680215263</v>
      </c>
      <c r="AE7" s="51">
        <v>2074423.0647171612</v>
      </c>
      <c r="AF7" s="51">
        <v>2072071.3967225966</v>
      </c>
      <c r="AG7" s="51">
        <v>2147840.4769578804</v>
      </c>
    </row>
    <row r="8" spans="1:33" s="56" customFormat="1" ht="16.5" customHeight="1">
      <c r="A8" s="54" t="s">
        <v>125</v>
      </c>
      <c r="B8" s="55">
        <v>587012</v>
      </c>
      <c r="C8" s="55">
        <v>722696</v>
      </c>
      <c r="D8" s="55">
        <v>916700</v>
      </c>
      <c r="E8" s="55">
        <v>1033950</v>
      </c>
      <c r="F8" s="55">
        <v>1111596</v>
      </c>
      <c r="G8" s="55">
        <v>1246798</v>
      </c>
      <c r="H8" s="55">
        <v>1408266</v>
      </c>
      <c r="I8" s="55">
        <v>1358185</v>
      </c>
      <c r="J8" s="55">
        <v>1371569</v>
      </c>
      <c r="K8" s="55">
        <v>1374709</v>
      </c>
      <c r="L8" s="55">
        <v>1406089</v>
      </c>
      <c r="M8" s="55">
        <v>1438294</v>
      </c>
      <c r="N8" s="55">
        <v>1469854</v>
      </c>
      <c r="O8" s="55">
        <v>1502556</v>
      </c>
      <c r="P8" s="55">
        <v>1549577</v>
      </c>
      <c r="Q8" s="51">
        <v>1569100</v>
      </c>
      <c r="R8" s="51">
        <v>1600287</v>
      </c>
      <c r="S8" s="51">
        <v>1627365.4107770515</v>
      </c>
      <c r="T8" s="51">
        <v>1658474</v>
      </c>
      <c r="U8" s="51">
        <v>1671967.0991587027</v>
      </c>
      <c r="V8" s="51">
        <v>1699890.2867777827</v>
      </c>
      <c r="W8" s="51">
        <v>1708420.660011176</v>
      </c>
      <c r="X8" s="51">
        <v>1690534.3231176608</v>
      </c>
      <c r="Y8" s="55" t="s">
        <v>122</v>
      </c>
      <c r="Z8" s="55" t="s">
        <v>122</v>
      </c>
      <c r="AA8" s="55" t="s">
        <v>122</v>
      </c>
      <c r="AB8" s="55" t="s">
        <v>122</v>
      </c>
      <c r="AC8" s="55" t="s">
        <v>122</v>
      </c>
      <c r="AD8" s="55" t="s">
        <v>122</v>
      </c>
      <c r="AE8" s="55" t="s">
        <v>122</v>
      </c>
      <c r="AF8" s="55" t="s">
        <v>122</v>
      </c>
      <c r="AG8" s="55" t="s">
        <v>122</v>
      </c>
    </row>
    <row r="9" spans="1:33" s="56" customFormat="1" ht="16.5" customHeight="1">
      <c r="A9" s="57" t="s">
        <v>126</v>
      </c>
      <c r="B9" s="55" t="s">
        <v>127</v>
      </c>
      <c r="C9" s="55" t="s">
        <v>127</v>
      </c>
      <c r="D9" s="55">
        <v>2979</v>
      </c>
      <c r="E9" s="55">
        <v>5629</v>
      </c>
      <c r="F9" s="55">
        <v>10214</v>
      </c>
      <c r="G9" s="55">
        <v>9086</v>
      </c>
      <c r="H9" s="55">
        <v>9557</v>
      </c>
      <c r="I9" s="55">
        <v>9178</v>
      </c>
      <c r="J9" s="55">
        <v>9557</v>
      </c>
      <c r="K9" s="55">
        <v>9906</v>
      </c>
      <c r="L9" s="55">
        <v>10240</v>
      </c>
      <c r="M9" s="55">
        <v>9797</v>
      </c>
      <c r="N9" s="55">
        <v>9920</v>
      </c>
      <c r="O9" s="55">
        <v>10081</v>
      </c>
      <c r="P9" s="55">
        <v>10283</v>
      </c>
      <c r="Q9" s="51">
        <v>10584</v>
      </c>
      <c r="R9" s="51">
        <v>10469</v>
      </c>
      <c r="S9" s="51">
        <v>9632.7605583443183</v>
      </c>
      <c r="T9" s="51">
        <v>9552</v>
      </c>
      <c r="U9" s="51">
        <v>9576.0414593912756</v>
      </c>
      <c r="V9" s="51">
        <v>10122.332207647083</v>
      </c>
      <c r="W9" s="51">
        <v>10454.296888622504</v>
      </c>
      <c r="X9" s="51">
        <v>12049.478512421985</v>
      </c>
      <c r="Y9" s="51">
        <v>21396.183703885388</v>
      </c>
      <c r="Z9" s="51">
        <v>20810.707047222146</v>
      </c>
      <c r="AA9" s="51">
        <v>20822.042300230925</v>
      </c>
      <c r="AB9" s="51">
        <v>18512.901975886954</v>
      </c>
      <c r="AC9" s="51">
        <v>18542.233514659467</v>
      </c>
      <c r="AD9" s="51">
        <v>21385.314178362365</v>
      </c>
      <c r="AE9" s="51">
        <v>20366.32864044475</v>
      </c>
      <c r="AF9" s="51">
        <v>19969.66747027808</v>
      </c>
      <c r="AG9" s="51">
        <v>19606.314745591448</v>
      </c>
    </row>
    <row r="10" spans="1:33" s="56" customFormat="1" ht="34.5" customHeight="1">
      <c r="A10" s="57" t="s">
        <v>128</v>
      </c>
      <c r="B10" s="55" t="s">
        <v>122</v>
      </c>
      <c r="C10" s="55" t="s">
        <v>122</v>
      </c>
      <c r="D10" s="55" t="s">
        <v>122</v>
      </c>
      <c r="E10" s="55" t="s">
        <v>122</v>
      </c>
      <c r="F10" s="55" t="s">
        <v>122</v>
      </c>
      <c r="G10" s="55" t="s">
        <v>122</v>
      </c>
      <c r="H10" s="55" t="s">
        <v>122</v>
      </c>
      <c r="I10" s="55" t="s">
        <v>122</v>
      </c>
      <c r="J10" s="55" t="s">
        <v>122</v>
      </c>
      <c r="K10" s="55" t="s">
        <v>122</v>
      </c>
      <c r="L10" s="55" t="s">
        <v>122</v>
      </c>
      <c r="M10" s="55" t="s">
        <v>122</v>
      </c>
      <c r="N10" s="55" t="s">
        <v>122</v>
      </c>
      <c r="O10" s="55" t="s">
        <v>122</v>
      </c>
      <c r="P10" s="55" t="s">
        <v>122</v>
      </c>
      <c r="Q10" s="55" t="s">
        <v>122</v>
      </c>
      <c r="R10" s="55" t="s">
        <v>122</v>
      </c>
      <c r="S10" s="55" t="s">
        <v>122</v>
      </c>
      <c r="T10" s="55" t="s">
        <v>122</v>
      </c>
      <c r="U10" s="55" t="s">
        <v>122</v>
      </c>
      <c r="V10" s="55" t="s">
        <v>122</v>
      </c>
      <c r="W10" s="55" t="s">
        <v>122</v>
      </c>
      <c r="X10" s="55" t="s">
        <v>122</v>
      </c>
      <c r="Y10" s="51">
        <v>586618.39976793318</v>
      </c>
      <c r="Z10" s="51">
        <v>605456.44342129887</v>
      </c>
      <c r="AA10" s="51">
        <v>617533.64280097629</v>
      </c>
      <c r="AB10" s="51">
        <v>622711.7533965027</v>
      </c>
      <c r="AC10" s="51">
        <v>604175.47333263187</v>
      </c>
      <c r="AD10" s="51">
        <v>601231.89921964507</v>
      </c>
      <c r="AE10" s="51">
        <v>603306.81647152919</v>
      </c>
      <c r="AF10" s="51">
        <v>638484.17390793725</v>
      </c>
      <c r="AG10" s="51">
        <v>631852.44473289989</v>
      </c>
    </row>
    <row r="11" spans="1:33" s="56" customFormat="1" ht="16.5" customHeight="1">
      <c r="A11" s="54" t="s">
        <v>129</v>
      </c>
      <c r="B11" s="55" t="s">
        <v>127</v>
      </c>
      <c r="C11" s="55" t="s">
        <v>127</v>
      </c>
      <c r="D11" s="55">
        <v>123286</v>
      </c>
      <c r="E11" s="55">
        <v>200700</v>
      </c>
      <c r="F11" s="55">
        <v>290935</v>
      </c>
      <c r="G11" s="55">
        <v>390961</v>
      </c>
      <c r="H11" s="55">
        <v>574571</v>
      </c>
      <c r="I11" s="55">
        <v>649394</v>
      </c>
      <c r="J11" s="55">
        <v>706863</v>
      </c>
      <c r="K11" s="55">
        <v>745750</v>
      </c>
      <c r="L11" s="55">
        <v>764634</v>
      </c>
      <c r="M11" s="55">
        <v>790029</v>
      </c>
      <c r="N11" s="55">
        <v>816540</v>
      </c>
      <c r="O11" s="55">
        <v>850739</v>
      </c>
      <c r="P11" s="55">
        <v>868275</v>
      </c>
      <c r="Q11" s="51">
        <v>901022</v>
      </c>
      <c r="R11" s="51">
        <v>923059</v>
      </c>
      <c r="S11" s="51">
        <v>942614.47316141438</v>
      </c>
      <c r="T11" s="51">
        <v>966034</v>
      </c>
      <c r="U11" s="51">
        <v>984020.25043148664</v>
      </c>
      <c r="V11" s="51">
        <v>1027163.7169339447</v>
      </c>
      <c r="W11" s="51">
        <v>1041051.4561548929</v>
      </c>
      <c r="X11" s="51">
        <v>1082490.4322099686</v>
      </c>
      <c r="Y11" s="55" t="s">
        <v>122</v>
      </c>
      <c r="Z11" s="55" t="s">
        <v>122</v>
      </c>
      <c r="AA11" s="55" t="s">
        <v>122</v>
      </c>
      <c r="AB11" s="55" t="s">
        <v>122</v>
      </c>
      <c r="AC11" s="55" t="s">
        <v>122</v>
      </c>
      <c r="AD11" s="55" t="s">
        <v>122</v>
      </c>
      <c r="AE11" s="55" t="s">
        <v>122</v>
      </c>
      <c r="AF11" s="55" t="s">
        <v>122</v>
      </c>
      <c r="AG11" s="55" t="s">
        <v>122</v>
      </c>
    </row>
    <row r="12" spans="1:33" s="56" customFormat="1" ht="33" customHeight="1">
      <c r="A12" s="54" t="s">
        <v>130</v>
      </c>
      <c r="B12" s="55">
        <v>98551</v>
      </c>
      <c r="C12" s="55">
        <v>128769</v>
      </c>
      <c r="D12" s="55">
        <v>27081</v>
      </c>
      <c r="E12" s="55">
        <v>34606</v>
      </c>
      <c r="F12" s="55">
        <v>39813</v>
      </c>
      <c r="G12" s="55">
        <v>45441</v>
      </c>
      <c r="H12" s="55">
        <v>51901</v>
      </c>
      <c r="I12" s="55">
        <v>52898</v>
      </c>
      <c r="J12" s="55">
        <v>53874</v>
      </c>
      <c r="K12" s="55">
        <v>56772</v>
      </c>
      <c r="L12" s="55">
        <v>61284</v>
      </c>
      <c r="M12" s="55">
        <v>62705</v>
      </c>
      <c r="N12" s="55">
        <v>64072</v>
      </c>
      <c r="O12" s="55">
        <v>66893</v>
      </c>
      <c r="P12" s="55">
        <v>68021</v>
      </c>
      <c r="Q12" s="51">
        <v>70304</v>
      </c>
      <c r="R12" s="51">
        <v>70500</v>
      </c>
      <c r="S12" s="51">
        <v>72393.739800433483</v>
      </c>
      <c r="T12" s="51">
        <v>75866</v>
      </c>
      <c r="U12" s="51">
        <v>77748.270203057444</v>
      </c>
      <c r="V12" s="51">
        <v>78441.001270563196</v>
      </c>
      <c r="W12" s="51">
        <v>78495.659525951312</v>
      </c>
      <c r="X12" s="51">
        <v>80344.221164056842</v>
      </c>
      <c r="Y12" s="51">
        <v>119978.83837834008</v>
      </c>
      <c r="Z12" s="51">
        <v>126854.67714199767</v>
      </c>
      <c r="AA12" s="51">
        <v>120206.75691287633</v>
      </c>
      <c r="AB12" s="51">
        <v>110738.2452064016</v>
      </c>
      <c r="AC12" s="51">
        <v>103803.03027298137</v>
      </c>
      <c r="AD12" s="51">
        <v>105605.2225970268</v>
      </c>
      <c r="AE12" s="51">
        <v>106582.11501950677</v>
      </c>
      <c r="AF12" s="51">
        <v>109301.40619692924</v>
      </c>
      <c r="AG12" s="51">
        <v>109597.31844960712</v>
      </c>
    </row>
    <row r="13" spans="1:33" s="56" customFormat="1" ht="16.5" customHeight="1">
      <c r="A13" s="54" t="s">
        <v>131</v>
      </c>
      <c r="B13" s="55">
        <v>28854</v>
      </c>
      <c r="C13" s="55">
        <v>31665</v>
      </c>
      <c r="D13" s="55">
        <v>35134</v>
      </c>
      <c r="E13" s="55">
        <v>46724</v>
      </c>
      <c r="F13" s="55">
        <v>68678</v>
      </c>
      <c r="G13" s="55">
        <v>78063</v>
      </c>
      <c r="H13" s="55">
        <v>94341</v>
      </c>
      <c r="I13" s="55">
        <v>96645</v>
      </c>
      <c r="J13" s="55">
        <v>99510</v>
      </c>
      <c r="K13" s="55">
        <v>103116</v>
      </c>
      <c r="L13" s="55">
        <v>108932</v>
      </c>
      <c r="M13" s="55">
        <v>115451</v>
      </c>
      <c r="N13" s="55">
        <v>118899</v>
      </c>
      <c r="O13" s="55">
        <v>124584</v>
      </c>
      <c r="P13" s="55">
        <v>128359</v>
      </c>
      <c r="Q13" s="51">
        <v>132384</v>
      </c>
      <c r="R13" s="51">
        <v>135020</v>
      </c>
      <c r="S13" s="51">
        <v>136533.9621231989</v>
      </c>
      <c r="T13" s="51">
        <v>138737</v>
      </c>
      <c r="U13" s="51">
        <v>140127.70843864867</v>
      </c>
      <c r="V13" s="51">
        <v>142369.77185656936</v>
      </c>
      <c r="W13" s="51">
        <v>144027.63604132412</v>
      </c>
      <c r="X13" s="51">
        <v>142169.22730548185</v>
      </c>
      <c r="Y13" s="51">
        <v>184199.09137989173</v>
      </c>
      <c r="Z13" s="51">
        <v>183825.72418631049</v>
      </c>
      <c r="AA13" s="51">
        <v>168099.53433899098</v>
      </c>
      <c r="AB13" s="51">
        <v>175788.97173715092</v>
      </c>
      <c r="AC13" s="51">
        <v>163791.29311902044</v>
      </c>
      <c r="AD13" s="51">
        <v>163601.73110557569</v>
      </c>
      <c r="AE13" s="51">
        <v>168435.87241446885</v>
      </c>
      <c r="AF13" s="51">
        <v>169830.17838475661</v>
      </c>
      <c r="AG13" s="51">
        <v>170246.27799988686</v>
      </c>
    </row>
    <row r="14" spans="1:33" s="56" customFormat="1" ht="16.5" customHeight="1">
      <c r="A14" s="54" t="s">
        <v>132</v>
      </c>
      <c r="B14" s="55">
        <v>4346</v>
      </c>
      <c r="C14" s="55">
        <v>4681</v>
      </c>
      <c r="D14" s="55">
        <v>4544</v>
      </c>
      <c r="E14" s="55">
        <v>6055</v>
      </c>
      <c r="F14" s="55">
        <v>6059</v>
      </c>
      <c r="G14" s="55">
        <v>4478</v>
      </c>
      <c r="H14" s="55">
        <v>5726</v>
      </c>
      <c r="I14" s="55">
        <v>5750</v>
      </c>
      <c r="J14" s="55">
        <v>5778</v>
      </c>
      <c r="K14" s="55">
        <v>6125</v>
      </c>
      <c r="L14" s="55">
        <v>6409</v>
      </c>
      <c r="M14" s="55">
        <v>6420</v>
      </c>
      <c r="N14" s="55">
        <v>6563</v>
      </c>
      <c r="O14" s="55">
        <v>6842</v>
      </c>
      <c r="P14" s="55">
        <v>7007</v>
      </c>
      <c r="Q14" s="55">
        <v>7662</v>
      </c>
      <c r="R14" s="55">
        <v>7590</v>
      </c>
      <c r="S14" s="55">
        <v>7069.6535795571344</v>
      </c>
      <c r="T14" s="55">
        <v>6845</v>
      </c>
      <c r="U14" s="55">
        <v>6781.6303087130382</v>
      </c>
      <c r="V14" s="55">
        <v>6800.890953492647</v>
      </c>
      <c r="W14" s="55">
        <v>6980.2913780328445</v>
      </c>
      <c r="X14" s="55">
        <v>6783.3176904100937</v>
      </c>
      <c r="Y14" s="55">
        <v>14515.681427156007</v>
      </c>
      <c r="Z14" s="55">
        <v>14823.457499626251</v>
      </c>
      <c r="AA14" s="55">
        <v>14387.471230913536</v>
      </c>
      <c r="AB14" s="51">
        <v>13769.530422622225</v>
      </c>
      <c r="AC14" s="51">
        <v>13807.345277818669</v>
      </c>
      <c r="AD14" s="51">
        <v>14781.002956070595</v>
      </c>
      <c r="AE14" s="51">
        <v>15167.175047276116</v>
      </c>
      <c r="AF14" s="52">
        <v>15998.904217135092</v>
      </c>
      <c r="AG14" s="51">
        <v>16229.86813509899</v>
      </c>
    </row>
    <row r="15" spans="1:33" s="56" customFormat="1" ht="16.5" customHeight="1">
      <c r="A15" s="58" t="s">
        <v>133</v>
      </c>
      <c r="B15" s="49">
        <f>SUM(B16:B23)</f>
        <v>2142.7999999999997</v>
      </c>
      <c r="C15" s="49">
        <f t="shared" ref="C15:AF15" si="1">SUM(C16:C23)</f>
        <v>2008.1999999999998</v>
      </c>
      <c r="D15" s="49">
        <f t="shared" si="1"/>
        <v>1883.1</v>
      </c>
      <c r="E15" s="49">
        <f t="shared" si="1"/>
        <v>2176.1999999999998</v>
      </c>
      <c r="F15" s="49">
        <f t="shared" si="1"/>
        <v>2286.8000000000002</v>
      </c>
      <c r="G15" s="49">
        <f t="shared" si="1"/>
        <v>2790.7000000000003</v>
      </c>
      <c r="H15" s="49">
        <f t="shared" si="1"/>
        <v>3241.6000000000004</v>
      </c>
      <c r="I15" s="49">
        <f t="shared" si="1"/>
        <v>3306.2999999999997</v>
      </c>
      <c r="J15" s="49">
        <f t="shared" si="1"/>
        <v>3354.5000000000005</v>
      </c>
      <c r="K15" s="49">
        <f t="shared" si="1"/>
        <v>3434.8999999999996</v>
      </c>
      <c r="L15" s="49">
        <f t="shared" si="1"/>
        <v>3467.5</v>
      </c>
      <c r="M15" s="49">
        <f t="shared" si="1"/>
        <v>3550</v>
      </c>
      <c r="N15" s="49">
        <f t="shared" si="1"/>
        <v>3081.5622999999996</v>
      </c>
      <c r="O15" s="49">
        <f t="shared" si="1"/>
        <v>3200.9209389999996</v>
      </c>
      <c r="P15" s="49">
        <f t="shared" si="1"/>
        <v>3346.9540780000002</v>
      </c>
      <c r="Q15" s="49">
        <f t="shared" si="1"/>
        <v>3499.7134610000003</v>
      </c>
      <c r="R15" s="49">
        <f t="shared" si="1"/>
        <v>3604.538556</v>
      </c>
      <c r="S15" s="49">
        <f t="shared" si="1"/>
        <v>3735.398142</v>
      </c>
      <c r="T15" s="49">
        <f t="shared" si="1"/>
        <v>3854.6011410000001</v>
      </c>
      <c r="U15" s="49">
        <f t="shared" si="1"/>
        <v>3914.7703210000004</v>
      </c>
      <c r="V15" s="49">
        <f t="shared" si="1"/>
        <v>3971.6239380000002</v>
      </c>
      <c r="W15" s="49">
        <f t="shared" si="1"/>
        <v>4054.2636860000002</v>
      </c>
      <c r="X15" s="49">
        <f t="shared" si="1"/>
        <v>4126.8361000000004</v>
      </c>
      <c r="Y15" s="49">
        <f t="shared" si="1"/>
        <v>4237.7375000000002</v>
      </c>
      <c r="Z15" s="49">
        <f t="shared" si="1"/>
        <v>4375.2062000000005</v>
      </c>
      <c r="AA15" s="49">
        <f t="shared" si="1"/>
        <v>4474.5522799999999</v>
      </c>
      <c r="AB15" s="49">
        <f t="shared" si="1"/>
        <v>4400.1776810000001</v>
      </c>
      <c r="AC15" s="49">
        <f t="shared" si="1"/>
        <v>4331.4466919999995</v>
      </c>
      <c r="AD15" s="49">
        <f t="shared" si="1"/>
        <v>4346.5713690000002</v>
      </c>
      <c r="AE15" s="49">
        <f t="shared" si="1"/>
        <v>4413.3370009999999</v>
      </c>
      <c r="AF15" s="49">
        <f t="shared" si="1"/>
        <v>4429.084499999999</v>
      </c>
      <c r="AG15" s="49">
        <v>4523.2465339999999</v>
      </c>
    </row>
    <row r="16" spans="1:33" s="56" customFormat="1" ht="16.5" customHeight="1">
      <c r="A16" s="57" t="s">
        <v>134</v>
      </c>
      <c r="B16" s="55">
        <v>1576.4</v>
      </c>
      <c r="C16" s="55">
        <v>1528.3</v>
      </c>
      <c r="D16" s="55">
        <v>1409.3</v>
      </c>
      <c r="E16" s="55">
        <v>1526</v>
      </c>
      <c r="F16" s="55">
        <v>1677.2</v>
      </c>
      <c r="G16" s="55">
        <v>1862.9</v>
      </c>
      <c r="H16" s="55">
        <v>2129.9</v>
      </c>
      <c r="I16" s="55">
        <v>2166.6</v>
      </c>
      <c r="J16" s="55">
        <v>2178</v>
      </c>
      <c r="K16" s="55">
        <v>2209.6</v>
      </c>
      <c r="L16" s="55">
        <v>2162</v>
      </c>
      <c r="M16" s="55">
        <v>2183.6999999999998</v>
      </c>
      <c r="N16" s="55">
        <v>1812.5531000000001</v>
      </c>
      <c r="O16" s="55">
        <v>1849.070903</v>
      </c>
      <c r="P16" s="55">
        <v>1903.8102990000002</v>
      </c>
      <c r="Q16" s="55">
        <v>1985.0200579999998</v>
      </c>
      <c r="R16" s="55">
        <v>2040.788781</v>
      </c>
      <c r="S16" s="55">
        <v>2103.8762420000003</v>
      </c>
      <c r="T16" s="55">
        <v>2156.059389</v>
      </c>
      <c r="U16" s="55">
        <v>2177.1945690000002</v>
      </c>
      <c r="V16" s="55">
        <v>2169.4052269999997</v>
      </c>
      <c r="W16" s="55">
        <v>2192.1812369999998</v>
      </c>
      <c r="X16" s="55">
        <v>2214.041933</v>
      </c>
      <c r="Y16" s="55">
        <v>2241.0641999999998</v>
      </c>
      <c r="Z16" s="51">
        <v>2271.6938</v>
      </c>
      <c r="AA16" s="51">
        <v>2285.1493829999999</v>
      </c>
      <c r="AB16" s="51">
        <v>2228.504355</v>
      </c>
      <c r="AC16" s="51">
        <v>2108.6629499999999</v>
      </c>
      <c r="AD16" s="51">
        <v>2071.4024810000001</v>
      </c>
      <c r="AE16" s="51">
        <v>1995.766511</v>
      </c>
      <c r="AF16" s="52">
        <v>2011.7513000000001</v>
      </c>
      <c r="AG16" s="51">
        <v>2050.607489</v>
      </c>
    </row>
    <row r="17" spans="1:33" s="56" customFormat="1" ht="16.5" customHeight="1">
      <c r="A17" s="54" t="s">
        <v>135</v>
      </c>
      <c r="B17" s="55">
        <v>74.8</v>
      </c>
      <c r="C17" s="55">
        <v>41.6</v>
      </c>
      <c r="D17" s="55">
        <v>33.700000000000003</v>
      </c>
      <c r="E17" s="55">
        <v>23.8</v>
      </c>
      <c r="F17" s="55">
        <v>17.5</v>
      </c>
      <c r="G17" s="55">
        <v>16.5</v>
      </c>
      <c r="H17" s="55">
        <v>24.2</v>
      </c>
      <c r="I17" s="55">
        <v>27.6</v>
      </c>
      <c r="J17" s="55">
        <v>28.6</v>
      </c>
      <c r="K17" s="55">
        <v>27.7</v>
      </c>
      <c r="L17" s="55">
        <v>34</v>
      </c>
      <c r="M17" s="55">
        <v>34.6</v>
      </c>
      <c r="N17" s="55">
        <v>37.467800000000004</v>
      </c>
      <c r="O17" s="55">
        <v>40.747527000000005</v>
      </c>
      <c r="P17" s="55">
        <v>43.282733</v>
      </c>
      <c r="Q17" s="55">
        <v>48.057755</v>
      </c>
      <c r="R17" s="55">
        <v>52.104104</v>
      </c>
      <c r="S17" s="55">
        <v>53.893865999999996</v>
      </c>
      <c r="T17" s="55">
        <v>61.050862000000002</v>
      </c>
      <c r="U17" s="55">
        <v>64.335696999999996</v>
      </c>
      <c r="V17" s="55">
        <v>67.362495999999993</v>
      </c>
      <c r="W17" s="55">
        <v>69.23226600000001</v>
      </c>
      <c r="X17" s="55">
        <v>74.335503000000003</v>
      </c>
      <c r="Y17" s="55">
        <v>83.543800000000005</v>
      </c>
      <c r="Z17" s="51">
        <v>87.586199999999991</v>
      </c>
      <c r="AA17" s="51">
        <v>90.301124000000002</v>
      </c>
      <c r="AB17" s="51">
        <v>93.256452999999993</v>
      </c>
      <c r="AC17" s="51">
        <v>96.269660000000002</v>
      </c>
      <c r="AD17" s="51">
        <v>100.796578</v>
      </c>
      <c r="AE17" s="51">
        <v>109.45534900000001</v>
      </c>
      <c r="AF17" s="52">
        <v>113.8899</v>
      </c>
      <c r="AG17" s="51">
        <v>117.611276</v>
      </c>
    </row>
    <row r="18" spans="1:33" s="56" customFormat="1" ht="16.5" customHeight="1">
      <c r="A18" s="54" t="s">
        <v>136</v>
      </c>
      <c r="B18" s="55">
        <v>390.9</v>
      </c>
      <c r="C18" s="55">
        <v>395.3</v>
      </c>
      <c r="D18" s="55">
        <v>407.1</v>
      </c>
      <c r="E18" s="55">
        <v>423.1</v>
      </c>
      <c r="F18" s="55">
        <v>384.7</v>
      </c>
      <c r="G18" s="55">
        <v>450.8</v>
      </c>
      <c r="H18" s="55">
        <v>536.70000000000005</v>
      </c>
      <c r="I18" s="55">
        <v>527.20000000000005</v>
      </c>
      <c r="J18" s="55">
        <v>525.4</v>
      </c>
      <c r="K18" s="55">
        <v>522.1</v>
      </c>
      <c r="L18" s="55">
        <v>531.79999999999995</v>
      </c>
      <c r="M18" s="55">
        <v>537.20000000000005</v>
      </c>
      <c r="N18" s="55">
        <v>543.11169999999993</v>
      </c>
      <c r="O18" s="55">
        <v>557.67174899999998</v>
      </c>
      <c r="P18" s="55">
        <v>565.67763400000001</v>
      </c>
      <c r="Q18" s="55">
        <v>577.67558700000006</v>
      </c>
      <c r="R18" s="55">
        <v>595.24299199999996</v>
      </c>
      <c r="S18" s="55">
        <v>608.08966099999998</v>
      </c>
      <c r="T18" s="55">
        <v>620.85391299999992</v>
      </c>
      <c r="U18" s="55">
        <v>629.87168099999997</v>
      </c>
      <c r="V18" s="55">
        <v>642.42431899999997</v>
      </c>
      <c r="W18" s="55">
        <v>646.221586</v>
      </c>
      <c r="X18" s="55">
        <v>652.06330600000001</v>
      </c>
      <c r="Y18" s="55">
        <v>657.2761999999999</v>
      </c>
      <c r="Z18" s="51">
        <v>674.26800000000003</v>
      </c>
      <c r="AA18" s="51">
        <v>684.58174699999995</v>
      </c>
      <c r="AB18" s="51">
        <v>665.97647500000005</v>
      </c>
      <c r="AC18" s="51">
        <v>654.80258200000003</v>
      </c>
      <c r="AD18" s="51">
        <v>656.49828000000002</v>
      </c>
      <c r="AE18" s="51">
        <v>673.69160399999998</v>
      </c>
      <c r="AF18" s="52">
        <v>676.18970000000002</v>
      </c>
      <c r="AG18" s="51">
        <v>700.22150199999999</v>
      </c>
    </row>
    <row r="19" spans="1:33" s="56" customFormat="1" ht="16.5" customHeight="1">
      <c r="A19" s="54" t="s">
        <v>137</v>
      </c>
      <c r="B19" s="55">
        <v>100.7</v>
      </c>
      <c r="C19" s="55">
        <v>43</v>
      </c>
      <c r="D19" s="55">
        <v>33</v>
      </c>
      <c r="E19" s="55">
        <v>15.3</v>
      </c>
      <c r="F19" s="55">
        <v>13</v>
      </c>
      <c r="G19" s="55">
        <v>15.5</v>
      </c>
      <c r="H19" s="55">
        <v>13.8</v>
      </c>
      <c r="I19" s="55">
        <v>13.6</v>
      </c>
      <c r="J19" s="55">
        <v>13.9</v>
      </c>
      <c r="K19" s="55">
        <v>13</v>
      </c>
      <c r="L19" s="55">
        <v>13.7</v>
      </c>
      <c r="M19" s="55">
        <v>13.8</v>
      </c>
      <c r="N19" s="55">
        <v>13.6938</v>
      </c>
      <c r="O19" s="55">
        <v>13.955208000000001</v>
      </c>
      <c r="P19" s="55">
        <v>13.615451</v>
      </c>
      <c r="Q19" s="55">
        <v>14.199110000000001</v>
      </c>
      <c r="R19" s="55">
        <v>14.524903</v>
      </c>
      <c r="S19" s="55">
        <v>12.848810999999998</v>
      </c>
      <c r="T19" s="55">
        <v>13.899353999999999</v>
      </c>
      <c r="U19" s="55">
        <v>13.791274999999999</v>
      </c>
      <c r="V19" s="55">
        <v>13.423213000000001</v>
      </c>
      <c r="W19" s="55">
        <v>12.945122999999999</v>
      </c>
      <c r="X19" s="55">
        <v>12.210834999999999</v>
      </c>
      <c r="Y19" s="55">
        <v>11.4299</v>
      </c>
      <c r="Z19" s="51">
        <v>11.632700000000002</v>
      </c>
      <c r="AA19" s="51">
        <v>13.147833</v>
      </c>
      <c r="AB19" s="51">
        <v>12.079473999999999</v>
      </c>
      <c r="AC19" s="51">
        <v>11.558344</v>
      </c>
      <c r="AD19" s="51">
        <v>11.694728</v>
      </c>
      <c r="AE19" s="51">
        <v>11.684089999999999</v>
      </c>
      <c r="AF19" s="52">
        <v>11.392799999999999</v>
      </c>
      <c r="AG19" s="51">
        <v>11.058608</v>
      </c>
    </row>
    <row r="20" spans="1:33" s="56" customFormat="1" ht="16.5" customHeight="1">
      <c r="A20" s="54" t="s">
        <v>138</v>
      </c>
      <c r="B20" s="55" t="s">
        <v>122</v>
      </c>
      <c r="C20" s="55" t="s">
        <v>122</v>
      </c>
      <c r="D20" s="55" t="s">
        <v>122</v>
      </c>
      <c r="E20" s="55">
        <v>173</v>
      </c>
      <c r="F20" s="55">
        <v>179</v>
      </c>
      <c r="G20" s="55">
        <v>182.7</v>
      </c>
      <c r="H20" s="55">
        <v>212.7</v>
      </c>
      <c r="I20" s="55">
        <v>214.9</v>
      </c>
      <c r="J20" s="55">
        <v>218.8</v>
      </c>
      <c r="K20" s="55">
        <v>223.9</v>
      </c>
      <c r="L20" s="55">
        <v>230.8</v>
      </c>
      <c r="M20" s="55">
        <v>237.7</v>
      </c>
      <c r="N20" s="55">
        <v>241.86750000000001</v>
      </c>
      <c r="O20" s="55">
        <v>250.69705500000001</v>
      </c>
      <c r="P20" s="55">
        <v>259.40017</v>
      </c>
      <c r="Q20" s="55">
        <v>265.85056800000001</v>
      </c>
      <c r="R20" s="55">
        <v>270.88538599999998</v>
      </c>
      <c r="S20" s="55">
        <v>277.10832599999998</v>
      </c>
      <c r="T20" s="55">
        <v>283.54986300000002</v>
      </c>
      <c r="U20" s="55">
        <v>285.88436700000005</v>
      </c>
      <c r="V20" s="55">
        <v>294.51043900000002</v>
      </c>
      <c r="W20" s="55">
        <v>303.24243899999999</v>
      </c>
      <c r="X20" s="55">
        <v>314.58863499999995</v>
      </c>
      <c r="Y20" s="55">
        <v>325.08610000000004</v>
      </c>
      <c r="Z20" s="51">
        <v>337.44069999999999</v>
      </c>
      <c r="AA20" s="51">
        <v>337.36591299999998</v>
      </c>
      <c r="AB20" s="51">
        <v>342.09286900000001</v>
      </c>
      <c r="AC20" s="51">
        <v>338.99908799999997</v>
      </c>
      <c r="AD20" s="51">
        <v>344.13316200000003</v>
      </c>
      <c r="AE20" s="51">
        <v>354.90840700000001</v>
      </c>
      <c r="AF20" s="52">
        <v>366.53590000000003</v>
      </c>
      <c r="AG20" s="51">
        <v>371.81913400000002</v>
      </c>
    </row>
    <row r="21" spans="1:33" s="56" customFormat="1" ht="16.5" customHeight="1">
      <c r="A21" s="57" t="s">
        <v>139</v>
      </c>
      <c r="B21" s="55" t="s">
        <v>122</v>
      </c>
      <c r="C21" s="55" t="s">
        <v>122</v>
      </c>
      <c r="D21" s="55" t="s">
        <v>122</v>
      </c>
      <c r="E21" s="55" t="s">
        <v>122</v>
      </c>
      <c r="F21" s="55" t="s">
        <v>122</v>
      </c>
      <c r="G21" s="55">
        <v>247.4</v>
      </c>
      <c r="H21" s="55">
        <v>305.89999999999998</v>
      </c>
      <c r="I21" s="55">
        <v>335</v>
      </c>
      <c r="J21" s="55">
        <v>363.5</v>
      </c>
      <c r="K21" s="55">
        <v>406</v>
      </c>
      <c r="L21" s="55">
        <v>463.7</v>
      </c>
      <c r="M21" s="55">
        <v>506.5</v>
      </c>
      <c r="N21" s="55">
        <v>363.08029999999997</v>
      </c>
      <c r="O21" s="55">
        <v>409.70596599999993</v>
      </c>
      <c r="P21" s="55">
        <v>469.06248499999998</v>
      </c>
      <c r="Q21" s="55">
        <v>494.148301</v>
      </c>
      <c r="R21" s="55">
        <v>531.669623</v>
      </c>
      <c r="S21" s="55">
        <v>577.57448899999997</v>
      </c>
      <c r="T21" s="55">
        <v>612.61605399999996</v>
      </c>
      <c r="U21" s="55">
        <v>639.92342099999996</v>
      </c>
      <c r="V21" s="55">
        <v>650.80096900000001</v>
      </c>
      <c r="W21" s="55">
        <v>683.28106700000001</v>
      </c>
      <c r="X21" s="55">
        <v>707.56024300000001</v>
      </c>
      <c r="Y21" s="55">
        <v>752.43640000000005</v>
      </c>
      <c r="Z21" s="51">
        <v>802.56240000000003</v>
      </c>
      <c r="AA21" s="51">
        <v>846.96034699999996</v>
      </c>
      <c r="AB21" s="51">
        <v>807.08798999999999</v>
      </c>
      <c r="AC21" s="51">
        <v>804.38807599999996</v>
      </c>
      <c r="AD21" s="51">
        <v>808.46129199999996</v>
      </c>
      <c r="AE21" s="51">
        <v>817.23871899999995</v>
      </c>
      <c r="AF21" s="52">
        <v>824.47939999999994</v>
      </c>
      <c r="AG21" s="51">
        <v>846.91016100000002</v>
      </c>
    </row>
    <row r="22" spans="1:33" s="56" customFormat="1" ht="16.5" customHeight="1">
      <c r="A22" s="54" t="s">
        <v>140</v>
      </c>
      <c r="B22" s="55" t="s">
        <v>122</v>
      </c>
      <c r="C22" s="55" t="s">
        <v>122</v>
      </c>
      <c r="D22" s="55" t="s">
        <v>122</v>
      </c>
      <c r="E22" s="55" t="s">
        <v>122</v>
      </c>
      <c r="F22" s="60" t="s">
        <v>127</v>
      </c>
      <c r="G22" s="60" t="s">
        <v>127</v>
      </c>
      <c r="H22" s="55">
        <v>2.4</v>
      </c>
      <c r="I22" s="55">
        <v>2.4</v>
      </c>
      <c r="J22" s="55">
        <v>2.2999999999999998</v>
      </c>
      <c r="K22" s="55">
        <v>2.6</v>
      </c>
      <c r="L22" s="55">
        <v>2.1</v>
      </c>
      <c r="M22" s="55">
        <v>2.5</v>
      </c>
      <c r="N22" s="55">
        <v>2.0920000000000001</v>
      </c>
      <c r="O22" s="55">
        <v>2.0264960000000003</v>
      </c>
      <c r="P22" s="55">
        <v>2.3031790000000001</v>
      </c>
      <c r="Q22" s="55">
        <v>2.5125359999999999</v>
      </c>
      <c r="R22" s="55">
        <v>2.5111350000000003</v>
      </c>
      <c r="S22" s="55">
        <v>2.4652730000000003</v>
      </c>
      <c r="T22" s="55">
        <v>2.7188949999999998</v>
      </c>
      <c r="U22" s="55">
        <v>2.9700649999999995</v>
      </c>
      <c r="V22" s="55">
        <v>3.0463500000000003</v>
      </c>
      <c r="W22" s="55">
        <v>2.8285829999999996</v>
      </c>
      <c r="X22" s="55">
        <v>2.7829259999999998</v>
      </c>
      <c r="Y22" s="55">
        <v>3.4319999999999999</v>
      </c>
      <c r="Z22" s="51">
        <v>3.4140999999999999</v>
      </c>
      <c r="AA22" s="51">
        <v>3.3829259999999999</v>
      </c>
      <c r="AB22" s="51">
        <v>3.2993749999999999</v>
      </c>
      <c r="AC22" s="51">
        <v>3.2808989999999998</v>
      </c>
      <c r="AD22" s="51">
        <v>3.2500590000000003</v>
      </c>
      <c r="AE22" s="51">
        <v>3.3348740000000001</v>
      </c>
      <c r="AF22" s="52">
        <v>3.3140000000000001</v>
      </c>
      <c r="AG22" s="51">
        <v>3.7020770000000001</v>
      </c>
    </row>
    <row r="23" spans="1:33" s="56" customFormat="1" ht="16.5" customHeight="1">
      <c r="A23" s="54" t="s">
        <v>141</v>
      </c>
      <c r="B23" s="55" t="s">
        <v>122</v>
      </c>
      <c r="C23" s="55" t="s">
        <v>122</v>
      </c>
      <c r="D23" s="55" t="s">
        <v>122</v>
      </c>
      <c r="E23" s="55">
        <v>15</v>
      </c>
      <c r="F23" s="55">
        <v>15.4</v>
      </c>
      <c r="G23" s="55">
        <v>14.9</v>
      </c>
      <c r="H23" s="55">
        <v>16</v>
      </c>
      <c r="I23" s="55">
        <v>19</v>
      </c>
      <c r="J23" s="55">
        <v>24</v>
      </c>
      <c r="K23" s="55">
        <v>30</v>
      </c>
      <c r="L23" s="55">
        <v>29.4</v>
      </c>
      <c r="M23" s="55">
        <v>34</v>
      </c>
      <c r="N23" s="55">
        <v>67.69609999999966</v>
      </c>
      <c r="O23" s="55">
        <v>77.046034999999847</v>
      </c>
      <c r="P23" s="55">
        <v>89.802126999999928</v>
      </c>
      <c r="Q23" s="55">
        <v>112.24954600000001</v>
      </c>
      <c r="R23" s="55">
        <v>96.811631999999918</v>
      </c>
      <c r="S23" s="55">
        <v>99.541474000000107</v>
      </c>
      <c r="T23" s="55">
        <v>103.85281099999975</v>
      </c>
      <c r="U23" s="55">
        <v>100.79924600000004</v>
      </c>
      <c r="V23" s="55">
        <v>130.65092500000037</v>
      </c>
      <c r="W23" s="55">
        <v>144.33138500000041</v>
      </c>
      <c r="X23" s="55">
        <v>149.25271900000098</v>
      </c>
      <c r="Y23" s="55">
        <v>163.46890000000076</v>
      </c>
      <c r="Z23" s="51">
        <v>186.60829999999987</v>
      </c>
      <c r="AA23" s="51">
        <v>213.66300699999999</v>
      </c>
      <c r="AB23" s="51">
        <v>247.88068999999999</v>
      </c>
      <c r="AC23" s="51">
        <v>313.48509300000001</v>
      </c>
      <c r="AD23" s="51">
        <v>350.334789</v>
      </c>
      <c r="AE23" s="51">
        <v>447.25744699999996</v>
      </c>
      <c r="AF23" s="52">
        <v>421.53149999999999</v>
      </c>
      <c r="AG23" s="51">
        <v>421.31628699999999</v>
      </c>
    </row>
    <row r="24" spans="1:33" s="56" customFormat="1" ht="16.5" customHeight="1">
      <c r="A24" s="58" t="s">
        <v>142</v>
      </c>
      <c r="B24" s="49"/>
      <c r="C24" s="49"/>
      <c r="D24" s="49"/>
      <c r="E24" s="49"/>
      <c r="F24" s="49"/>
      <c r="G24" s="49"/>
      <c r="H24" s="49"/>
      <c r="I24" s="49"/>
      <c r="J24" s="49"/>
      <c r="K24" s="49"/>
      <c r="L24" s="49"/>
      <c r="M24" s="49"/>
      <c r="N24" s="61"/>
      <c r="O24" s="61"/>
      <c r="P24" s="61"/>
      <c r="Q24" s="51"/>
      <c r="R24" s="50"/>
      <c r="S24" s="51"/>
      <c r="T24" s="51"/>
      <c r="U24" s="51"/>
      <c r="V24" s="51"/>
      <c r="W24" s="51"/>
      <c r="X24" s="51"/>
      <c r="Y24" s="51"/>
      <c r="Z24" s="51"/>
      <c r="AA24" s="51"/>
      <c r="AB24" s="51"/>
      <c r="AC24" s="51"/>
      <c r="AD24" s="51"/>
      <c r="AE24" s="51"/>
      <c r="AF24" s="52"/>
      <c r="AG24" s="52"/>
    </row>
    <row r="25" spans="1:33" s="56" customFormat="1" ht="16.5" customHeight="1">
      <c r="A25" s="54" t="s">
        <v>143</v>
      </c>
      <c r="B25" s="55">
        <v>404.464</v>
      </c>
      <c r="C25" s="55">
        <v>420.96199999999999</v>
      </c>
      <c r="D25" s="55">
        <v>427.065</v>
      </c>
      <c r="E25" s="55">
        <v>402.55700000000002</v>
      </c>
      <c r="F25" s="55">
        <v>428.49799999999999</v>
      </c>
      <c r="G25" s="55">
        <v>347.29199999999997</v>
      </c>
      <c r="H25" s="55">
        <v>379.58199999999999</v>
      </c>
      <c r="I25" s="55">
        <v>374.97399999999999</v>
      </c>
      <c r="J25" s="55">
        <v>390.24099999999999</v>
      </c>
      <c r="K25" s="55">
        <v>405.44600000000003</v>
      </c>
      <c r="L25" s="55">
        <v>440.89600000000002</v>
      </c>
      <c r="M25" s="55">
        <v>458.27100000000002</v>
      </c>
      <c r="N25" s="55">
        <v>468.79199999999997</v>
      </c>
      <c r="O25" s="55">
        <v>474.95400000000001</v>
      </c>
      <c r="P25" s="55">
        <v>474.947</v>
      </c>
      <c r="Q25" s="51">
        <v>490.44200000000001</v>
      </c>
      <c r="R25" s="51">
        <v>504.00099999999998</v>
      </c>
      <c r="S25" s="51">
        <v>499.54599999999999</v>
      </c>
      <c r="T25" s="51">
        <v>499.66800000000001</v>
      </c>
      <c r="U25" s="51">
        <v>515.99900000000002</v>
      </c>
      <c r="V25" s="51">
        <v>534.69600000000003</v>
      </c>
      <c r="W25" s="51">
        <v>547.56600000000003</v>
      </c>
      <c r="X25" s="51">
        <v>562.60699999999997</v>
      </c>
      <c r="Y25" s="51">
        <v>543.47500000000002</v>
      </c>
      <c r="Z25" s="51">
        <v>524.22299999999996</v>
      </c>
      <c r="AA25" s="51">
        <v>436.23500000000001</v>
      </c>
      <c r="AB25" s="51">
        <v>475.90600000000001</v>
      </c>
      <c r="AC25" s="51">
        <v>493.31099999999998</v>
      </c>
      <c r="AD25" s="51">
        <v>500.14800000000002</v>
      </c>
      <c r="AE25" s="51">
        <v>503.98399999999998</v>
      </c>
      <c r="AF25" s="52">
        <v>518.16700000000003</v>
      </c>
      <c r="AG25" s="51">
        <v>494.59</v>
      </c>
    </row>
    <row r="26" spans="1:33" s="56" customFormat="1" ht="16.5" customHeight="1">
      <c r="A26" s="54" t="s">
        <v>144</v>
      </c>
      <c r="B26" s="55">
        <v>28170</v>
      </c>
      <c r="C26" s="55">
        <v>29336</v>
      </c>
      <c r="D26" s="55">
        <v>29890</v>
      </c>
      <c r="E26" s="55">
        <v>27656</v>
      </c>
      <c r="F26" s="55">
        <v>29277</v>
      </c>
      <c r="G26" s="55">
        <v>24920</v>
      </c>
      <c r="H26" s="55">
        <v>26159</v>
      </c>
      <c r="I26" s="55">
        <v>25628</v>
      </c>
      <c r="J26" s="55">
        <v>26128</v>
      </c>
      <c r="K26" s="55">
        <v>26883</v>
      </c>
      <c r="L26" s="55">
        <v>28485</v>
      </c>
      <c r="M26" s="55">
        <v>30383</v>
      </c>
      <c r="N26" s="55">
        <v>31715</v>
      </c>
      <c r="O26" s="55">
        <v>31660</v>
      </c>
      <c r="P26" s="55">
        <v>32657</v>
      </c>
      <c r="Q26" s="51">
        <v>33851</v>
      </c>
      <c r="R26" s="51">
        <v>34590</v>
      </c>
      <c r="S26" s="51">
        <v>34243</v>
      </c>
      <c r="T26" s="51">
        <v>34680</v>
      </c>
      <c r="U26" s="51">
        <v>35555</v>
      </c>
      <c r="V26" s="51">
        <v>37071</v>
      </c>
      <c r="W26" s="51">
        <v>37712</v>
      </c>
      <c r="X26" s="51">
        <v>38955</v>
      </c>
      <c r="Y26" s="51">
        <v>38186</v>
      </c>
      <c r="Z26" s="51">
        <v>37226</v>
      </c>
      <c r="AA26" s="51">
        <v>32115</v>
      </c>
      <c r="AB26" s="51">
        <v>35541</v>
      </c>
      <c r="AC26" s="51">
        <v>36649</v>
      </c>
      <c r="AD26" s="51">
        <v>36525</v>
      </c>
      <c r="AE26" s="51">
        <v>35253</v>
      </c>
      <c r="AF26" s="52">
        <v>37193</v>
      </c>
      <c r="AG26" s="51">
        <v>35861</v>
      </c>
    </row>
    <row r="27" spans="1:33" s="56" customFormat="1" ht="16.5" customHeight="1">
      <c r="A27" s="57" t="s">
        <v>145</v>
      </c>
      <c r="B27" s="55">
        <v>209</v>
      </c>
      <c r="C27" s="55">
        <v>172</v>
      </c>
      <c r="D27" s="55">
        <v>93</v>
      </c>
      <c r="E27" s="55">
        <v>30</v>
      </c>
      <c r="F27" s="55">
        <v>30</v>
      </c>
      <c r="G27" s="55">
        <v>30</v>
      </c>
      <c r="H27" s="55">
        <v>33</v>
      </c>
      <c r="I27" s="55">
        <v>34</v>
      </c>
      <c r="J27" s="55">
        <v>34</v>
      </c>
      <c r="K27" s="55">
        <v>35</v>
      </c>
      <c r="L27" s="55">
        <v>34</v>
      </c>
      <c r="M27" s="55">
        <v>32</v>
      </c>
      <c r="N27" s="55">
        <v>30</v>
      </c>
      <c r="O27" s="55">
        <v>32</v>
      </c>
      <c r="P27" s="55">
        <v>33</v>
      </c>
      <c r="Q27" s="51">
        <v>34</v>
      </c>
      <c r="R27" s="55">
        <v>35</v>
      </c>
      <c r="S27" s="51">
        <v>36</v>
      </c>
      <c r="T27" s="51">
        <v>37.624215</v>
      </c>
      <c r="U27" s="51">
        <v>37.459214000000003</v>
      </c>
      <c r="V27" s="51">
        <v>37.158630000000002</v>
      </c>
      <c r="W27" s="51">
        <v>36.198799999999999</v>
      </c>
      <c r="X27" s="51">
        <v>36.083010999999999</v>
      </c>
      <c r="Y27" s="51">
        <v>37.483665999999999</v>
      </c>
      <c r="Z27" s="51">
        <v>37.735999999999997</v>
      </c>
      <c r="AA27" s="51">
        <v>38.299999999999997</v>
      </c>
      <c r="AB27" s="51">
        <v>37.453000000000003</v>
      </c>
      <c r="AC27" s="51">
        <v>37.090000000000003</v>
      </c>
      <c r="AD27" s="51">
        <v>37.64</v>
      </c>
      <c r="AE27" s="51">
        <v>38.409999999999997</v>
      </c>
      <c r="AF27" s="51">
        <v>38.012999999999998</v>
      </c>
      <c r="AG27" s="51">
        <v>37.798127000000001</v>
      </c>
    </row>
    <row r="28" spans="1:33" s="56" customFormat="1" ht="16.5" customHeight="1">
      <c r="A28" s="57" t="s">
        <v>146</v>
      </c>
      <c r="B28" s="55">
        <v>2208.2159999999999</v>
      </c>
      <c r="C28" s="55">
        <v>1775.02</v>
      </c>
      <c r="D28" s="55">
        <v>689.66800000000001</v>
      </c>
      <c r="E28" s="55">
        <v>252.93799999999999</v>
      </c>
      <c r="F28" s="55">
        <v>235</v>
      </c>
      <c r="G28" s="55">
        <v>251</v>
      </c>
      <c r="H28" s="55">
        <v>301</v>
      </c>
      <c r="I28" s="55">
        <v>313</v>
      </c>
      <c r="J28" s="55">
        <v>307.25400000000002</v>
      </c>
      <c r="K28" s="55">
        <v>303.24299999999999</v>
      </c>
      <c r="L28" s="55">
        <v>304</v>
      </c>
      <c r="M28" s="55">
        <v>292</v>
      </c>
      <c r="N28" s="55">
        <v>276</v>
      </c>
      <c r="O28" s="55">
        <v>288</v>
      </c>
      <c r="P28" s="55">
        <v>312</v>
      </c>
      <c r="Q28" s="55">
        <v>342</v>
      </c>
      <c r="R28" s="55">
        <v>368</v>
      </c>
      <c r="S28" s="51">
        <v>378</v>
      </c>
      <c r="T28" s="51">
        <v>378.54229099999998</v>
      </c>
      <c r="U28" s="51">
        <v>331.86369999999999</v>
      </c>
      <c r="V28" s="51">
        <v>308.43726900000001</v>
      </c>
      <c r="W28" s="51">
        <v>264.79555699999997</v>
      </c>
      <c r="X28" s="51">
        <v>263.90816699999999</v>
      </c>
      <c r="Y28" s="51">
        <v>266.54528599999998</v>
      </c>
      <c r="Z28" s="51">
        <v>271.762</v>
      </c>
      <c r="AA28" s="51">
        <v>282.76400000000001</v>
      </c>
      <c r="AB28" s="51">
        <v>294.82</v>
      </c>
      <c r="AC28" s="51">
        <v>296.315</v>
      </c>
      <c r="AD28" s="51">
        <v>319.08800000000002</v>
      </c>
      <c r="AE28" s="51">
        <v>324.94900000000001</v>
      </c>
      <c r="AF28" s="51">
        <v>324.68299999999999</v>
      </c>
      <c r="AG28" s="51">
        <v>319.46379400000001</v>
      </c>
    </row>
    <row r="29" spans="1:33" s="56" customFormat="1" ht="16.5" customHeight="1" thickBot="1">
      <c r="A29" s="62" t="s">
        <v>147</v>
      </c>
      <c r="B29" s="63">
        <f>B25+B27</f>
        <v>613.46399999999994</v>
      </c>
      <c r="C29" s="63">
        <f t="shared" ref="C29:AG29" si="2">C25+C27</f>
        <v>592.96199999999999</v>
      </c>
      <c r="D29" s="63">
        <f t="shared" si="2"/>
        <v>520.06500000000005</v>
      </c>
      <c r="E29" s="63">
        <f t="shared" si="2"/>
        <v>432.55700000000002</v>
      </c>
      <c r="F29" s="63">
        <f t="shared" si="2"/>
        <v>458.49799999999999</v>
      </c>
      <c r="G29" s="63">
        <f t="shared" si="2"/>
        <v>377.29199999999997</v>
      </c>
      <c r="H29" s="63">
        <f t="shared" si="2"/>
        <v>412.58199999999999</v>
      </c>
      <c r="I29" s="63">
        <f t="shared" si="2"/>
        <v>408.97399999999999</v>
      </c>
      <c r="J29" s="63">
        <f t="shared" si="2"/>
        <v>424.24099999999999</v>
      </c>
      <c r="K29" s="63">
        <f t="shared" si="2"/>
        <v>440.44600000000003</v>
      </c>
      <c r="L29" s="63">
        <f t="shared" si="2"/>
        <v>474.89600000000002</v>
      </c>
      <c r="M29" s="63">
        <f t="shared" si="2"/>
        <v>490.27100000000002</v>
      </c>
      <c r="N29" s="63">
        <f t="shared" si="2"/>
        <v>498.79199999999997</v>
      </c>
      <c r="O29" s="63">
        <f t="shared" si="2"/>
        <v>506.95400000000001</v>
      </c>
      <c r="P29" s="63">
        <f t="shared" si="2"/>
        <v>507.947</v>
      </c>
      <c r="Q29" s="63">
        <f t="shared" si="2"/>
        <v>524.44200000000001</v>
      </c>
      <c r="R29" s="63">
        <f t="shared" si="2"/>
        <v>539.00099999999998</v>
      </c>
      <c r="S29" s="63">
        <f t="shared" si="2"/>
        <v>535.54600000000005</v>
      </c>
      <c r="T29" s="63">
        <f t="shared" si="2"/>
        <v>537.29221500000006</v>
      </c>
      <c r="U29" s="63">
        <f t="shared" si="2"/>
        <v>553.458214</v>
      </c>
      <c r="V29" s="63">
        <f t="shared" si="2"/>
        <v>571.85463000000004</v>
      </c>
      <c r="W29" s="63">
        <f t="shared" si="2"/>
        <v>583.76480000000004</v>
      </c>
      <c r="X29" s="63">
        <f t="shared" si="2"/>
        <v>598.69001099999991</v>
      </c>
      <c r="Y29" s="63">
        <f t="shared" si="2"/>
        <v>580.95866599999999</v>
      </c>
      <c r="Z29" s="63">
        <f t="shared" si="2"/>
        <v>561.95899999999995</v>
      </c>
      <c r="AA29" s="63">
        <f t="shared" si="2"/>
        <v>474.53500000000003</v>
      </c>
      <c r="AB29" s="63">
        <f t="shared" si="2"/>
        <v>513.35900000000004</v>
      </c>
      <c r="AC29" s="63">
        <f t="shared" si="2"/>
        <v>530.40099999999995</v>
      </c>
      <c r="AD29" s="63">
        <f t="shared" si="2"/>
        <v>537.78800000000001</v>
      </c>
      <c r="AE29" s="63">
        <f t="shared" si="2"/>
        <v>542.39400000000001</v>
      </c>
      <c r="AF29" s="63">
        <f t="shared" si="2"/>
        <v>556.18000000000006</v>
      </c>
      <c r="AG29" s="63">
        <f t="shared" si="2"/>
        <v>532.38812699999994</v>
      </c>
    </row>
    <row r="30" spans="1:33" ht="12.75" customHeight="1">
      <c r="A30" s="104" t="s">
        <v>148</v>
      </c>
      <c r="B30" s="104"/>
      <c r="C30" s="104"/>
      <c r="D30" s="104"/>
      <c r="E30" s="104"/>
      <c r="F30" s="104"/>
      <c r="G30" s="104"/>
      <c r="H30" s="104"/>
      <c r="I30" s="104"/>
      <c r="J30" s="104"/>
      <c r="K30" s="104"/>
      <c r="L30" s="104"/>
      <c r="M30" s="104"/>
      <c r="N30" s="104"/>
      <c r="O30" s="104"/>
      <c r="P30" s="104"/>
      <c r="Q30" s="104"/>
      <c r="R30" s="104"/>
      <c r="S30" s="104"/>
      <c r="T30" s="104"/>
      <c r="U30" s="104"/>
      <c r="V30" s="104"/>
      <c r="W30" s="64"/>
    </row>
    <row r="31" spans="1:33" ht="12.75" customHeight="1">
      <c r="A31" s="105"/>
      <c r="B31" s="105"/>
      <c r="C31" s="105"/>
      <c r="D31" s="105"/>
      <c r="E31" s="105"/>
      <c r="F31" s="105"/>
      <c r="G31" s="105"/>
      <c r="H31" s="105"/>
      <c r="I31" s="105"/>
      <c r="J31" s="105"/>
      <c r="K31" s="105"/>
      <c r="L31" s="105"/>
      <c r="M31" s="105"/>
      <c r="N31" s="105"/>
      <c r="O31" s="105"/>
      <c r="P31" s="105"/>
      <c r="Q31" s="105"/>
      <c r="R31" s="105"/>
      <c r="S31" s="105"/>
      <c r="T31" s="105"/>
      <c r="U31" s="105"/>
      <c r="V31" s="105"/>
      <c r="W31" s="49"/>
      <c r="X31" s="49"/>
      <c r="Y31" s="49"/>
      <c r="Z31" s="49"/>
    </row>
    <row r="32" spans="1:33" ht="12.75" customHeight="1">
      <c r="A32" s="106" t="s">
        <v>149</v>
      </c>
      <c r="B32" s="106"/>
      <c r="C32" s="106"/>
      <c r="D32" s="106"/>
      <c r="E32" s="106"/>
      <c r="F32" s="106"/>
      <c r="G32" s="106"/>
      <c r="H32" s="106"/>
      <c r="I32" s="106"/>
      <c r="J32" s="106"/>
      <c r="K32" s="106"/>
      <c r="L32" s="106"/>
      <c r="M32" s="106"/>
      <c r="N32" s="106"/>
      <c r="O32" s="106"/>
      <c r="P32" s="106"/>
      <c r="Q32" s="106"/>
      <c r="R32" s="106"/>
      <c r="S32" s="106"/>
      <c r="T32" s="106"/>
      <c r="U32" s="106"/>
      <c r="V32" s="106"/>
      <c r="W32" s="65"/>
      <c r="X32" s="65"/>
      <c r="Y32" s="65"/>
      <c r="Z32" s="65"/>
    </row>
    <row r="33" spans="1:25" ht="12.75" customHeight="1">
      <c r="A33" s="102" t="s">
        <v>150</v>
      </c>
      <c r="B33" s="102"/>
      <c r="C33" s="102"/>
      <c r="D33" s="102"/>
      <c r="E33" s="102"/>
      <c r="F33" s="102"/>
      <c r="G33" s="102"/>
      <c r="H33" s="102"/>
      <c r="I33" s="102"/>
      <c r="J33" s="102"/>
      <c r="K33" s="102"/>
      <c r="L33" s="102"/>
      <c r="M33" s="102"/>
      <c r="N33" s="102"/>
      <c r="O33" s="102"/>
      <c r="P33" s="102"/>
      <c r="Q33" s="102"/>
      <c r="R33" s="102"/>
      <c r="S33" s="102"/>
      <c r="T33" s="102"/>
      <c r="U33" s="102"/>
      <c r="V33" s="102"/>
      <c r="W33" s="66"/>
      <c r="X33" s="66"/>
      <c r="Y33" s="66"/>
    </row>
    <row r="34" spans="1:25" ht="38.25" customHeight="1">
      <c r="A34" s="102" t="s">
        <v>151</v>
      </c>
      <c r="B34" s="102"/>
      <c r="C34" s="102"/>
      <c r="D34" s="102"/>
      <c r="E34" s="102"/>
      <c r="F34" s="102"/>
      <c r="G34" s="102"/>
      <c r="H34" s="102"/>
      <c r="I34" s="102"/>
      <c r="J34" s="102"/>
      <c r="K34" s="102"/>
      <c r="L34" s="102"/>
      <c r="M34" s="102"/>
      <c r="N34" s="102"/>
      <c r="O34" s="102"/>
      <c r="P34" s="102"/>
      <c r="Q34" s="102"/>
      <c r="R34" s="102"/>
      <c r="S34" s="102"/>
      <c r="T34" s="102"/>
      <c r="U34" s="102"/>
      <c r="V34" s="102"/>
      <c r="W34" s="64"/>
    </row>
    <row r="35" spans="1:25" ht="12.75" customHeight="1">
      <c r="A35" s="108" t="s">
        <v>152</v>
      </c>
      <c r="B35" s="108"/>
      <c r="C35" s="108"/>
      <c r="D35" s="108"/>
      <c r="E35" s="108"/>
      <c r="F35" s="108"/>
      <c r="G35" s="108"/>
      <c r="H35" s="108"/>
      <c r="I35" s="108"/>
      <c r="J35" s="108"/>
      <c r="K35" s="108"/>
      <c r="L35" s="108"/>
      <c r="M35" s="108"/>
      <c r="N35" s="108"/>
      <c r="O35" s="108"/>
      <c r="P35" s="108"/>
      <c r="Q35" s="108"/>
      <c r="R35" s="108"/>
      <c r="S35" s="108"/>
      <c r="T35" s="108"/>
      <c r="U35" s="108"/>
      <c r="V35" s="108"/>
      <c r="W35" s="64"/>
    </row>
    <row r="36" spans="1:25" ht="25.5" customHeight="1">
      <c r="A36" s="109" t="s">
        <v>153</v>
      </c>
      <c r="B36" s="109"/>
      <c r="C36" s="109"/>
      <c r="D36" s="109"/>
      <c r="E36" s="109"/>
      <c r="F36" s="109"/>
      <c r="G36" s="109"/>
      <c r="H36" s="109"/>
      <c r="I36" s="109"/>
      <c r="J36" s="109"/>
      <c r="K36" s="109"/>
      <c r="L36" s="109"/>
      <c r="M36" s="109"/>
      <c r="N36" s="109"/>
      <c r="O36" s="109"/>
      <c r="P36" s="109"/>
      <c r="Q36" s="109"/>
      <c r="R36" s="109"/>
      <c r="S36" s="109"/>
      <c r="T36" s="109"/>
      <c r="U36" s="109"/>
      <c r="V36" s="109"/>
      <c r="W36" s="64"/>
    </row>
    <row r="37" spans="1:25" ht="12.75" customHeight="1">
      <c r="A37" s="108" t="s">
        <v>154</v>
      </c>
      <c r="B37" s="108"/>
      <c r="C37" s="108"/>
      <c r="D37" s="108"/>
      <c r="E37" s="108"/>
      <c r="F37" s="108"/>
      <c r="G37" s="108"/>
      <c r="H37" s="108"/>
      <c r="I37" s="108"/>
      <c r="J37" s="108"/>
      <c r="K37" s="108"/>
      <c r="L37" s="108"/>
      <c r="M37" s="108"/>
      <c r="N37" s="108"/>
      <c r="O37" s="108"/>
      <c r="P37" s="108"/>
      <c r="Q37" s="108"/>
      <c r="R37" s="108"/>
      <c r="S37" s="108"/>
      <c r="T37" s="108"/>
      <c r="U37" s="108"/>
      <c r="V37" s="108"/>
      <c r="W37" s="64"/>
    </row>
    <row r="38" spans="1:25" ht="25.5" customHeight="1">
      <c r="A38" s="102" t="s">
        <v>155</v>
      </c>
      <c r="B38" s="102"/>
      <c r="C38" s="102"/>
      <c r="D38" s="102"/>
      <c r="E38" s="102"/>
      <c r="F38" s="102"/>
      <c r="G38" s="102"/>
      <c r="H38" s="102"/>
      <c r="I38" s="102"/>
      <c r="J38" s="102"/>
      <c r="K38" s="102"/>
      <c r="L38" s="102"/>
      <c r="M38" s="102"/>
      <c r="N38" s="102"/>
      <c r="O38" s="102"/>
      <c r="P38" s="102"/>
      <c r="Q38" s="102"/>
      <c r="R38" s="102"/>
      <c r="S38" s="102"/>
      <c r="T38" s="102"/>
      <c r="U38" s="102"/>
      <c r="V38" s="102"/>
      <c r="W38" s="64"/>
    </row>
    <row r="39" spans="1:25" ht="12.75" customHeight="1">
      <c r="A39" s="108" t="s">
        <v>156</v>
      </c>
      <c r="B39" s="108"/>
      <c r="C39" s="108"/>
      <c r="D39" s="108"/>
      <c r="E39" s="108"/>
      <c r="F39" s="108"/>
      <c r="G39" s="108"/>
      <c r="H39" s="108"/>
      <c r="I39" s="108"/>
      <c r="J39" s="108"/>
      <c r="K39" s="108"/>
      <c r="L39" s="108"/>
      <c r="M39" s="108"/>
      <c r="N39" s="108"/>
      <c r="O39" s="108"/>
      <c r="P39" s="108"/>
      <c r="Q39" s="108"/>
      <c r="R39" s="108"/>
      <c r="S39" s="108"/>
      <c r="T39" s="108"/>
      <c r="U39" s="108"/>
      <c r="V39" s="108"/>
      <c r="W39" s="64"/>
    </row>
    <row r="40" spans="1:25" ht="12.75" customHeight="1">
      <c r="A40" s="108" t="s">
        <v>157</v>
      </c>
      <c r="B40" s="108"/>
      <c r="C40" s="108"/>
      <c r="D40" s="108"/>
      <c r="E40" s="108"/>
      <c r="F40" s="108"/>
      <c r="G40" s="108"/>
      <c r="H40" s="108"/>
      <c r="I40" s="108"/>
      <c r="J40" s="108"/>
      <c r="K40" s="108"/>
      <c r="L40" s="108"/>
      <c r="M40" s="108"/>
      <c r="N40" s="108"/>
      <c r="O40" s="108"/>
      <c r="P40" s="108"/>
      <c r="Q40" s="108"/>
      <c r="R40" s="108"/>
      <c r="S40" s="108"/>
      <c r="T40" s="108"/>
      <c r="U40" s="108"/>
      <c r="V40" s="108"/>
      <c r="W40" s="64"/>
    </row>
    <row r="41" spans="1:25" ht="12.75" customHeight="1">
      <c r="A41" s="108" t="s">
        <v>158</v>
      </c>
      <c r="B41" s="108"/>
      <c r="C41" s="108"/>
      <c r="D41" s="108"/>
      <c r="E41" s="108"/>
      <c r="F41" s="108"/>
      <c r="G41" s="108"/>
      <c r="H41" s="108"/>
      <c r="I41" s="108"/>
      <c r="J41" s="108"/>
      <c r="K41" s="108"/>
      <c r="L41" s="108"/>
      <c r="M41" s="108"/>
      <c r="N41" s="108"/>
      <c r="O41" s="108"/>
      <c r="P41" s="108"/>
      <c r="Q41" s="108"/>
      <c r="R41" s="108"/>
      <c r="S41" s="108"/>
      <c r="T41" s="108"/>
      <c r="U41" s="108"/>
      <c r="V41" s="108"/>
      <c r="W41" s="64"/>
    </row>
    <row r="42" spans="1:25" ht="12.75" customHeight="1">
      <c r="A42" s="108" t="s">
        <v>159</v>
      </c>
      <c r="B42" s="108"/>
      <c r="C42" s="108"/>
      <c r="D42" s="108"/>
      <c r="E42" s="108"/>
      <c r="F42" s="108"/>
      <c r="G42" s="108"/>
      <c r="H42" s="108"/>
      <c r="I42" s="108"/>
      <c r="J42" s="108"/>
      <c r="K42" s="108"/>
      <c r="L42" s="108"/>
      <c r="M42" s="108"/>
      <c r="N42" s="108"/>
      <c r="O42" s="108"/>
      <c r="P42" s="108"/>
      <c r="Q42" s="108"/>
      <c r="R42" s="108"/>
      <c r="S42" s="108"/>
      <c r="T42" s="108"/>
      <c r="U42" s="108"/>
      <c r="V42" s="108"/>
      <c r="W42" s="64"/>
    </row>
    <row r="43" spans="1:25" s="64" customFormat="1" ht="25.5" customHeight="1">
      <c r="A43" s="102" t="s">
        <v>160</v>
      </c>
      <c r="B43" s="102"/>
      <c r="C43" s="102"/>
      <c r="D43" s="102"/>
      <c r="E43" s="102"/>
      <c r="F43" s="102"/>
      <c r="G43" s="102"/>
      <c r="H43" s="102"/>
      <c r="I43" s="102"/>
      <c r="J43" s="102"/>
      <c r="K43" s="102"/>
      <c r="L43" s="102"/>
      <c r="M43" s="102"/>
      <c r="N43" s="102"/>
      <c r="O43" s="102"/>
      <c r="P43" s="102"/>
      <c r="Q43" s="102"/>
      <c r="R43" s="102"/>
      <c r="S43" s="102"/>
      <c r="T43" s="102"/>
      <c r="U43" s="102"/>
      <c r="V43" s="102"/>
    </row>
    <row r="44" spans="1:25" s="64" customFormat="1" ht="12.75" customHeight="1">
      <c r="A44" s="110"/>
      <c r="B44" s="110"/>
      <c r="C44" s="110"/>
      <c r="D44" s="110"/>
      <c r="E44" s="110"/>
      <c r="F44" s="110"/>
      <c r="G44" s="110"/>
      <c r="H44" s="110"/>
      <c r="I44" s="110"/>
      <c r="J44" s="110"/>
      <c r="K44" s="110"/>
      <c r="L44" s="110"/>
      <c r="M44" s="110"/>
      <c r="N44" s="110"/>
      <c r="O44" s="110"/>
      <c r="P44" s="110"/>
      <c r="Q44" s="110"/>
      <c r="R44" s="110"/>
      <c r="S44" s="110"/>
      <c r="T44" s="110"/>
      <c r="U44" s="110"/>
      <c r="V44" s="110"/>
    </row>
    <row r="45" spans="1:25" ht="12.75" customHeight="1">
      <c r="A45" s="111" t="s">
        <v>161</v>
      </c>
      <c r="B45" s="111"/>
      <c r="C45" s="111"/>
      <c r="D45" s="111"/>
      <c r="E45" s="111"/>
      <c r="F45" s="111"/>
      <c r="G45" s="111"/>
      <c r="H45" s="111"/>
      <c r="I45" s="111"/>
      <c r="J45" s="111"/>
      <c r="K45" s="111"/>
      <c r="L45" s="111"/>
      <c r="M45" s="111"/>
      <c r="N45" s="111"/>
      <c r="O45" s="111"/>
      <c r="P45" s="111"/>
      <c r="Q45" s="111"/>
      <c r="R45" s="111"/>
      <c r="S45" s="111"/>
      <c r="T45" s="111"/>
      <c r="U45" s="111"/>
      <c r="V45" s="111"/>
      <c r="W45" s="64"/>
    </row>
    <row r="46" spans="1:25" ht="38.25" customHeight="1">
      <c r="A46" s="107" t="s">
        <v>162</v>
      </c>
      <c r="B46" s="107"/>
      <c r="C46" s="107"/>
      <c r="D46" s="107"/>
      <c r="E46" s="107"/>
      <c r="F46" s="107"/>
      <c r="G46" s="107"/>
      <c r="H46" s="107"/>
      <c r="I46" s="107"/>
      <c r="J46" s="107"/>
      <c r="K46" s="107"/>
      <c r="L46" s="107"/>
      <c r="M46" s="107"/>
      <c r="N46" s="107"/>
      <c r="O46" s="107"/>
      <c r="P46" s="107"/>
      <c r="Q46" s="107"/>
      <c r="R46" s="107"/>
      <c r="S46" s="107"/>
      <c r="T46" s="107"/>
      <c r="U46" s="107"/>
      <c r="V46" s="107"/>
      <c r="W46" s="64"/>
    </row>
    <row r="47" spans="1:25" ht="25.5" customHeight="1">
      <c r="A47" s="113" t="s">
        <v>163</v>
      </c>
      <c r="B47" s="113"/>
      <c r="C47" s="113"/>
      <c r="D47" s="113"/>
      <c r="E47" s="113"/>
      <c r="F47" s="113"/>
      <c r="G47" s="113"/>
      <c r="H47" s="113"/>
      <c r="I47" s="113"/>
      <c r="J47" s="113"/>
      <c r="K47" s="113"/>
      <c r="L47" s="113"/>
      <c r="M47" s="113"/>
      <c r="N47" s="113"/>
      <c r="O47" s="113"/>
      <c r="P47" s="113"/>
      <c r="Q47" s="113"/>
      <c r="R47" s="113"/>
      <c r="S47" s="113"/>
      <c r="T47" s="113"/>
      <c r="U47" s="113"/>
      <c r="V47" s="113"/>
      <c r="W47" s="64"/>
    </row>
    <row r="48" spans="1:25" ht="12.75" customHeight="1">
      <c r="A48" s="114" t="s">
        <v>164</v>
      </c>
      <c r="B48" s="114"/>
      <c r="C48" s="114"/>
      <c r="D48" s="114"/>
      <c r="E48" s="114"/>
      <c r="F48" s="114"/>
      <c r="G48" s="114"/>
      <c r="H48" s="114"/>
      <c r="I48" s="114"/>
      <c r="J48" s="114"/>
      <c r="K48" s="114"/>
      <c r="L48" s="114"/>
      <c r="M48" s="114"/>
      <c r="N48" s="114"/>
      <c r="O48" s="114"/>
      <c r="P48" s="114"/>
      <c r="Q48" s="114"/>
      <c r="R48" s="114"/>
      <c r="S48" s="114"/>
      <c r="T48" s="114"/>
      <c r="U48" s="114"/>
      <c r="V48" s="114"/>
      <c r="W48" s="64"/>
    </row>
    <row r="49" spans="1:23" ht="12.75" customHeight="1">
      <c r="A49" s="115" t="s">
        <v>165</v>
      </c>
      <c r="B49" s="115"/>
      <c r="C49" s="115"/>
      <c r="D49" s="115"/>
      <c r="E49" s="115"/>
      <c r="F49" s="115"/>
      <c r="G49" s="115"/>
      <c r="H49" s="115"/>
      <c r="I49" s="115"/>
      <c r="J49" s="115"/>
      <c r="K49" s="115"/>
      <c r="L49" s="115"/>
      <c r="M49" s="115"/>
      <c r="N49" s="115"/>
      <c r="O49" s="115"/>
      <c r="P49" s="115"/>
      <c r="Q49" s="115"/>
      <c r="R49" s="115"/>
      <c r="S49" s="115"/>
      <c r="T49" s="115"/>
      <c r="U49" s="115"/>
      <c r="V49" s="115"/>
    </row>
    <row r="50" spans="1:23" ht="12.75" customHeight="1">
      <c r="A50" s="116"/>
      <c r="B50" s="116"/>
      <c r="C50" s="116"/>
      <c r="D50" s="116"/>
      <c r="E50" s="116"/>
      <c r="F50" s="116"/>
      <c r="G50" s="116"/>
      <c r="H50" s="116"/>
      <c r="I50" s="116"/>
      <c r="J50" s="116"/>
      <c r="K50" s="116"/>
      <c r="L50" s="116"/>
      <c r="M50" s="116"/>
      <c r="N50" s="116"/>
      <c r="O50" s="116"/>
      <c r="P50" s="116"/>
      <c r="Q50" s="116"/>
      <c r="R50" s="116"/>
      <c r="S50" s="116"/>
      <c r="T50" s="116"/>
      <c r="U50" s="116"/>
      <c r="V50" s="116"/>
      <c r="W50" s="64"/>
    </row>
    <row r="51" spans="1:23" ht="12.75" customHeight="1">
      <c r="A51" s="117" t="s">
        <v>97</v>
      </c>
      <c r="B51" s="117"/>
      <c r="C51" s="117"/>
      <c r="D51" s="117"/>
      <c r="E51" s="117"/>
      <c r="F51" s="117"/>
      <c r="G51" s="117"/>
      <c r="H51" s="117"/>
      <c r="I51" s="117"/>
      <c r="J51" s="117"/>
      <c r="K51" s="117"/>
      <c r="L51" s="117"/>
      <c r="M51" s="117"/>
      <c r="N51" s="117"/>
      <c r="O51" s="117"/>
      <c r="P51" s="117"/>
      <c r="Q51" s="117"/>
      <c r="R51" s="117"/>
      <c r="S51" s="117"/>
      <c r="T51" s="117"/>
      <c r="U51" s="117"/>
      <c r="V51" s="117"/>
      <c r="W51" s="64"/>
    </row>
    <row r="52" spans="1:23" ht="12.75" customHeight="1">
      <c r="A52" s="117" t="s">
        <v>100</v>
      </c>
      <c r="B52" s="117"/>
      <c r="C52" s="117"/>
      <c r="D52" s="117"/>
      <c r="E52" s="117"/>
      <c r="F52" s="117"/>
      <c r="G52" s="117"/>
      <c r="H52" s="117"/>
      <c r="I52" s="117"/>
      <c r="J52" s="117"/>
      <c r="K52" s="117"/>
      <c r="L52" s="117"/>
      <c r="M52" s="117"/>
      <c r="N52" s="117"/>
      <c r="O52" s="117"/>
      <c r="P52" s="117"/>
      <c r="Q52" s="117"/>
      <c r="R52" s="117"/>
      <c r="S52" s="117"/>
      <c r="T52" s="117"/>
      <c r="U52" s="117"/>
      <c r="V52" s="117"/>
      <c r="W52" s="64"/>
    </row>
    <row r="53" spans="1:23" ht="12.75" customHeight="1">
      <c r="A53" s="118" t="s">
        <v>166</v>
      </c>
      <c r="B53" s="118"/>
      <c r="C53" s="118"/>
      <c r="D53" s="118"/>
      <c r="E53" s="118"/>
      <c r="F53" s="118"/>
      <c r="G53" s="118"/>
      <c r="H53" s="118"/>
      <c r="I53" s="118"/>
      <c r="J53" s="118"/>
      <c r="K53" s="118"/>
      <c r="L53" s="118"/>
      <c r="M53" s="118"/>
      <c r="N53" s="118"/>
      <c r="O53" s="118"/>
      <c r="P53" s="118"/>
      <c r="Q53" s="118"/>
      <c r="R53" s="118"/>
      <c r="S53" s="118"/>
      <c r="T53" s="118"/>
      <c r="U53" s="118"/>
      <c r="V53" s="118"/>
      <c r="W53" s="64"/>
    </row>
    <row r="54" spans="1:23" ht="12.75" customHeight="1">
      <c r="A54" s="112" t="s">
        <v>167</v>
      </c>
      <c r="B54" s="112"/>
      <c r="C54" s="112"/>
      <c r="D54" s="112"/>
      <c r="E54" s="112"/>
      <c r="F54" s="112"/>
      <c r="G54" s="112"/>
      <c r="H54" s="112"/>
      <c r="I54" s="112"/>
      <c r="J54" s="112"/>
      <c r="K54" s="112"/>
      <c r="L54" s="112"/>
      <c r="M54" s="112"/>
      <c r="N54" s="112"/>
      <c r="O54" s="112"/>
      <c r="P54" s="112"/>
      <c r="Q54" s="112"/>
      <c r="R54" s="112"/>
      <c r="S54" s="112"/>
      <c r="T54" s="112"/>
      <c r="U54" s="112"/>
      <c r="V54" s="112"/>
      <c r="W54" s="64"/>
    </row>
    <row r="55" spans="1:23" s="68" customFormat="1" ht="12.75" customHeight="1">
      <c r="A55" s="112" t="s">
        <v>168</v>
      </c>
      <c r="B55" s="112"/>
      <c r="C55" s="112"/>
      <c r="D55" s="112"/>
      <c r="E55" s="112"/>
      <c r="F55" s="112"/>
      <c r="G55" s="112"/>
      <c r="H55" s="112"/>
      <c r="I55" s="112"/>
      <c r="J55" s="112"/>
      <c r="K55" s="112"/>
      <c r="L55" s="112"/>
      <c r="M55" s="112"/>
      <c r="N55" s="112"/>
      <c r="O55" s="112"/>
      <c r="P55" s="112"/>
      <c r="Q55" s="112"/>
      <c r="R55" s="112"/>
      <c r="S55" s="112"/>
      <c r="T55" s="112"/>
      <c r="U55" s="112"/>
      <c r="V55" s="112"/>
      <c r="W55" s="67"/>
    </row>
    <row r="56" spans="1:23" ht="25.5" customHeight="1">
      <c r="A56" s="119" t="s">
        <v>169</v>
      </c>
      <c r="B56" s="119"/>
      <c r="C56" s="119"/>
      <c r="D56" s="119"/>
      <c r="E56" s="119"/>
      <c r="F56" s="119"/>
      <c r="G56" s="119"/>
      <c r="H56" s="119"/>
      <c r="I56" s="119"/>
      <c r="J56" s="119"/>
      <c r="K56" s="119"/>
      <c r="L56" s="119"/>
      <c r="M56" s="119"/>
      <c r="N56" s="119"/>
      <c r="O56" s="119"/>
      <c r="P56" s="119"/>
      <c r="Q56" s="119"/>
      <c r="R56" s="119"/>
      <c r="S56" s="119"/>
      <c r="T56" s="119"/>
      <c r="U56" s="119"/>
      <c r="V56" s="119"/>
      <c r="W56" s="64"/>
    </row>
    <row r="57" spans="1:23" ht="12.75" customHeight="1">
      <c r="A57" s="118" t="s">
        <v>170</v>
      </c>
      <c r="B57" s="118"/>
      <c r="C57" s="118"/>
      <c r="D57" s="118"/>
      <c r="E57" s="118"/>
      <c r="F57" s="118"/>
      <c r="G57" s="118"/>
      <c r="H57" s="118"/>
      <c r="I57" s="118"/>
      <c r="J57" s="118"/>
      <c r="K57" s="118"/>
      <c r="L57" s="118"/>
      <c r="M57" s="118"/>
      <c r="N57" s="118"/>
      <c r="O57" s="118"/>
      <c r="P57" s="118"/>
      <c r="Q57" s="118"/>
      <c r="R57" s="118"/>
      <c r="S57" s="118"/>
      <c r="T57" s="118"/>
      <c r="U57" s="118"/>
      <c r="V57" s="118"/>
      <c r="W57" s="64"/>
    </row>
    <row r="58" spans="1:23" ht="12.75" customHeight="1">
      <c r="A58" s="112" t="s">
        <v>171</v>
      </c>
      <c r="B58" s="112"/>
      <c r="C58" s="112"/>
      <c r="D58" s="112"/>
      <c r="E58" s="112"/>
      <c r="F58" s="112"/>
      <c r="G58" s="112"/>
      <c r="H58" s="112"/>
      <c r="I58" s="112"/>
      <c r="J58" s="112"/>
      <c r="K58" s="112"/>
      <c r="L58" s="112"/>
      <c r="M58" s="112"/>
      <c r="N58" s="112"/>
      <c r="O58" s="112"/>
      <c r="P58" s="112"/>
      <c r="Q58" s="112"/>
      <c r="R58" s="112"/>
      <c r="S58" s="112"/>
      <c r="T58" s="112"/>
      <c r="U58" s="112"/>
      <c r="V58" s="112"/>
      <c r="W58" s="64"/>
    </row>
    <row r="59" spans="1:23" ht="12.75" customHeight="1">
      <c r="A59" s="112" t="s">
        <v>172</v>
      </c>
      <c r="B59" s="112"/>
      <c r="C59" s="112"/>
      <c r="D59" s="112"/>
      <c r="E59" s="112"/>
      <c r="F59" s="112"/>
      <c r="G59" s="112"/>
      <c r="H59" s="112"/>
      <c r="I59" s="112"/>
      <c r="J59" s="112"/>
      <c r="K59" s="112"/>
      <c r="L59" s="112"/>
      <c r="M59" s="112"/>
      <c r="N59" s="112"/>
      <c r="O59" s="112"/>
      <c r="P59" s="112"/>
      <c r="Q59" s="112"/>
      <c r="R59" s="112"/>
      <c r="S59" s="112"/>
      <c r="T59" s="112"/>
      <c r="U59" s="112"/>
      <c r="V59" s="112"/>
      <c r="W59" s="64"/>
    </row>
    <row r="60" spans="1:23" ht="12.75" customHeight="1">
      <c r="A60" s="112" t="s">
        <v>173</v>
      </c>
      <c r="B60" s="112"/>
      <c r="C60" s="112"/>
      <c r="D60" s="112"/>
      <c r="E60" s="112"/>
      <c r="F60" s="112"/>
      <c r="G60" s="112"/>
      <c r="H60" s="112"/>
      <c r="I60" s="112"/>
      <c r="J60" s="112"/>
      <c r="K60" s="112"/>
      <c r="L60" s="112"/>
      <c r="M60" s="112"/>
      <c r="N60" s="112"/>
      <c r="O60" s="112"/>
      <c r="P60" s="112"/>
      <c r="Q60" s="112"/>
      <c r="R60" s="112"/>
      <c r="S60" s="112"/>
      <c r="T60" s="112"/>
      <c r="U60" s="112"/>
      <c r="V60" s="112"/>
      <c r="W60" s="64"/>
    </row>
    <row r="61" spans="1:23" ht="12.75" customHeight="1">
      <c r="A61" s="112" t="s">
        <v>174</v>
      </c>
      <c r="B61" s="112"/>
      <c r="C61" s="112"/>
      <c r="D61" s="112"/>
      <c r="E61" s="112"/>
      <c r="F61" s="112"/>
      <c r="G61" s="112"/>
      <c r="H61" s="112"/>
      <c r="I61" s="112"/>
      <c r="J61" s="112"/>
      <c r="K61" s="112"/>
      <c r="L61" s="112"/>
      <c r="M61" s="112"/>
      <c r="N61" s="112"/>
      <c r="O61" s="112"/>
      <c r="P61" s="112"/>
      <c r="Q61" s="112"/>
      <c r="R61" s="112"/>
      <c r="S61" s="112"/>
      <c r="T61" s="112"/>
      <c r="U61" s="112"/>
      <c r="V61" s="112"/>
      <c r="W61" s="64"/>
    </row>
    <row r="62" spans="1:23" ht="12.75" customHeight="1">
      <c r="A62" s="112" t="s">
        <v>175</v>
      </c>
      <c r="B62" s="112"/>
      <c r="C62" s="112"/>
      <c r="D62" s="112"/>
      <c r="E62" s="112"/>
      <c r="F62" s="112"/>
      <c r="G62" s="112"/>
      <c r="H62" s="112"/>
      <c r="I62" s="112"/>
      <c r="J62" s="112"/>
      <c r="K62" s="112"/>
      <c r="L62" s="112"/>
      <c r="M62" s="112"/>
      <c r="N62" s="112"/>
      <c r="O62" s="112"/>
      <c r="P62" s="112"/>
      <c r="Q62" s="112"/>
      <c r="R62" s="112"/>
      <c r="S62" s="112"/>
      <c r="T62" s="112"/>
      <c r="U62" s="112"/>
      <c r="V62" s="112"/>
      <c r="W62" s="64"/>
    </row>
    <row r="63" spans="1:23" ht="12.75" customHeight="1">
      <c r="A63" s="120" t="s">
        <v>176</v>
      </c>
      <c r="B63" s="120"/>
      <c r="C63" s="120"/>
      <c r="D63" s="120"/>
      <c r="E63" s="120"/>
      <c r="F63" s="120"/>
      <c r="G63" s="120"/>
      <c r="H63" s="120"/>
      <c r="I63" s="120"/>
      <c r="J63" s="120"/>
      <c r="K63" s="120"/>
      <c r="L63" s="120"/>
      <c r="M63" s="120"/>
      <c r="N63" s="120"/>
      <c r="O63" s="120"/>
      <c r="P63" s="120"/>
      <c r="Q63" s="120"/>
      <c r="R63" s="120"/>
      <c r="S63" s="120"/>
      <c r="T63" s="120"/>
      <c r="U63" s="120"/>
      <c r="V63" s="120"/>
      <c r="W63" s="64"/>
    </row>
    <row r="64" spans="1:23" ht="12.75" customHeight="1">
      <c r="A64" s="118" t="s">
        <v>177</v>
      </c>
      <c r="B64" s="118"/>
      <c r="C64" s="118"/>
      <c r="D64" s="118"/>
      <c r="E64" s="118"/>
      <c r="F64" s="118"/>
      <c r="G64" s="118"/>
      <c r="H64" s="118"/>
      <c r="I64" s="118"/>
      <c r="J64" s="118"/>
      <c r="K64" s="118"/>
      <c r="L64" s="118"/>
      <c r="M64" s="118"/>
      <c r="N64" s="118"/>
      <c r="O64" s="118"/>
      <c r="P64" s="118"/>
      <c r="Q64" s="118"/>
      <c r="R64" s="118"/>
      <c r="S64" s="118"/>
      <c r="T64" s="118"/>
      <c r="U64" s="118"/>
      <c r="V64" s="118"/>
      <c r="W64" s="64"/>
    </row>
    <row r="65" spans="1:23" ht="12.75" customHeight="1">
      <c r="A65" s="113" t="s">
        <v>178</v>
      </c>
      <c r="B65" s="113"/>
      <c r="C65" s="113"/>
      <c r="D65" s="113"/>
      <c r="E65" s="113"/>
      <c r="F65" s="113"/>
      <c r="G65" s="113"/>
      <c r="H65" s="113"/>
      <c r="I65" s="113"/>
      <c r="J65" s="113"/>
      <c r="K65" s="113"/>
      <c r="L65" s="113"/>
      <c r="M65" s="113"/>
      <c r="N65" s="113"/>
      <c r="O65" s="113"/>
      <c r="P65" s="113"/>
      <c r="Q65" s="113"/>
      <c r="R65" s="113"/>
      <c r="S65" s="113"/>
      <c r="T65" s="113"/>
      <c r="U65" s="113"/>
      <c r="V65" s="113"/>
      <c r="W65" s="64"/>
    </row>
    <row r="66" spans="1:23" ht="12.75" customHeight="1">
      <c r="A66" s="112" t="s">
        <v>179</v>
      </c>
      <c r="B66" s="112"/>
      <c r="C66" s="112"/>
      <c r="D66" s="112"/>
      <c r="E66" s="112"/>
      <c r="F66" s="112"/>
      <c r="G66" s="112"/>
      <c r="H66" s="112"/>
      <c r="I66" s="112"/>
      <c r="J66" s="112"/>
      <c r="K66" s="112"/>
      <c r="L66" s="112"/>
      <c r="M66" s="112"/>
      <c r="N66" s="112"/>
      <c r="O66" s="112"/>
      <c r="P66" s="112"/>
      <c r="Q66" s="112"/>
      <c r="R66" s="112"/>
      <c r="S66" s="112"/>
      <c r="T66" s="112"/>
      <c r="U66" s="112"/>
      <c r="V66" s="112"/>
      <c r="W66" s="64"/>
    </row>
    <row r="67" spans="1:23" ht="12.75" customHeight="1">
      <c r="A67" s="118" t="s">
        <v>180</v>
      </c>
      <c r="B67" s="118"/>
      <c r="C67" s="118"/>
      <c r="D67" s="118"/>
      <c r="E67" s="118"/>
      <c r="F67" s="118"/>
      <c r="G67" s="118"/>
      <c r="H67" s="118"/>
      <c r="I67" s="118"/>
      <c r="J67" s="118"/>
      <c r="K67" s="118"/>
      <c r="L67" s="118"/>
      <c r="M67" s="118"/>
      <c r="N67" s="118"/>
      <c r="O67" s="118"/>
      <c r="P67" s="118"/>
      <c r="Q67" s="118"/>
      <c r="R67" s="118"/>
      <c r="S67" s="118"/>
      <c r="T67" s="118"/>
      <c r="U67" s="118"/>
      <c r="V67" s="118"/>
      <c r="W67" s="64"/>
    </row>
    <row r="68" spans="1:23" ht="12.75" customHeight="1">
      <c r="A68" s="112" t="s">
        <v>181</v>
      </c>
      <c r="B68" s="112"/>
      <c r="C68" s="112"/>
      <c r="D68" s="112"/>
      <c r="E68" s="112"/>
      <c r="F68" s="112"/>
      <c r="G68" s="112"/>
      <c r="H68" s="112"/>
      <c r="I68" s="112"/>
      <c r="J68" s="112"/>
      <c r="K68" s="112"/>
      <c r="L68" s="112"/>
      <c r="M68" s="112"/>
      <c r="N68" s="112"/>
      <c r="O68" s="112"/>
      <c r="P68" s="112"/>
      <c r="Q68" s="112"/>
      <c r="R68" s="112"/>
      <c r="S68" s="112"/>
      <c r="T68" s="112"/>
      <c r="U68" s="112"/>
      <c r="V68" s="112"/>
      <c r="W68" s="64"/>
    </row>
    <row r="69" spans="1:23" ht="12.75" customHeight="1">
      <c r="A69" s="118" t="s">
        <v>182</v>
      </c>
      <c r="B69" s="118"/>
      <c r="C69" s="118"/>
      <c r="D69" s="118"/>
      <c r="E69" s="118"/>
      <c r="F69" s="118"/>
      <c r="G69" s="118"/>
      <c r="H69" s="118"/>
      <c r="I69" s="118"/>
      <c r="J69" s="118"/>
      <c r="K69" s="118"/>
      <c r="L69" s="118"/>
      <c r="M69" s="118"/>
      <c r="N69" s="118"/>
      <c r="O69" s="118"/>
      <c r="P69" s="118"/>
      <c r="Q69" s="118"/>
      <c r="R69" s="118"/>
      <c r="S69" s="118"/>
      <c r="T69" s="118"/>
      <c r="U69" s="118"/>
      <c r="V69" s="118"/>
      <c r="W69" s="64"/>
    </row>
    <row r="70" spans="1:23" ht="12.75" customHeight="1">
      <c r="A70" s="112" t="s">
        <v>183</v>
      </c>
      <c r="B70" s="112"/>
      <c r="C70" s="112"/>
      <c r="D70" s="112"/>
      <c r="E70" s="112"/>
      <c r="F70" s="112"/>
      <c r="G70" s="112"/>
      <c r="H70" s="112"/>
      <c r="I70" s="112"/>
      <c r="J70" s="112"/>
      <c r="K70" s="112"/>
      <c r="L70" s="112"/>
      <c r="M70" s="112"/>
      <c r="N70" s="112"/>
      <c r="O70" s="112"/>
      <c r="P70" s="112"/>
      <c r="Q70" s="112"/>
      <c r="R70" s="112"/>
      <c r="S70" s="112"/>
      <c r="T70" s="112"/>
      <c r="U70" s="112"/>
      <c r="V70" s="112"/>
      <c r="W70" s="64"/>
    </row>
    <row r="71" spans="1:23" ht="12.75" customHeight="1">
      <c r="A71" s="112" t="s">
        <v>184</v>
      </c>
      <c r="B71" s="112"/>
      <c r="C71" s="112"/>
      <c r="D71" s="112"/>
      <c r="E71" s="112"/>
      <c r="F71" s="112"/>
      <c r="G71" s="112"/>
      <c r="H71" s="112"/>
      <c r="I71" s="112"/>
      <c r="J71" s="112"/>
      <c r="K71" s="112"/>
      <c r="L71" s="112"/>
      <c r="M71" s="112"/>
      <c r="N71" s="112"/>
      <c r="O71" s="112"/>
      <c r="P71" s="112"/>
      <c r="Q71" s="112"/>
      <c r="R71" s="112"/>
      <c r="S71" s="112"/>
      <c r="T71" s="112"/>
      <c r="U71" s="112"/>
      <c r="V71" s="112"/>
      <c r="W71" s="64"/>
    </row>
    <row r="72" spans="1:23" ht="12.75" customHeight="1">
      <c r="A72" s="118" t="s">
        <v>185</v>
      </c>
      <c r="B72" s="118"/>
      <c r="C72" s="118"/>
      <c r="D72" s="118"/>
      <c r="E72" s="118"/>
      <c r="F72" s="118"/>
      <c r="G72" s="118"/>
      <c r="H72" s="118"/>
      <c r="I72" s="118"/>
      <c r="J72" s="118"/>
      <c r="K72" s="118"/>
      <c r="L72" s="118"/>
      <c r="M72" s="118"/>
      <c r="N72" s="118"/>
      <c r="O72" s="118"/>
      <c r="P72" s="118"/>
      <c r="Q72" s="118"/>
      <c r="R72" s="118"/>
      <c r="S72" s="118"/>
      <c r="T72" s="118"/>
      <c r="U72" s="118"/>
      <c r="V72" s="118"/>
      <c r="W72" s="64"/>
    </row>
    <row r="73" spans="1:23" ht="12.75" customHeight="1">
      <c r="A73" s="113" t="s">
        <v>186</v>
      </c>
      <c r="B73" s="113"/>
      <c r="C73" s="113"/>
      <c r="D73" s="113"/>
      <c r="E73" s="113"/>
      <c r="F73" s="113"/>
      <c r="G73" s="113"/>
      <c r="H73" s="113"/>
      <c r="I73" s="113"/>
      <c r="J73" s="113"/>
      <c r="K73" s="113"/>
      <c r="L73" s="113"/>
      <c r="M73" s="113"/>
      <c r="N73" s="113"/>
      <c r="O73" s="113"/>
      <c r="P73" s="113"/>
      <c r="Q73" s="113"/>
      <c r="R73" s="113"/>
      <c r="S73" s="113"/>
      <c r="T73" s="113"/>
      <c r="U73" s="113"/>
      <c r="V73" s="113"/>
      <c r="W73" s="64"/>
    </row>
    <row r="74" spans="1:23" ht="12.75" customHeight="1">
      <c r="A74" s="112" t="s">
        <v>187</v>
      </c>
      <c r="B74" s="112"/>
      <c r="C74" s="112"/>
      <c r="D74" s="112"/>
      <c r="E74" s="112"/>
      <c r="F74" s="112"/>
      <c r="G74" s="112"/>
      <c r="H74" s="112"/>
      <c r="I74" s="112"/>
      <c r="J74" s="112"/>
      <c r="K74" s="112"/>
      <c r="L74" s="112"/>
      <c r="M74" s="112"/>
      <c r="N74" s="112"/>
      <c r="O74" s="112"/>
      <c r="P74" s="112"/>
      <c r="Q74" s="112"/>
      <c r="R74" s="112"/>
      <c r="S74" s="112"/>
      <c r="T74" s="112"/>
      <c r="U74" s="112"/>
      <c r="V74" s="112"/>
      <c r="W74" s="64"/>
    </row>
    <row r="75" spans="1:23" ht="12.75" customHeight="1">
      <c r="A75" s="118" t="s">
        <v>188</v>
      </c>
      <c r="B75" s="118"/>
      <c r="C75" s="118"/>
      <c r="D75" s="118"/>
      <c r="E75" s="118"/>
      <c r="F75" s="118"/>
      <c r="G75" s="118"/>
      <c r="H75" s="118"/>
      <c r="I75" s="118"/>
      <c r="J75" s="118"/>
      <c r="K75" s="118"/>
      <c r="L75" s="118"/>
      <c r="M75" s="118"/>
      <c r="N75" s="118"/>
      <c r="O75" s="118"/>
      <c r="P75" s="118"/>
      <c r="Q75" s="118"/>
      <c r="R75" s="118"/>
      <c r="S75" s="118"/>
      <c r="T75" s="118"/>
      <c r="U75" s="118"/>
      <c r="V75" s="118"/>
      <c r="W75" s="64"/>
    </row>
    <row r="76" spans="1:23" ht="12.75" customHeight="1">
      <c r="A76" s="113" t="s">
        <v>178</v>
      </c>
      <c r="B76" s="113"/>
      <c r="C76" s="113"/>
      <c r="D76" s="113"/>
      <c r="E76" s="113"/>
      <c r="F76" s="113"/>
      <c r="G76" s="113"/>
      <c r="H76" s="113"/>
      <c r="I76" s="113"/>
      <c r="J76" s="113"/>
      <c r="K76" s="113"/>
      <c r="L76" s="113"/>
      <c r="M76" s="113"/>
      <c r="N76" s="113"/>
      <c r="O76" s="113"/>
      <c r="P76" s="113"/>
      <c r="Q76" s="113"/>
      <c r="R76" s="113"/>
      <c r="S76" s="113"/>
      <c r="T76" s="113"/>
      <c r="U76" s="113"/>
      <c r="V76" s="113"/>
      <c r="W76" s="64"/>
    </row>
    <row r="77" spans="1:23" ht="12.75" customHeight="1">
      <c r="A77" s="112" t="s">
        <v>189</v>
      </c>
      <c r="B77" s="112"/>
      <c r="C77" s="112"/>
      <c r="D77" s="112"/>
      <c r="E77" s="112"/>
      <c r="F77" s="112"/>
      <c r="G77" s="112"/>
      <c r="H77" s="112"/>
      <c r="I77" s="112"/>
      <c r="J77" s="112"/>
      <c r="K77" s="112"/>
      <c r="L77" s="112"/>
      <c r="M77" s="112"/>
      <c r="N77" s="112"/>
      <c r="O77" s="112"/>
      <c r="P77" s="112"/>
      <c r="Q77" s="112"/>
      <c r="R77" s="112"/>
      <c r="S77" s="112"/>
      <c r="T77" s="112"/>
      <c r="U77" s="112"/>
      <c r="V77" s="112"/>
      <c r="W77" s="64"/>
    </row>
    <row r="78" spans="1:23" ht="12.75" customHeight="1">
      <c r="A78" s="120" t="s">
        <v>190</v>
      </c>
      <c r="B78" s="120"/>
      <c r="C78" s="120"/>
      <c r="D78" s="120"/>
      <c r="E78" s="120"/>
      <c r="F78" s="120"/>
      <c r="G78" s="120"/>
      <c r="H78" s="120"/>
      <c r="I78" s="120"/>
      <c r="J78" s="120"/>
      <c r="K78" s="120"/>
      <c r="L78" s="120"/>
      <c r="M78" s="120"/>
      <c r="N78" s="120"/>
      <c r="O78" s="120"/>
      <c r="P78" s="120"/>
      <c r="Q78" s="120"/>
      <c r="R78" s="120"/>
      <c r="S78" s="120"/>
      <c r="T78" s="120"/>
      <c r="U78" s="120"/>
      <c r="V78" s="120"/>
      <c r="W78" s="64"/>
    </row>
    <row r="79" spans="1:23" ht="12.75" customHeight="1">
      <c r="A79" s="121" t="s">
        <v>191</v>
      </c>
      <c r="B79" s="121"/>
      <c r="C79" s="121"/>
      <c r="D79" s="121"/>
      <c r="E79" s="121"/>
      <c r="F79" s="121"/>
      <c r="G79" s="121"/>
      <c r="H79" s="121"/>
      <c r="I79" s="121"/>
      <c r="J79" s="121"/>
      <c r="K79" s="121"/>
      <c r="L79" s="121"/>
      <c r="M79" s="121"/>
      <c r="N79" s="121"/>
      <c r="O79" s="121"/>
      <c r="P79" s="121"/>
      <c r="Q79" s="121"/>
      <c r="R79" s="121"/>
      <c r="S79" s="121"/>
      <c r="T79" s="121"/>
      <c r="U79" s="121"/>
      <c r="V79" s="121"/>
      <c r="W79" s="64"/>
    </row>
    <row r="80" spans="1:23" ht="12.75" customHeight="1">
      <c r="A80" s="112" t="s">
        <v>192</v>
      </c>
      <c r="B80" s="112"/>
      <c r="C80" s="112"/>
      <c r="D80" s="112"/>
      <c r="E80" s="112"/>
      <c r="F80" s="112"/>
      <c r="G80" s="112"/>
      <c r="H80" s="112"/>
      <c r="I80" s="112"/>
      <c r="J80" s="112"/>
      <c r="K80" s="112"/>
      <c r="L80" s="112"/>
      <c r="M80" s="112"/>
      <c r="N80" s="112"/>
      <c r="O80" s="112"/>
      <c r="P80" s="112"/>
      <c r="Q80" s="112"/>
      <c r="R80" s="112"/>
      <c r="S80" s="112"/>
      <c r="T80" s="112"/>
      <c r="U80" s="112"/>
      <c r="V80" s="112"/>
      <c r="W80" s="64"/>
    </row>
    <row r="81" spans="1:23" ht="12.75" customHeight="1">
      <c r="A81" s="112" t="s">
        <v>193</v>
      </c>
      <c r="B81" s="112"/>
      <c r="C81" s="112"/>
      <c r="D81" s="112"/>
      <c r="E81" s="112"/>
      <c r="F81" s="112"/>
      <c r="G81" s="112"/>
      <c r="H81" s="112"/>
      <c r="I81" s="112"/>
      <c r="J81" s="112"/>
      <c r="K81" s="112"/>
      <c r="L81" s="112"/>
      <c r="M81" s="112"/>
      <c r="N81" s="112"/>
      <c r="O81" s="112"/>
      <c r="P81" s="112"/>
      <c r="Q81" s="112"/>
      <c r="R81" s="112"/>
      <c r="S81" s="112"/>
      <c r="T81" s="112"/>
      <c r="U81" s="112"/>
      <c r="V81" s="112"/>
      <c r="W81" s="64"/>
    </row>
    <row r="82" spans="1:23" ht="12.75" customHeight="1">
      <c r="A82" s="120" t="s">
        <v>102</v>
      </c>
      <c r="B82" s="120"/>
      <c r="C82" s="120"/>
      <c r="D82" s="120"/>
      <c r="E82" s="120"/>
      <c r="F82" s="120"/>
      <c r="G82" s="120"/>
      <c r="H82" s="120"/>
      <c r="I82" s="120"/>
      <c r="J82" s="120"/>
      <c r="K82" s="120"/>
      <c r="L82" s="120"/>
      <c r="M82" s="120"/>
      <c r="N82" s="120"/>
      <c r="O82" s="120"/>
      <c r="P82" s="120"/>
      <c r="Q82" s="120"/>
      <c r="R82" s="120"/>
      <c r="S82" s="120"/>
      <c r="T82" s="120"/>
      <c r="U82" s="120"/>
      <c r="V82" s="120"/>
      <c r="W82" s="64"/>
    </row>
    <row r="83" spans="1:23" ht="12.75" customHeight="1">
      <c r="A83" s="118" t="s">
        <v>194</v>
      </c>
      <c r="B83" s="118"/>
      <c r="C83" s="118"/>
      <c r="D83" s="118"/>
      <c r="E83" s="118"/>
      <c r="F83" s="118"/>
      <c r="G83" s="118"/>
      <c r="H83" s="118"/>
      <c r="I83" s="118"/>
      <c r="J83" s="118"/>
      <c r="K83" s="118"/>
      <c r="L83" s="118"/>
      <c r="M83" s="118"/>
      <c r="N83" s="118"/>
      <c r="O83" s="118"/>
      <c r="P83" s="118"/>
      <c r="Q83" s="118"/>
      <c r="R83" s="118"/>
      <c r="S83" s="118"/>
      <c r="T83" s="118"/>
      <c r="U83" s="118"/>
      <c r="V83" s="118"/>
      <c r="W83" s="64"/>
    </row>
    <row r="84" spans="1:23" ht="12.75" customHeight="1">
      <c r="A84" s="121" t="s">
        <v>195</v>
      </c>
      <c r="B84" s="121"/>
      <c r="C84" s="121"/>
      <c r="D84" s="121"/>
      <c r="E84" s="121"/>
      <c r="F84" s="121"/>
      <c r="G84" s="121"/>
      <c r="H84" s="121"/>
      <c r="I84" s="121"/>
      <c r="J84" s="121"/>
      <c r="K84" s="121"/>
      <c r="L84" s="121"/>
      <c r="M84" s="121"/>
      <c r="N84" s="121"/>
      <c r="O84" s="121"/>
      <c r="P84" s="121"/>
      <c r="Q84" s="121"/>
      <c r="R84" s="121"/>
      <c r="S84" s="121"/>
      <c r="T84" s="121"/>
      <c r="U84" s="121"/>
      <c r="V84" s="121"/>
      <c r="W84" s="64"/>
    </row>
    <row r="85" spans="1:23" ht="12.75" customHeight="1">
      <c r="A85" s="118" t="s">
        <v>196</v>
      </c>
      <c r="B85" s="118"/>
      <c r="C85" s="118"/>
      <c r="D85" s="118"/>
      <c r="E85" s="118"/>
      <c r="F85" s="118"/>
      <c r="G85" s="118"/>
      <c r="H85" s="118"/>
      <c r="I85" s="118"/>
      <c r="J85" s="118"/>
      <c r="K85" s="118"/>
      <c r="L85" s="118"/>
      <c r="M85" s="118"/>
      <c r="N85" s="118"/>
      <c r="O85" s="118"/>
      <c r="P85" s="118"/>
      <c r="Q85" s="118"/>
      <c r="R85" s="118"/>
      <c r="S85" s="118"/>
      <c r="T85" s="118"/>
      <c r="U85" s="118"/>
      <c r="V85" s="118"/>
      <c r="W85" s="64"/>
    </row>
    <row r="86" spans="1:23" ht="12.75" customHeight="1">
      <c r="A86" s="112" t="s">
        <v>197</v>
      </c>
      <c r="B86" s="112"/>
      <c r="C86" s="112"/>
      <c r="D86" s="112"/>
      <c r="E86" s="112"/>
      <c r="F86" s="112"/>
      <c r="G86" s="112"/>
      <c r="H86" s="112"/>
      <c r="I86" s="112"/>
      <c r="J86" s="112"/>
      <c r="K86" s="112"/>
      <c r="L86" s="112"/>
      <c r="M86" s="112"/>
      <c r="N86" s="112"/>
      <c r="O86" s="112"/>
      <c r="P86" s="112"/>
      <c r="Q86" s="112"/>
      <c r="R86" s="112"/>
      <c r="S86" s="112"/>
      <c r="T86" s="112"/>
      <c r="U86" s="112"/>
      <c r="V86" s="112"/>
      <c r="W86" s="64"/>
    </row>
    <row r="87" spans="1:23" ht="12.75" customHeight="1">
      <c r="A87" s="112" t="s">
        <v>198</v>
      </c>
      <c r="B87" s="112"/>
      <c r="C87" s="112"/>
      <c r="D87" s="112"/>
      <c r="E87" s="112"/>
      <c r="F87" s="112"/>
      <c r="G87" s="112"/>
      <c r="H87" s="112"/>
      <c r="I87" s="112"/>
      <c r="J87" s="112"/>
      <c r="K87" s="112"/>
      <c r="L87" s="112"/>
      <c r="M87" s="112"/>
      <c r="N87" s="112"/>
      <c r="O87" s="112"/>
      <c r="P87" s="112"/>
      <c r="Q87" s="112"/>
      <c r="R87" s="112"/>
      <c r="S87" s="112"/>
      <c r="T87" s="112"/>
      <c r="U87" s="112"/>
      <c r="V87" s="112"/>
      <c r="W87" s="64"/>
    </row>
    <row r="88" spans="1:23" ht="12.75" customHeight="1">
      <c r="A88" s="112" t="s">
        <v>199</v>
      </c>
      <c r="B88" s="112"/>
      <c r="C88" s="112"/>
      <c r="D88" s="112"/>
      <c r="E88" s="112"/>
      <c r="F88" s="112"/>
      <c r="G88" s="112"/>
      <c r="H88" s="112"/>
      <c r="I88" s="112"/>
      <c r="J88" s="112"/>
      <c r="K88" s="112"/>
      <c r="L88" s="112"/>
      <c r="M88" s="112"/>
      <c r="N88" s="112"/>
      <c r="O88" s="112"/>
      <c r="P88" s="112"/>
      <c r="Q88" s="112"/>
      <c r="R88" s="112"/>
      <c r="S88" s="112"/>
      <c r="T88" s="112"/>
      <c r="U88" s="112"/>
      <c r="V88" s="112"/>
      <c r="W88" s="64"/>
    </row>
    <row r="89" spans="1:23" ht="12.75" customHeight="1">
      <c r="A89" s="118" t="s">
        <v>200</v>
      </c>
      <c r="B89" s="118"/>
      <c r="C89" s="118"/>
      <c r="D89" s="118"/>
      <c r="E89" s="118"/>
      <c r="F89" s="118"/>
      <c r="G89" s="118"/>
      <c r="H89" s="118"/>
      <c r="I89" s="118"/>
      <c r="J89" s="118"/>
      <c r="K89" s="118"/>
      <c r="L89" s="118"/>
      <c r="M89" s="118"/>
      <c r="N89" s="118"/>
      <c r="O89" s="118"/>
      <c r="P89" s="118"/>
      <c r="Q89" s="118"/>
      <c r="R89" s="118"/>
      <c r="S89" s="118"/>
      <c r="T89" s="118"/>
      <c r="U89" s="118"/>
      <c r="V89" s="118"/>
      <c r="W89" s="64"/>
    </row>
    <row r="90" spans="1:23" ht="12.75" customHeight="1">
      <c r="A90" s="112" t="s">
        <v>201</v>
      </c>
      <c r="B90" s="112"/>
      <c r="C90" s="112"/>
      <c r="D90" s="112"/>
      <c r="E90" s="112"/>
      <c r="F90" s="112"/>
      <c r="G90" s="112"/>
      <c r="H90" s="112"/>
      <c r="I90" s="112"/>
      <c r="J90" s="112"/>
      <c r="K90" s="112"/>
      <c r="L90" s="112"/>
      <c r="M90" s="112"/>
      <c r="N90" s="112"/>
      <c r="O90" s="112"/>
      <c r="P90" s="112"/>
      <c r="Q90" s="112"/>
      <c r="R90" s="112"/>
      <c r="S90" s="112"/>
      <c r="T90" s="112"/>
      <c r="U90" s="112"/>
      <c r="V90" s="112"/>
    </row>
    <row r="91" spans="1:23" ht="12.75" customHeight="1">
      <c r="A91" s="112" t="s">
        <v>202</v>
      </c>
      <c r="B91" s="112"/>
      <c r="C91" s="112"/>
      <c r="D91" s="112"/>
      <c r="E91" s="112"/>
      <c r="F91" s="112"/>
      <c r="G91" s="112"/>
      <c r="H91" s="112"/>
      <c r="I91" s="112"/>
      <c r="J91" s="112"/>
      <c r="K91" s="112"/>
      <c r="L91" s="112"/>
      <c r="M91" s="112"/>
      <c r="N91" s="112"/>
      <c r="O91" s="112"/>
      <c r="P91" s="112"/>
      <c r="Q91" s="112"/>
      <c r="R91" s="112"/>
      <c r="S91" s="112"/>
      <c r="T91" s="112"/>
      <c r="U91" s="112"/>
      <c r="V91" s="112"/>
    </row>
    <row r="92" spans="1:23" ht="12.75" customHeight="1">
      <c r="A92" s="121" t="s">
        <v>203</v>
      </c>
      <c r="B92" s="121"/>
      <c r="C92" s="121"/>
      <c r="D92" s="121"/>
      <c r="E92" s="121"/>
      <c r="F92" s="121"/>
      <c r="G92" s="121"/>
      <c r="H92" s="121"/>
      <c r="I92" s="121"/>
      <c r="J92" s="121"/>
      <c r="K92" s="121"/>
      <c r="L92" s="121"/>
      <c r="M92" s="121"/>
      <c r="N92" s="121"/>
      <c r="O92" s="121"/>
      <c r="P92" s="121"/>
      <c r="Q92" s="121"/>
      <c r="R92" s="121"/>
      <c r="S92" s="121"/>
      <c r="T92" s="121"/>
      <c r="U92" s="121"/>
      <c r="V92" s="121"/>
    </row>
  </sheetData>
  <mergeCells count="64">
    <mergeCell ref="A89:V89"/>
    <mergeCell ref="A90:V90"/>
    <mergeCell ref="A91:V91"/>
    <mergeCell ref="A92:V92"/>
    <mergeCell ref="A83:V83"/>
    <mergeCell ref="A84:V84"/>
    <mergeCell ref="A85:V85"/>
    <mergeCell ref="A86:V86"/>
    <mergeCell ref="A87:V87"/>
    <mergeCell ref="A88:V88"/>
    <mergeCell ref="A82:V82"/>
    <mergeCell ref="A71:V71"/>
    <mergeCell ref="A72:V72"/>
    <mergeCell ref="A73:V73"/>
    <mergeCell ref="A74:V74"/>
    <mergeCell ref="A75:V75"/>
    <mergeCell ref="A76:V76"/>
    <mergeCell ref="A77:V77"/>
    <mergeCell ref="A78:V78"/>
    <mergeCell ref="A79:V79"/>
    <mergeCell ref="A80:V80"/>
    <mergeCell ref="A81:V81"/>
    <mergeCell ref="A70:V70"/>
    <mergeCell ref="A59:V59"/>
    <mergeCell ref="A60:V60"/>
    <mergeCell ref="A61:V61"/>
    <mergeCell ref="A62:V62"/>
    <mergeCell ref="A63:V63"/>
    <mergeCell ref="A64:V64"/>
    <mergeCell ref="A65:V65"/>
    <mergeCell ref="A66:V66"/>
    <mergeCell ref="A67:V67"/>
    <mergeCell ref="A68:V68"/>
    <mergeCell ref="A69:V69"/>
    <mergeCell ref="A58:V58"/>
    <mergeCell ref="A47:V47"/>
    <mergeCell ref="A48:V48"/>
    <mergeCell ref="A49:V49"/>
    <mergeCell ref="A50:V50"/>
    <mergeCell ref="A51:V51"/>
    <mergeCell ref="A52:V52"/>
    <mergeCell ref="A53:V53"/>
    <mergeCell ref="A54:V54"/>
    <mergeCell ref="A55:V55"/>
    <mergeCell ref="A56:V56"/>
    <mergeCell ref="A57:V57"/>
    <mergeCell ref="A46:V46"/>
    <mergeCell ref="A35:V35"/>
    <mergeCell ref="A36:V36"/>
    <mergeCell ref="A37:V37"/>
    <mergeCell ref="A38:V38"/>
    <mergeCell ref="A39:V39"/>
    <mergeCell ref="A40:V40"/>
    <mergeCell ref="A41:V41"/>
    <mergeCell ref="A42:V42"/>
    <mergeCell ref="A43:V43"/>
    <mergeCell ref="A44:V44"/>
    <mergeCell ref="A45:V45"/>
    <mergeCell ref="A34:V34"/>
    <mergeCell ref="A1:AG1"/>
    <mergeCell ref="A30:V30"/>
    <mergeCell ref="A31:V31"/>
    <mergeCell ref="A32:V32"/>
    <mergeCell ref="A33:V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G4" sqref="G4"/>
    </sheetView>
  </sheetViews>
  <sheetFormatPr defaultRowHeight="14.5"/>
  <cols>
    <col min="1" max="1" width="26.81640625" customWidth="1"/>
    <col min="2" max="2" width="16.7265625" customWidth="1"/>
    <col min="3" max="3" width="12.54296875" customWidth="1"/>
    <col min="4" max="4" width="14.1796875" customWidth="1"/>
    <col min="5" max="5" width="16.7265625" customWidth="1"/>
    <col min="6" max="6" width="16.26953125" customWidth="1"/>
    <col min="7" max="7" width="15.81640625" customWidth="1"/>
  </cols>
  <sheetData>
    <row r="1" spans="1:7">
      <c r="A1" s="1" t="s">
        <v>69</v>
      </c>
    </row>
    <row r="2" spans="1:7">
      <c r="A2" s="1"/>
    </row>
    <row r="3" spans="1:7" ht="43.5">
      <c r="A3" s="16" t="s">
        <v>70</v>
      </c>
      <c r="B3" s="16" t="s">
        <v>71</v>
      </c>
      <c r="C3" s="16" t="s">
        <v>72</v>
      </c>
      <c r="D3" s="16" t="s">
        <v>73</v>
      </c>
      <c r="E3" s="16" t="s">
        <v>74</v>
      </c>
      <c r="F3" s="16" t="s">
        <v>75</v>
      </c>
      <c r="G3" s="16" t="s">
        <v>76</v>
      </c>
    </row>
    <row r="4" spans="1:7">
      <c r="A4" t="s">
        <v>77</v>
      </c>
      <c r="B4" s="17">
        <v>21611</v>
      </c>
      <c r="C4" s="17">
        <v>244203</v>
      </c>
      <c r="D4" s="17">
        <v>3584</v>
      </c>
      <c r="E4">
        <v>11.3</v>
      </c>
      <c r="F4">
        <v>5.7</v>
      </c>
      <c r="G4">
        <v>2.4</v>
      </c>
    </row>
    <row r="5" spans="1:7">
      <c r="A5" t="s">
        <v>78</v>
      </c>
      <c r="B5" s="17">
        <v>10147</v>
      </c>
      <c r="C5" s="17">
        <v>121865</v>
      </c>
      <c r="D5" s="17">
        <v>2035</v>
      </c>
      <c r="E5">
        <v>12</v>
      </c>
      <c r="F5">
        <v>6</v>
      </c>
      <c r="G5">
        <v>2.7</v>
      </c>
    </row>
    <row r="6" spans="1:7">
      <c r="A6" t="s">
        <v>79</v>
      </c>
      <c r="B6">
        <v>735</v>
      </c>
      <c r="C6" s="17">
        <v>8137</v>
      </c>
      <c r="D6">
        <v>154</v>
      </c>
      <c r="E6">
        <v>11.1</v>
      </c>
      <c r="F6">
        <v>7.8</v>
      </c>
      <c r="G6">
        <v>2.4</v>
      </c>
    </row>
    <row r="7" spans="1:7">
      <c r="A7" t="s">
        <v>80</v>
      </c>
      <c r="B7">
        <v>854</v>
      </c>
      <c r="C7" s="17">
        <v>12694</v>
      </c>
      <c r="D7">
        <v>220</v>
      </c>
      <c r="E7">
        <v>14.9</v>
      </c>
      <c r="F7">
        <v>4.0999999999999996</v>
      </c>
      <c r="G7">
        <v>3.8</v>
      </c>
    </row>
    <row r="8" spans="1:7">
      <c r="A8" t="s">
        <v>81</v>
      </c>
      <c r="B8" s="17">
        <v>1704</v>
      </c>
      <c r="C8" s="17">
        <v>18728</v>
      </c>
      <c r="D8">
        <v>212</v>
      </c>
      <c r="E8">
        <v>11</v>
      </c>
      <c r="F8">
        <v>4.7</v>
      </c>
      <c r="G8">
        <v>2.2999999999999998</v>
      </c>
    </row>
    <row r="9" spans="1:7">
      <c r="A9" t="s">
        <v>82</v>
      </c>
      <c r="B9" s="17">
        <v>2508</v>
      </c>
      <c r="C9" s="17">
        <v>21580</v>
      </c>
      <c r="D9">
        <v>362</v>
      </c>
      <c r="E9">
        <v>8.6</v>
      </c>
      <c r="F9">
        <v>6.3</v>
      </c>
      <c r="G9">
        <v>2.2999999999999998</v>
      </c>
    </row>
    <row r="10" spans="1:7">
      <c r="A10" t="s">
        <v>83</v>
      </c>
      <c r="B10" s="17">
        <v>3916</v>
      </c>
      <c r="C10" s="17">
        <v>43741</v>
      </c>
      <c r="D10">
        <v>280</v>
      </c>
      <c r="E10">
        <v>11.2</v>
      </c>
      <c r="F10">
        <v>4.5999999999999996</v>
      </c>
      <c r="G10">
        <v>1.3</v>
      </c>
    </row>
    <row r="11" spans="1:7">
      <c r="A11" t="s">
        <v>84</v>
      </c>
      <c r="B11" s="17">
        <v>1747</v>
      </c>
      <c r="C11" s="17">
        <v>17458</v>
      </c>
      <c r="D11">
        <v>322</v>
      </c>
      <c r="E11">
        <v>10</v>
      </c>
      <c r="F11">
        <v>6.8</v>
      </c>
      <c r="G11">
        <v>2.4</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F1" sqref="F1"/>
    </sheetView>
  </sheetViews>
  <sheetFormatPr defaultRowHeight="14.5"/>
  <sheetData>
    <row r="1" spans="1:6">
      <c r="A1" t="s">
        <v>243</v>
      </c>
      <c r="F1">
        <f>26.55</f>
        <v>26.55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F1" sqref="F1"/>
    </sheetView>
  </sheetViews>
  <sheetFormatPr defaultRowHeight="14.5"/>
  <sheetData>
    <row r="1" spans="1:6">
      <c r="A1" t="s">
        <v>242</v>
      </c>
      <c r="F1">
        <v>11.08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EPS Data</vt:lpstr>
      <vt:lpstr>E3 Energy Use Data</vt:lpstr>
      <vt:lpstr>CA Freight Rail</vt:lpstr>
      <vt:lpstr>BTS 1-50</vt:lpstr>
      <vt:lpstr>BTS 1-35</vt:lpstr>
      <vt:lpstr>NRBS 40</vt:lpstr>
      <vt:lpstr>E3 data psg per railcar</vt:lpstr>
      <vt:lpstr>E3 data psg per bus</vt:lpstr>
      <vt:lpstr>Ship freight estimation</vt:lpstr>
      <vt:lpstr>MDV freight calculations</vt:lpstr>
      <vt:lpstr>NRBS table 40</vt:lpstr>
      <vt:lpstr>BTS NTS Modal Profile Data</vt:lpstr>
      <vt:lpstr>AVLo-passengers</vt:lpstr>
      <vt:lpstr>AVLo-freight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cp:lastPrinted>2018-10-10T17:05:34Z</cp:lastPrinted>
  <dcterms:created xsi:type="dcterms:W3CDTF">2015-06-16T22:55:39Z</dcterms:created>
  <dcterms:modified xsi:type="dcterms:W3CDTF">2019-04-30T18:37:29Z</dcterms:modified>
</cp:coreProperties>
</file>