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90" windowWidth="23960" windowHeight="12090"/>
  </bookViews>
  <sheets>
    <sheet name="About" sheetId="1" r:id="rId1"/>
    <sheet name="method summary" sheetId="54" r:id="rId2"/>
    <sheet name="CARB Aug 2018 scenarios data" sheetId="62" r:id="rId3"/>
    <sheet name="Gasoline calcs" sheetId="63" r:id="rId4"/>
    <sheet name="Diesel calcs" sheetId="64" r:id="rId5"/>
    <sheet name="4 scenario details" sheetId="61" r:id="rId6"/>
    <sheet name="GREET data fuel specs" sheetId="60" r:id="rId7"/>
    <sheet name="Advanced vs no conventional" sheetId="52" r:id="rId8"/>
    <sheet name="CA Pathways data" sheetId="57" r:id="rId9"/>
    <sheet name="CA Pathways detailed breakdown" sheetId="55" r:id="rId10"/>
    <sheet name="transpo fuel use by mode" sheetId="56" r:id="rId11"/>
    <sheet name="AEO 37" sheetId="4" r:id="rId12"/>
    <sheet name="AEO 17" sheetId="9" r:id="rId13"/>
    <sheet name="Plug-in Hybrid Elec Fraction" sheetId="11" r:id="rId14"/>
    <sheet name="E3 Pathways data - bio gasoline" sheetId="51" r:id="rId15"/>
    <sheet name="E3 Pathways data - bio diesel" sheetId="50" r:id="rId16"/>
    <sheet name="LDVs-psgr" sheetId="17" r:id="rId17"/>
    <sheet name="BPoEFUbVT-LDVs-psgr-batelc" sheetId="2" r:id="rId18"/>
    <sheet name="BPoEFUbVT-LDVs-psgr-natgas" sheetId="3" r:id="rId19"/>
    <sheet name="BPoEFUbVT-LDVs-psgr-gasveh" sheetId="5" r:id="rId20"/>
    <sheet name="BPoEFUbVT-LDVs-psgr-dslveh" sheetId="6" r:id="rId21"/>
    <sheet name="BPoEFUbVT-LDVs-psgr-plghyb" sheetId="7" r:id="rId22"/>
    <sheet name="LDVs-frgt" sheetId="18" r:id="rId23"/>
    <sheet name="BPoEFUbVT-LDVs-frgt-batelc" sheetId="12" r:id="rId24"/>
    <sheet name="BPoEFUbVT-LDVs-frgt-natgas" sheetId="13" r:id="rId25"/>
    <sheet name="BPoEFUbVT-LDVs-frgt-gasveh" sheetId="14" r:id="rId26"/>
    <sheet name="BPoEFUbVT-LDVs-frgt-dslveh" sheetId="15" r:id="rId27"/>
    <sheet name="BPoEFUbVT-LDVs-frgt-plghyb" sheetId="16" r:id="rId28"/>
    <sheet name="HDVs-psgr" sheetId="24" r:id="rId29"/>
    <sheet name="BPoEFUbVT-HDVs-psgr-batelc" sheetId="19" r:id="rId30"/>
    <sheet name="BPoEFUbVT-HDVs-psgr-natgas" sheetId="20" r:id="rId31"/>
    <sheet name="BPoEFUbVT-HDVs-psgr-gasveh" sheetId="21" r:id="rId32"/>
    <sheet name="BPoEFUbVT-HDVs-psgr-dslveh" sheetId="22" r:id="rId33"/>
    <sheet name="BPoEFUbVT-HDVs-psgr-plghyb" sheetId="23" r:id="rId34"/>
    <sheet name="HDVs-frgt" sheetId="25" r:id="rId35"/>
    <sheet name="BPoEFUbVT-HDVs-frgt-batelc" sheetId="26" r:id="rId36"/>
    <sheet name="BPoEFUbVT-HDVs-frgt-natgas" sheetId="27" r:id="rId37"/>
    <sheet name="BPoEFUbVT-HDVs-frgt-gasveh" sheetId="28" r:id="rId38"/>
    <sheet name="BPoEFUbVT-HDVs-frgt-dslveh" sheetId="29" r:id="rId39"/>
    <sheet name="BPoEFUbVT-HDVs-frgt-plghyb" sheetId="30" r:id="rId40"/>
    <sheet name="nonroad" sheetId="31" r:id="rId41"/>
    <sheet name="BPoEFUbVT-aircraft-psgr-nonroad" sheetId="32" r:id="rId42"/>
    <sheet name="BPoEFUbVT-aircraft-frgt-nonroad" sheetId="33" r:id="rId43"/>
    <sheet name="BPoEFUbVT-rail-psgr-nonroad" sheetId="34" r:id="rId44"/>
    <sheet name="BPoEFUbVT-rail-frgt-nonroad" sheetId="35" r:id="rId45"/>
    <sheet name="BPoEFUbVT-ships-psgr-nonroad" sheetId="36" r:id="rId46"/>
    <sheet name="BPoEFUbVT-ships-frgt-nonroad" sheetId="37" r:id="rId47"/>
    <sheet name="mtrbks-psgr" sheetId="38" r:id="rId48"/>
    <sheet name="BPoEFUbVT-mtrbks-psgr-batelc" sheetId="39" r:id="rId49"/>
    <sheet name="BPoEFUbVT-mtrbks-psgr-natgas" sheetId="40" r:id="rId50"/>
    <sheet name="BPoEFUbVT-mtrbks-psgr-gasveh" sheetId="41" r:id="rId51"/>
    <sheet name="BPoEFUbVT-mtrbks-psgr-dslveh" sheetId="42" r:id="rId52"/>
    <sheet name="BPoEFUbVT-mtrbks-psgr-plghyb" sheetId="43" r:id="rId53"/>
    <sheet name="mtrbks-frgt" sheetId="44" r:id="rId54"/>
    <sheet name="BPoEFUbVT-mtrbks-frgt-batelc" sheetId="45" r:id="rId55"/>
    <sheet name="BPoEFUbVT-mtrbks-frgt-natgas" sheetId="46" r:id="rId56"/>
    <sheet name="BPoEFUbVT-mtrbks-frgt-gasveh" sheetId="47" r:id="rId57"/>
    <sheet name="BPoEFUbVT-mtrbks-frgt-dslveh" sheetId="48" r:id="rId58"/>
    <sheet name="BPoEFUbVT-mtrbks-frgt-plghyb" sheetId="49" r:id="rId59"/>
  </sheets>
  <externalReferences>
    <externalReference r:id="rId60"/>
  </externalReferences>
  <definedNames>
    <definedName name="MYear">#REF!</definedName>
  </definedNames>
  <calcPr calcId="145621"/>
</workbook>
</file>

<file path=xl/calcChain.xml><?xml version="1.0" encoding="utf-8"?>
<calcChain xmlns="http://schemas.openxmlformats.org/spreadsheetml/2006/main">
  <c r="B4" i="21" l="1"/>
  <c r="C4" i="21"/>
  <c r="D4" i="21"/>
  <c r="E4" i="21"/>
  <c r="F4" i="21"/>
  <c r="G4" i="21"/>
  <c r="H4" i="21"/>
  <c r="I4" i="21"/>
  <c r="J4" i="21"/>
  <c r="K4" i="21"/>
  <c r="L4" i="21"/>
  <c r="M4" i="21"/>
  <c r="N4" i="21"/>
  <c r="O4" i="21"/>
  <c r="P4" i="21"/>
  <c r="Q4" i="21"/>
  <c r="R4" i="21"/>
  <c r="S4" i="21"/>
  <c r="T4" i="21"/>
  <c r="U4" i="21"/>
  <c r="V4" i="21"/>
  <c r="W4" i="21"/>
  <c r="X4" i="21"/>
  <c r="Y4" i="21"/>
  <c r="Z4" i="21"/>
  <c r="AA4" i="21"/>
  <c r="AB4" i="21"/>
  <c r="AC4" i="21"/>
  <c r="AD4" i="21"/>
  <c r="AE4" i="21"/>
  <c r="AF4" i="21"/>
  <c r="AG4" i="21"/>
  <c r="AH4" i="21"/>
  <c r="AI4" i="21"/>
  <c r="AJ4" i="21"/>
  <c r="B5" i="21"/>
  <c r="C5" i="21"/>
  <c r="D5" i="21"/>
  <c r="E5" i="21"/>
  <c r="F5" i="21"/>
  <c r="G5" i="21"/>
  <c r="H5" i="21"/>
  <c r="I5" i="21"/>
  <c r="J5" i="21"/>
  <c r="K5" i="21"/>
  <c r="L5" i="21"/>
  <c r="M5" i="21"/>
  <c r="N5" i="21"/>
  <c r="O5" i="21"/>
  <c r="P5" i="21"/>
  <c r="Q5" i="21"/>
  <c r="R5" i="21"/>
  <c r="S5" i="21"/>
  <c r="T5" i="21"/>
  <c r="U5" i="21"/>
  <c r="V5" i="21"/>
  <c r="W5" i="21"/>
  <c r="X5" i="21"/>
  <c r="Y5" i="21"/>
  <c r="Z5" i="21"/>
  <c r="AA5" i="21"/>
  <c r="AB5" i="21"/>
  <c r="AC5" i="21"/>
  <c r="AD5" i="21"/>
  <c r="AE5" i="21"/>
  <c r="AF5" i="21"/>
  <c r="AG5" i="21"/>
  <c r="AH5" i="21"/>
  <c r="AI5" i="21"/>
  <c r="AJ5" i="21"/>
  <c r="B6" i="21"/>
  <c r="C6" i="21"/>
  <c r="D6" i="21"/>
  <c r="E6" i="21"/>
  <c r="F6" i="21"/>
  <c r="G6" i="21"/>
  <c r="H6" i="21"/>
  <c r="I6" i="21"/>
  <c r="J6" i="21"/>
  <c r="K6" i="21"/>
  <c r="L6" i="21"/>
  <c r="M6" i="21"/>
  <c r="N6" i="21"/>
  <c r="O6" i="21"/>
  <c r="P6" i="21"/>
  <c r="Q6" i="21"/>
  <c r="R6" i="21"/>
  <c r="S6" i="21"/>
  <c r="T6" i="21"/>
  <c r="U6" i="21"/>
  <c r="V6" i="21"/>
  <c r="W6" i="21"/>
  <c r="X6" i="21"/>
  <c r="Y6" i="21"/>
  <c r="Z6" i="21"/>
  <c r="AA6" i="21"/>
  <c r="AB6" i="21"/>
  <c r="AC6" i="21"/>
  <c r="AD6" i="21"/>
  <c r="AE6" i="21"/>
  <c r="AF6" i="21"/>
  <c r="AG6" i="21"/>
  <c r="AH6" i="21"/>
  <c r="AI6" i="21"/>
  <c r="AJ6" i="21"/>
  <c r="B4" i="14"/>
  <c r="C4" i="14"/>
  <c r="D4" i="14"/>
  <c r="E4" i="14"/>
  <c r="F4" i="14"/>
  <c r="G4" i="14"/>
  <c r="H4" i="14"/>
  <c r="I4" i="14"/>
  <c r="J4" i="14"/>
  <c r="K4" i="14"/>
  <c r="L4" i="14"/>
  <c r="M4" i="14"/>
  <c r="N4" i="14"/>
  <c r="O4" i="14"/>
  <c r="P4" i="14"/>
  <c r="Q4" i="14"/>
  <c r="R4" i="14"/>
  <c r="S4" i="14"/>
  <c r="T4" i="14"/>
  <c r="U4" i="14"/>
  <c r="V4" i="14"/>
  <c r="W4" i="14"/>
  <c r="X4" i="14"/>
  <c r="Y4" i="14"/>
  <c r="Z4" i="14"/>
  <c r="AA4" i="14"/>
  <c r="AB4" i="14"/>
  <c r="AC4" i="14"/>
  <c r="AD4" i="14"/>
  <c r="AE4" i="14"/>
  <c r="AF4" i="14"/>
  <c r="AG4" i="14"/>
  <c r="AH4" i="14"/>
  <c r="AI4" i="14"/>
  <c r="AJ4" i="14"/>
  <c r="B5"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AF5" i="14"/>
  <c r="AG5" i="14"/>
  <c r="AH5" i="14"/>
  <c r="AI5" i="14"/>
  <c r="AJ5" i="14"/>
  <c r="B6"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AF6" i="14"/>
  <c r="AG6" i="14"/>
  <c r="AH6" i="14"/>
  <c r="AI6" i="14"/>
  <c r="AJ6" i="14"/>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AJ4" i="5"/>
  <c r="B5"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AJ5" i="5"/>
  <c r="B6"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AJ6" i="5"/>
  <c r="B5"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AH5" i="15"/>
  <c r="AI5" i="15"/>
  <c r="AJ5" i="15"/>
  <c r="B6"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AH6" i="15"/>
  <c r="AI6" i="15"/>
  <c r="AJ6" i="15"/>
  <c r="B7"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AH7" i="15"/>
  <c r="AI7" i="15"/>
  <c r="AJ7" i="15"/>
  <c r="B5" i="22"/>
  <c r="C5" i="22"/>
  <c r="D5" i="22"/>
  <c r="E5" i="22"/>
  <c r="F5" i="22"/>
  <c r="G5" i="22"/>
  <c r="H5" i="22"/>
  <c r="I5" i="22"/>
  <c r="J5" i="22"/>
  <c r="K5" i="22"/>
  <c r="L5" i="22"/>
  <c r="M5" i="22"/>
  <c r="N5" i="22"/>
  <c r="O5" i="22"/>
  <c r="P5" i="22"/>
  <c r="Q5" i="22"/>
  <c r="R5" i="22"/>
  <c r="S5" i="22"/>
  <c r="T5" i="22"/>
  <c r="U5" i="22"/>
  <c r="V5" i="22"/>
  <c r="W5" i="22"/>
  <c r="X5" i="22"/>
  <c r="Y5" i="22"/>
  <c r="Z5" i="22"/>
  <c r="AA5" i="22"/>
  <c r="AB5" i="22"/>
  <c r="AC5" i="22"/>
  <c r="AD5" i="22"/>
  <c r="AE5" i="22"/>
  <c r="AF5" i="22"/>
  <c r="AG5" i="22"/>
  <c r="AH5" i="22"/>
  <c r="AI5" i="22"/>
  <c r="AJ5" i="22"/>
  <c r="B6" i="22"/>
  <c r="C6" i="22"/>
  <c r="D6" i="22"/>
  <c r="E6" i="22"/>
  <c r="F6" i="22"/>
  <c r="G6" i="22"/>
  <c r="H6" i="22"/>
  <c r="I6" i="22"/>
  <c r="J6" i="22"/>
  <c r="K6" i="22"/>
  <c r="L6" i="22"/>
  <c r="M6" i="22"/>
  <c r="N6" i="22"/>
  <c r="O6" i="22"/>
  <c r="P6" i="22"/>
  <c r="Q6" i="22"/>
  <c r="R6" i="22"/>
  <c r="S6" i="22"/>
  <c r="T6" i="22"/>
  <c r="U6" i="22"/>
  <c r="V6" i="22"/>
  <c r="W6" i="22"/>
  <c r="X6" i="22"/>
  <c r="Y6" i="22"/>
  <c r="Z6" i="22"/>
  <c r="AA6" i="22"/>
  <c r="AB6" i="22"/>
  <c r="AC6" i="22"/>
  <c r="AD6" i="22"/>
  <c r="AE6" i="22"/>
  <c r="AF6" i="22"/>
  <c r="AG6" i="22"/>
  <c r="AH6" i="22"/>
  <c r="AI6" i="22"/>
  <c r="AJ6" i="22"/>
  <c r="B7" i="22"/>
  <c r="C7" i="22"/>
  <c r="D7" i="22"/>
  <c r="E7" i="22"/>
  <c r="F7" i="22"/>
  <c r="G7" i="22"/>
  <c r="H7" i="22"/>
  <c r="I7" i="22"/>
  <c r="J7" i="22"/>
  <c r="K7" i="22"/>
  <c r="L7" i="22"/>
  <c r="M7" i="22"/>
  <c r="N7" i="22"/>
  <c r="O7" i="22"/>
  <c r="P7" i="22"/>
  <c r="Q7" i="22"/>
  <c r="R7" i="22"/>
  <c r="S7" i="22"/>
  <c r="T7" i="22"/>
  <c r="U7" i="22"/>
  <c r="V7" i="22"/>
  <c r="W7" i="22"/>
  <c r="X7" i="22"/>
  <c r="Y7" i="22"/>
  <c r="Z7" i="22"/>
  <c r="AA7" i="22"/>
  <c r="AB7" i="22"/>
  <c r="AC7" i="22"/>
  <c r="AD7" i="22"/>
  <c r="AE7" i="22"/>
  <c r="AF7" i="22"/>
  <c r="AG7" i="22"/>
  <c r="AH7" i="22"/>
  <c r="AI7" i="22"/>
  <c r="AJ7" i="22"/>
  <c r="B5" i="29"/>
  <c r="C5" i="29"/>
  <c r="D5" i="29"/>
  <c r="E5" i="29"/>
  <c r="F5" i="29"/>
  <c r="G5" i="29"/>
  <c r="H5" i="29"/>
  <c r="I5" i="29"/>
  <c r="J5" i="29"/>
  <c r="K5" i="29"/>
  <c r="L5" i="29"/>
  <c r="M5" i="29"/>
  <c r="N5" i="29"/>
  <c r="O5" i="29"/>
  <c r="P5" i="29"/>
  <c r="Q5" i="29"/>
  <c r="R5" i="29"/>
  <c r="S5" i="29"/>
  <c r="T5" i="29"/>
  <c r="U5" i="29"/>
  <c r="V5" i="29"/>
  <c r="W5" i="29"/>
  <c r="X5" i="29"/>
  <c r="Y5" i="29"/>
  <c r="Z5" i="29"/>
  <c r="AA5" i="29"/>
  <c r="AB5" i="29"/>
  <c r="AC5" i="29"/>
  <c r="AD5" i="29"/>
  <c r="AE5" i="29"/>
  <c r="AF5" i="29"/>
  <c r="AG5" i="29"/>
  <c r="AH5" i="29"/>
  <c r="AI5" i="29"/>
  <c r="AJ5" i="29"/>
  <c r="B6" i="29"/>
  <c r="C6" i="29"/>
  <c r="D6" i="29"/>
  <c r="E6" i="29"/>
  <c r="F6" i="29"/>
  <c r="G6" i="29"/>
  <c r="H6" i="29"/>
  <c r="I6" i="29"/>
  <c r="J6" i="29"/>
  <c r="K6" i="29"/>
  <c r="L6" i="29"/>
  <c r="M6" i="29"/>
  <c r="N6" i="29"/>
  <c r="O6" i="29"/>
  <c r="P6" i="29"/>
  <c r="Q6" i="29"/>
  <c r="R6" i="29"/>
  <c r="S6" i="29"/>
  <c r="T6" i="29"/>
  <c r="U6" i="29"/>
  <c r="V6" i="29"/>
  <c r="W6" i="29"/>
  <c r="X6" i="29"/>
  <c r="Y6" i="29"/>
  <c r="Z6" i="29"/>
  <c r="AA6" i="29"/>
  <c r="AB6" i="29"/>
  <c r="AC6" i="29"/>
  <c r="AD6" i="29"/>
  <c r="AE6" i="29"/>
  <c r="AF6" i="29"/>
  <c r="AG6" i="29"/>
  <c r="AH6" i="29"/>
  <c r="AI6" i="29"/>
  <c r="AJ6" i="29"/>
  <c r="B7" i="29"/>
  <c r="C7" i="29"/>
  <c r="D7" i="29"/>
  <c r="E7" i="29"/>
  <c r="F7" i="29"/>
  <c r="G7" i="29"/>
  <c r="H7" i="29"/>
  <c r="I7" i="29"/>
  <c r="J7" i="29"/>
  <c r="K7" i="29"/>
  <c r="L7" i="29"/>
  <c r="M7" i="29"/>
  <c r="N7" i="29"/>
  <c r="O7" i="29"/>
  <c r="P7" i="29"/>
  <c r="Q7" i="29"/>
  <c r="R7" i="29"/>
  <c r="S7" i="29"/>
  <c r="T7" i="29"/>
  <c r="U7" i="29"/>
  <c r="V7" i="29"/>
  <c r="W7" i="29"/>
  <c r="X7" i="29"/>
  <c r="Y7" i="29"/>
  <c r="Z7" i="29"/>
  <c r="AA7" i="29"/>
  <c r="AB7" i="29"/>
  <c r="AC7" i="29"/>
  <c r="AD7" i="29"/>
  <c r="AE7" i="29"/>
  <c r="AF7" i="29"/>
  <c r="AG7" i="29"/>
  <c r="AH7" i="29"/>
  <c r="AI7" i="29"/>
  <c r="AJ7" i="29"/>
  <c r="H4" i="64" l="1"/>
  <c r="L4" i="64"/>
  <c r="P4" i="64"/>
  <c r="T4" i="64"/>
  <c r="X4" i="64"/>
  <c r="AB4" i="64"/>
  <c r="AF4" i="64"/>
  <c r="AJ4" i="64"/>
  <c r="E6" i="64"/>
  <c r="E4" i="64" s="1"/>
  <c r="F6" i="64"/>
  <c r="F4" i="64" s="1"/>
  <c r="G6" i="64"/>
  <c r="G4" i="64" s="1"/>
  <c r="H6" i="64"/>
  <c r="I6" i="64"/>
  <c r="I4" i="64" s="1"/>
  <c r="J6" i="64"/>
  <c r="J4" i="64" s="1"/>
  <c r="K6" i="64"/>
  <c r="K4" i="64" s="1"/>
  <c r="L6" i="64"/>
  <c r="M6" i="64"/>
  <c r="M4" i="64" s="1"/>
  <c r="N6" i="64"/>
  <c r="N4" i="64" s="1"/>
  <c r="O6" i="64"/>
  <c r="O4" i="64" s="1"/>
  <c r="P6" i="64"/>
  <c r="Q6" i="64"/>
  <c r="Q4" i="64" s="1"/>
  <c r="R6" i="64"/>
  <c r="R4" i="64" s="1"/>
  <c r="S6" i="64"/>
  <c r="S4" i="64" s="1"/>
  <c r="T6" i="64"/>
  <c r="U6" i="64"/>
  <c r="U4" i="64" s="1"/>
  <c r="V6" i="64"/>
  <c r="V4" i="64" s="1"/>
  <c r="W6" i="64"/>
  <c r="W4" i="64" s="1"/>
  <c r="X6" i="64"/>
  <c r="Y6" i="64"/>
  <c r="Y4" i="64" s="1"/>
  <c r="Z6" i="64"/>
  <c r="Z4" i="64" s="1"/>
  <c r="AA6" i="64"/>
  <c r="AA4" i="64" s="1"/>
  <c r="AB6" i="64"/>
  <c r="AC6" i="64"/>
  <c r="AC4" i="64" s="1"/>
  <c r="AD6" i="64"/>
  <c r="AD4" i="64" s="1"/>
  <c r="AE6" i="64"/>
  <c r="AE4" i="64" s="1"/>
  <c r="AF6" i="64"/>
  <c r="AG6" i="64"/>
  <c r="AG4" i="64" s="1"/>
  <c r="AH6" i="64"/>
  <c r="AH4" i="64" s="1"/>
  <c r="AI6" i="64"/>
  <c r="AI4" i="64" s="1"/>
  <c r="AJ6" i="64"/>
  <c r="AK6" i="64"/>
  <c r="AK4" i="64" s="1"/>
  <c r="AL6" i="64"/>
  <c r="AL4" i="64" s="1"/>
  <c r="D4" i="64"/>
  <c r="D6" i="64"/>
  <c r="S12" i="64"/>
  <c r="T12" i="64" s="1"/>
  <c r="U12" i="64" s="1"/>
  <c r="V12" i="64" s="1"/>
  <c r="W12" i="64" s="1"/>
  <c r="X12" i="64" s="1"/>
  <c r="Y12" i="64" s="1"/>
  <c r="Z12" i="64" s="1"/>
  <c r="AA12" i="64" s="1"/>
  <c r="AB12" i="64" s="1"/>
  <c r="AC12" i="64" s="1"/>
  <c r="AD12" i="64" s="1"/>
  <c r="AE12" i="64" s="1"/>
  <c r="AF12" i="64" s="1"/>
  <c r="AG12" i="64" s="1"/>
  <c r="AH12" i="64" s="1"/>
  <c r="AI12" i="64" s="1"/>
  <c r="AJ12" i="64" s="1"/>
  <c r="AK12" i="64" s="1"/>
  <c r="AL12" i="64" s="1"/>
  <c r="I6" i="63"/>
  <c r="K6" i="63"/>
  <c r="E8" i="63"/>
  <c r="E6" i="63" s="1"/>
  <c r="F8" i="63"/>
  <c r="F6" i="63" s="1"/>
  <c r="G8" i="63"/>
  <c r="G6" i="63" s="1"/>
  <c r="H8" i="63"/>
  <c r="H6" i="63" s="1"/>
  <c r="I8" i="63"/>
  <c r="J8" i="63"/>
  <c r="J6" i="63" s="1"/>
  <c r="K8" i="63"/>
  <c r="L8" i="63"/>
  <c r="L6" i="63" s="1"/>
  <c r="M8" i="63"/>
  <c r="M6" i="63" s="1"/>
  <c r="N8" i="63"/>
  <c r="N6" i="63" s="1"/>
  <c r="O8" i="63"/>
  <c r="O6" i="63" s="1"/>
  <c r="P8" i="63"/>
  <c r="P6" i="63" s="1"/>
  <c r="Q8" i="63"/>
  <c r="Q6" i="63" s="1"/>
  <c r="R8" i="63"/>
  <c r="R6" i="63" s="1"/>
  <c r="S8" i="63"/>
  <c r="S6" i="63" s="1"/>
  <c r="T8" i="63"/>
  <c r="T6" i="63" s="1"/>
  <c r="U8" i="63"/>
  <c r="U6" i="63" s="1"/>
  <c r="V8" i="63"/>
  <c r="V6" i="63" s="1"/>
  <c r="W8" i="63"/>
  <c r="W6" i="63" s="1"/>
  <c r="X8" i="63"/>
  <c r="X6" i="63" s="1"/>
  <c r="Y8" i="63"/>
  <c r="Y6" i="63" s="1"/>
  <c r="Z8" i="63"/>
  <c r="Z6" i="63" s="1"/>
  <c r="AA8" i="63"/>
  <c r="AA6" i="63" s="1"/>
  <c r="AB8" i="63"/>
  <c r="AB6" i="63" s="1"/>
  <c r="AC8" i="63"/>
  <c r="AC6" i="63" s="1"/>
  <c r="AD8" i="63"/>
  <c r="AD6" i="63" s="1"/>
  <c r="AE8" i="63"/>
  <c r="AE6" i="63" s="1"/>
  <c r="AF8" i="63"/>
  <c r="AF6" i="63" s="1"/>
  <c r="AG8" i="63"/>
  <c r="AG6" i="63" s="1"/>
  <c r="AH8" i="63"/>
  <c r="AH6" i="63" s="1"/>
  <c r="AI8" i="63"/>
  <c r="AI6" i="63" s="1"/>
  <c r="AJ8" i="63"/>
  <c r="AJ6" i="63" s="1"/>
  <c r="AK8" i="63"/>
  <c r="AK6" i="63" s="1"/>
  <c r="AL8" i="63"/>
  <c r="AL6" i="63" s="1"/>
  <c r="D6" i="63"/>
  <c r="D8" i="63"/>
  <c r="R67" i="64"/>
  <c r="Q67" i="64"/>
  <c r="P67" i="64"/>
  <c r="O67" i="64"/>
  <c r="N67" i="64"/>
  <c r="M67" i="64"/>
  <c r="L67" i="64"/>
  <c r="K67" i="64"/>
  <c r="J67" i="64"/>
  <c r="I67" i="64"/>
  <c r="H67" i="64"/>
  <c r="G67" i="64"/>
  <c r="F67" i="64"/>
  <c r="E67" i="64"/>
  <c r="D67" i="64"/>
  <c r="C67" i="64"/>
  <c r="B67" i="64"/>
  <c r="A67" i="64"/>
  <c r="R66" i="64"/>
  <c r="Q66" i="64"/>
  <c r="P66" i="64"/>
  <c r="O66" i="64"/>
  <c r="N66" i="64"/>
  <c r="M66" i="64"/>
  <c r="L66" i="64"/>
  <c r="K66" i="64"/>
  <c r="J66" i="64"/>
  <c r="I66" i="64"/>
  <c r="H66" i="64"/>
  <c r="G66" i="64"/>
  <c r="F66" i="64"/>
  <c r="E66" i="64"/>
  <c r="D66" i="64"/>
  <c r="C66" i="64"/>
  <c r="B66" i="64"/>
  <c r="A66" i="64"/>
  <c r="R65" i="64"/>
  <c r="Q65" i="64"/>
  <c r="P65" i="64"/>
  <c r="O65" i="64"/>
  <c r="N65" i="64"/>
  <c r="M65" i="64"/>
  <c r="L65" i="64"/>
  <c r="K65" i="64"/>
  <c r="J65" i="64"/>
  <c r="I65" i="64"/>
  <c r="H65" i="64"/>
  <c r="G65" i="64"/>
  <c r="F65" i="64"/>
  <c r="E65" i="64"/>
  <c r="D65" i="64"/>
  <c r="C65" i="64"/>
  <c r="B65" i="64"/>
  <c r="A65" i="64"/>
  <c r="R64" i="64"/>
  <c r="Q64" i="64"/>
  <c r="P64" i="64"/>
  <c r="O64" i="64"/>
  <c r="N64" i="64"/>
  <c r="M64" i="64"/>
  <c r="L64" i="64"/>
  <c r="K64" i="64"/>
  <c r="J64" i="64"/>
  <c r="I64" i="64"/>
  <c r="H64" i="64"/>
  <c r="G64" i="64"/>
  <c r="F64" i="64"/>
  <c r="E64" i="64"/>
  <c r="D64" i="64"/>
  <c r="C64" i="64"/>
  <c r="B64" i="64"/>
  <c r="A64" i="64"/>
  <c r="R63" i="64"/>
  <c r="Q63" i="64"/>
  <c r="P63" i="64"/>
  <c r="O63" i="64"/>
  <c r="N63" i="64"/>
  <c r="M63" i="64"/>
  <c r="L63" i="64"/>
  <c r="K63" i="64"/>
  <c r="J63" i="64"/>
  <c r="I63" i="64"/>
  <c r="H63" i="64"/>
  <c r="G63" i="64"/>
  <c r="F63" i="64"/>
  <c r="E63" i="64"/>
  <c r="D63" i="64"/>
  <c r="C63" i="64"/>
  <c r="B63" i="64"/>
  <c r="A63" i="64"/>
  <c r="R62" i="64"/>
  <c r="Q62" i="64"/>
  <c r="P62" i="64"/>
  <c r="O62" i="64"/>
  <c r="N62" i="64"/>
  <c r="M62" i="64"/>
  <c r="L62" i="64"/>
  <c r="K62" i="64"/>
  <c r="J62" i="64"/>
  <c r="I62" i="64"/>
  <c r="H62" i="64"/>
  <c r="G62" i="64"/>
  <c r="F62" i="64"/>
  <c r="E62" i="64"/>
  <c r="D62" i="64"/>
  <c r="C62" i="64"/>
  <c r="B62" i="64"/>
  <c r="A62" i="64"/>
  <c r="R61" i="64"/>
  <c r="Q61" i="64"/>
  <c r="P61" i="64"/>
  <c r="O61" i="64"/>
  <c r="N61" i="64"/>
  <c r="M61" i="64"/>
  <c r="L61" i="64"/>
  <c r="K61" i="64"/>
  <c r="J61" i="64"/>
  <c r="I61" i="64"/>
  <c r="H61" i="64"/>
  <c r="G61" i="64"/>
  <c r="F61" i="64"/>
  <c r="E61" i="64"/>
  <c r="D61" i="64"/>
  <c r="C61" i="64"/>
  <c r="B61" i="64"/>
  <c r="A61" i="64"/>
  <c r="R60" i="64"/>
  <c r="Q60" i="64"/>
  <c r="P60" i="64"/>
  <c r="O60" i="64"/>
  <c r="O69" i="64" s="1"/>
  <c r="N60" i="64"/>
  <c r="M60" i="64"/>
  <c r="L60" i="64"/>
  <c r="K60" i="64"/>
  <c r="K69" i="64" s="1"/>
  <c r="J60" i="64"/>
  <c r="I60" i="64"/>
  <c r="H60" i="64"/>
  <c r="G60" i="64"/>
  <c r="F60" i="64"/>
  <c r="E60" i="64"/>
  <c r="D60" i="64"/>
  <c r="C60" i="64"/>
  <c r="B60" i="64"/>
  <c r="A60" i="64"/>
  <c r="R59" i="64"/>
  <c r="Q59" i="64"/>
  <c r="P59" i="64"/>
  <c r="O59" i="64"/>
  <c r="N59" i="64"/>
  <c r="M59" i="64"/>
  <c r="L59" i="64"/>
  <c r="K59" i="64"/>
  <c r="J59" i="64"/>
  <c r="I59" i="64"/>
  <c r="H59" i="64"/>
  <c r="G59" i="64"/>
  <c r="F59" i="64"/>
  <c r="E59" i="64"/>
  <c r="D59" i="64"/>
  <c r="C59" i="64"/>
  <c r="B59" i="64"/>
  <c r="A59" i="64"/>
  <c r="R53" i="64"/>
  <c r="Q53" i="64"/>
  <c r="P53" i="64"/>
  <c r="O53" i="64"/>
  <c r="N53" i="64"/>
  <c r="M53" i="64"/>
  <c r="L53" i="64"/>
  <c r="K53" i="64"/>
  <c r="J53" i="64"/>
  <c r="I53" i="64"/>
  <c r="H53" i="64"/>
  <c r="G53" i="64"/>
  <c r="F53" i="64"/>
  <c r="E53" i="64"/>
  <c r="D53" i="64"/>
  <c r="C53" i="64"/>
  <c r="B53" i="64"/>
  <c r="A53" i="64"/>
  <c r="R52" i="64"/>
  <c r="Q52" i="64"/>
  <c r="P52" i="64"/>
  <c r="O52" i="64"/>
  <c r="N52" i="64"/>
  <c r="M52" i="64"/>
  <c r="L52" i="64"/>
  <c r="K52" i="64"/>
  <c r="J52" i="64"/>
  <c r="I52" i="64"/>
  <c r="H52" i="64"/>
  <c r="G52" i="64"/>
  <c r="F52" i="64"/>
  <c r="E52" i="64"/>
  <c r="D52" i="64"/>
  <c r="C52" i="64"/>
  <c r="B52" i="64"/>
  <c r="A52" i="64"/>
  <c r="R51" i="64"/>
  <c r="Q51" i="64"/>
  <c r="P51" i="64"/>
  <c r="O51" i="64"/>
  <c r="N51" i="64"/>
  <c r="M51" i="64"/>
  <c r="L51" i="64"/>
  <c r="K51" i="64"/>
  <c r="J51" i="64"/>
  <c r="I51" i="64"/>
  <c r="H51" i="64"/>
  <c r="G51" i="64"/>
  <c r="F51" i="64"/>
  <c r="E51" i="64"/>
  <c r="D51" i="64"/>
  <c r="C51" i="64"/>
  <c r="B51" i="64"/>
  <c r="A51" i="64"/>
  <c r="R50" i="64"/>
  <c r="Q50" i="64"/>
  <c r="P50" i="64"/>
  <c r="O50" i="64"/>
  <c r="N50" i="64"/>
  <c r="M50" i="64"/>
  <c r="L50" i="64"/>
  <c r="K50" i="64"/>
  <c r="J50" i="64"/>
  <c r="I50" i="64"/>
  <c r="H50" i="64"/>
  <c r="G50" i="64"/>
  <c r="F50" i="64"/>
  <c r="E50" i="64"/>
  <c r="D50" i="64"/>
  <c r="C50" i="64"/>
  <c r="B50" i="64"/>
  <c r="A50" i="64"/>
  <c r="R49" i="64"/>
  <c r="Q49" i="64"/>
  <c r="P49" i="64"/>
  <c r="O49" i="64"/>
  <c r="N49" i="64"/>
  <c r="M49" i="64"/>
  <c r="L49" i="64"/>
  <c r="K49" i="64"/>
  <c r="J49" i="64"/>
  <c r="I49" i="64"/>
  <c r="H49" i="64"/>
  <c r="G49" i="64"/>
  <c r="F49" i="64"/>
  <c r="E49" i="64"/>
  <c r="D49" i="64"/>
  <c r="C49" i="64"/>
  <c r="B49" i="64"/>
  <c r="A49" i="64"/>
  <c r="R48" i="64"/>
  <c r="Q48" i="64"/>
  <c r="P48" i="64"/>
  <c r="O48" i="64"/>
  <c r="N48" i="64"/>
  <c r="M48" i="64"/>
  <c r="L48" i="64"/>
  <c r="K48" i="64"/>
  <c r="J48" i="64"/>
  <c r="I48" i="64"/>
  <c r="H48" i="64"/>
  <c r="G48" i="64"/>
  <c r="F48" i="64"/>
  <c r="E48" i="64"/>
  <c r="D48" i="64"/>
  <c r="C48" i="64"/>
  <c r="B48" i="64"/>
  <c r="A48" i="64"/>
  <c r="R47" i="64"/>
  <c r="Q47" i="64"/>
  <c r="P47" i="64"/>
  <c r="O47" i="64"/>
  <c r="N47" i="64"/>
  <c r="M47" i="64"/>
  <c r="L47" i="64"/>
  <c r="K47" i="64"/>
  <c r="J47" i="64"/>
  <c r="I47" i="64"/>
  <c r="H47" i="64"/>
  <c r="G47" i="64"/>
  <c r="F47" i="64"/>
  <c r="E47" i="64"/>
  <c r="D47" i="64"/>
  <c r="C47" i="64"/>
  <c r="B47" i="64"/>
  <c r="A47" i="64"/>
  <c r="R46" i="64"/>
  <c r="Q46" i="64"/>
  <c r="P46" i="64"/>
  <c r="O46" i="64"/>
  <c r="N46" i="64"/>
  <c r="M46" i="64"/>
  <c r="L46" i="64"/>
  <c r="K46" i="64"/>
  <c r="J46" i="64"/>
  <c r="I46" i="64"/>
  <c r="H46" i="64"/>
  <c r="G46" i="64"/>
  <c r="F46" i="64"/>
  <c r="E46" i="64"/>
  <c r="D46" i="64"/>
  <c r="C46" i="64"/>
  <c r="B46" i="64"/>
  <c r="A46" i="64"/>
  <c r="R45" i="64"/>
  <c r="Q45" i="64"/>
  <c r="P45" i="64"/>
  <c r="O45" i="64"/>
  <c r="N45" i="64"/>
  <c r="M45" i="64"/>
  <c r="L45" i="64"/>
  <c r="K45" i="64"/>
  <c r="J45" i="64"/>
  <c r="I45" i="64"/>
  <c r="H45" i="64"/>
  <c r="G45" i="64"/>
  <c r="F45" i="64"/>
  <c r="E45" i="64"/>
  <c r="D45" i="64"/>
  <c r="C45" i="64"/>
  <c r="B45" i="64"/>
  <c r="A45" i="64"/>
  <c r="R40" i="64"/>
  <c r="Q40" i="64"/>
  <c r="P40" i="64"/>
  <c r="O40" i="64"/>
  <c r="N40" i="64"/>
  <c r="M40" i="64"/>
  <c r="L40" i="64"/>
  <c r="K40" i="64"/>
  <c r="J40" i="64"/>
  <c r="I40" i="64"/>
  <c r="H40" i="64"/>
  <c r="G40" i="64"/>
  <c r="F40" i="64"/>
  <c r="E40" i="64"/>
  <c r="D40" i="64"/>
  <c r="C40" i="64"/>
  <c r="B40" i="64"/>
  <c r="A40" i="64"/>
  <c r="R39" i="64"/>
  <c r="Q39" i="64"/>
  <c r="P39" i="64"/>
  <c r="O39" i="64"/>
  <c r="N39" i="64"/>
  <c r="M39" i="64"/>
  <c r="L39" i="64"/>
  <c r="K39" i="64"/>
  <c r="J39" i="64"/>
  <c r="I39" i="64"/>
  <c r="H39" i="64"/>
  <c r="G39" i="64"/>
  <c r="F39" i="64"/>
  <c r="E39" i="64"/>
  <c r="D39" i="64"/>
  <c r="C39" i="64"/>
  <c r="B39" i="64"/>
  <c r="A39" i="64"/>
  <c r="R38" i="64"/>
  <c r="Q38" i="64"/>
  <c r="P38" i="64"/>
  <c r="O38" i="64"/>
  <c r="N38" i="64"/>
  <c r="M38" i="64"/>
  <c r="L38" i="64"/>
  <c r="K38" i="64"/>
  <c r="J38" i="64"/>
  <c r="I38" i="64"/>
  <c r="H38" i="64"/>
  <c r="G38" i="64"/>
  <c r="F38" i="64"/>
  <c r="E38" i="64"/>
  <c r="D38" i="64"/>
  <c r="C38" i="64"/>
  <c r="B38" i="64"/>
  <c r="A38" i="64"/>
  <c r="R37" i="64"/>
  <c r="Q37" i="64"/>
  <c r="P37" i="64"/>
  <c r="O37" i="64"/>
  <c r="N37" i="64"/>
  <c r="M37" i="64"/>
  <c r="L37" i="64"/>
  <c r="K37" i="64"/>
  <c r="J37" i="64"/>
  <c r="I37" i="64"/>
  <c r="H37" i="64"/>
  <c r="G37" i="64"/>
  <c r="F37" i="64"/>
  <c r="E37" i="64"/>
  <c r="D37" i="64"/>
  <c r="C37" i="64"/>
  <c r="B37" i="64"/>
  <c r="A37" i="64"/>
  <c r="R36" i="64"/>
  <c r="Q36" i="64"/>
  <c r="P36" i="64"/>
  <c r="O36" i="64"/>
  <c r="N36" i="64"/>
  <c r="M36" i="64"/>
  <c r="L36" i="64"/>
  <c r="K36" i="64"/>
  <c r="J36" i="64"/>
  <c r="I36" i="64"/>
  <c r="H36" i="64"/>
  <c r="G36" i="64"/>
  <c r="F36" i="64"/>
  <c r="E36" i="64"/>
  <c r="D36" i="64"/>
  <c r="C36" i="64"/>
  <c r="B36" i="64"/>
  <c r="A36" i="64"/>
  <c r="R35" i="64"/>
  <c r="Q35" i="64"/>
  <c r="P35" i="64"/>
  <c r="O35" i="64"/>
  <c r="N35" i="64"/>
  <c r="M35" i="64"/>
  <c r="L35" i="64"/>
  <c r="K35" i="64"/>
  <c r="J35" i="64"/>
  <c r="I35" i="64"/>
  <c r="H35" i="64"/>
  <c r="G35" i="64"/>
  <c r="F35" i="64"/>
  <c r="E35" i="64"/>
  <c r="D35" i="64"/>
  <c r="C35" i="64"/>
  <c r="B35" i="64"/>
  <c r="A35" i="64"/>
  <c r="R34" i="64"/>
  <c r="Q34" i="64"/>
  <c r="P34" i="64"/>
  <c r="O34" i="64"/>
  <c r="N34" i="64"/>
  <c r="M34" i="64"/>
  <c r="L34" i="64"/>
  <c r="K34" i="64"/>
  <c r="J34" i="64"/>
  <c r="I34" i="64"/>
  <c r="H34" i="64"/>
  <c r="G34" i="64"/>
  <c r="F34" i="64"/>
  <c r="E34" i="64"/>
  <c r="D34" i="64"/>
  <c r="C34" i="64"/>
  <c r="B34" i="64"/>
  <c r="A34" i="64"/>
  <c r="R33" i="64"/>
  <c r="Q33" i="64"/>
  <c r="P33" i="64"/>
  <c r="O33" i="64"/>
  <c r="N33" i="64"/>
  <c r="M33" i="64"/>
  <c r="L33" i="64"/>
  <c r="K33" i="64"/>
  <c r="J33" i="64"/>
  <c r="I33" i="64"/>
  <c r="H33" i="64"/>
  <c r="G33" i="64"/>
  <c r="F33" i="64"/>
  <c r="E33" i="64"/>
  <c r="D33" i="64"/>
  <c r="C33" i="64"/>
  <c r="B33" i="64"/>
  <c r="A33" i="64"/>
  <c r="R32" i="64"/>
  <c r="Q32" i="64"/>
  <c r="P32" i="64"/>
  <c r="O32" i="64"/>
  <c r="N32" i="64"/>
  <c r="M32" i="64"/>
  <c r="L32" i="64"/>
  <c r="K32" i="64"/>
  <c r="J32" i="64"/>
  <c r="I32" i="64"/>
  <c r="H32" i="64"/>
  <c r="G32" i="64"/>
  <c r="F32" i="64"/>
  <c r="E32" i="64"/>
  <c r="D32" i="64"/>
  <c r="C32" i="64"/>
  <c r="B32" i="64"/>
  <c r="A32" i="64"/>
  <c r="R27" i="64"/>
  <c r="Q27" i="64"/>
  <c r="P27" i="64"/>
  <c r="O27" i="64"/>
  <c r="N27" i="64"/>
  <c r="M27" i="64"/>
  <c r="L27" i="64"/>
  <c r="K27" i="64"/>
  <c r="J27" i="64"/>
  <c r="I27" i="64"/>
  <c r="H27" i="64"/>
  <c r="G27" i="64"/>
  <c r="F27" i="64"/>
  <c r="E27" i="64"/>
  <c r="D27" i="64"/>
  <c r="C27" i="64"/>
  <c r="B27" i="64"/>
  <c r="A27" i="64"/>
  <c r="R26" i="64"/>
  <c r="Q26" i="64"/>
  <c r="P26" i="64"/>
  <c r="O26" i="64"/>
  <c r="N26" i="64"/>
  <c r="M26" i="64"/>
  <c r="L26" i="64"/>
  <c r="K26" i="64"/>
  <c r="J26" i="64"/>
  <c r="I26" i="64"/>
  <c r="H26" i="64"/>
  <c r="G26" i="64"/>
  <c r="F26" i="64"/>
  <c r="E26" i="64"/>
  <c r="D26" i="64"/>
  <c r="C26" i="64"/>
  <c r="B26" i="64"/>
  <c r="A26" i="64"/>
  <c r="R25" i="64"/>
  <c r="Q25" i="64"/>
  <c r="P25" i="64"/>
  <c r="O25" i="64"/>
  <c r="N25" i="64"/>
  <c r="M25" i="64"/>
  <c r="L25" i="64"/>
  <c r="K25" i="64"/>
  <c r="J25" i="64"/>
  <c r="I25" i="64"/>
  <c r="H25" i="64"/>
  <c r="G25" i="64"/>
  <c r="F25" i="64"/>
  <c r="E25" i="64"/>
  <c r="D25" i="64"/>
  <c r="C25" i="64"/>
  <c r="B25" i="64"/>
  <c r="A25" i="64"/>
  <c r="R24" i="64"/>
  <c r="Q24" i="64"/>
  <c r="P24" i="64"/>
  <c r="O24" i="64"/>
  <c r="N24" i="64"/>
  <c r="M24" i="64"/>
  <c r="L24" i="64"/>
  <c r="K24" i="64"/>
  <c r="J24" i="64"/>
  <c r="I24" i="64"/>
  <c r="H24" i="64"/>
  <c r="G24" i="64"/>
  <c r="F24" i="64"/>
  <c r="E24" i="64"/>
  <c r="D24" i="64"/>
  <c r="C24" i="64"/>
  <c r="B24" i="64"/>
  <c r="A24" i="64"/>
  <c r="R23" i="64"/>
  <c r="Q23" i="64"/>
  <c r="P23" i="64"/>
  <c r="O23" i="64"/>
  <c r="N23" i="64"/>
  <c r="M23" i="64"/>
  <c r="L23" i="64"/>
  <c r="K23" i="64"/>
  <c r="J23" i="64"/>
  <c r="I23" i="64"/>
  <c r="H23" i="64"/>
  <c r="G23" i="64"/>
  <c r="F23" i="64"/>
  <c r="E23" i="64"/>
  <c r="D23" i="64"/>
  <c r="C23" i="64"/>
  <c r="B23" i="64"/>
  <c r="A23" i="64"/>
  <c r="R22" i="64"/>
  <c r="Q22" i="64"/>
  <c r="P22" i="64"/>
  <c r="O22" i="64"/>
  <c r="N22" i="64"/>
  <c r="M22" i="64"/>
  <c r="L22" i="64"/>
  <c r="K22" i="64"/>
  <c r="J22" i="64"/>
  <c r="I22" i="64"/>
  <c r="H22" i="64"/>
  <c r="G22" i="64"/>
  <c r="F22" i="64"/>
  <c r="E22" i="64"/>
  <c r="D22" i="64"/>
  <c r="C22" i="64"/>
  <c r="B22" i="64"/>
  <c r="A22" i="64"/>
  <c r="R21" i="64"/>
  <c r="Q21" i="64"/>
  <c r="P21" i="64"/>
  <c r="O21" i="64"/>
  <c r="N21" i="64"/>
  <c r="M21" i="64"/>
  <c r="L21" i="64"/>
  <c r="K21" i="64"/>
  <c r="J21" i="64"/>
  <c r="I21" i="64"/>
  <c r="H21" i="64"/>
  <c r="G21" i="64"/>
  <c r="F21" i="64"/>
  <c r="E21" i="64"/>
  <c r="D21" i="64"/>
  <c r="C21" i="64"/>
  <c r="B21" i="64"/>
  <c r="A21" i="64"/>
  <c r="R20" i="64"/>
  <c r="Q20" i="64"/>
  <c r="P20" i="64"/>
  <c r="O20" i="64"/>
  <c r="N20" i="64"/>
  <c r="M20" i="64"/>
  <c r="L20" i="64"/>
  <c r="K20" i="64"/>
  <c r="J20" i="64"/>
  <c r="I20" i="64"/>
  <c r="H20" i="64"/>
  <c r="G20" i="64"/>
  <c r="F20" i="64"/>
  <c r="E20" i="64"/>
  <c r="D20" i="64"/>
  <c r="C20" i="64"/>
  <c r="B20" i="64"/>
  <c r="A20" i="64"/>
  <c r="R19" i="64"/>
  <c r="Q19" i="64"/>
  <c r="P19" i="64"/>
  <c r="O19" i="64"/>
  <c r="N19" i="64"/>
  <c r="M19" i="64"/>
  <c r="L19" i="64"/>
  <c r="K19" i="64"/>
  <c r="J19" i="64"/>
  <c r="I19" i="64"/>
  <c r="H19" i="64"/>
  <c r="G19" i="64"/>
  <c r="F19" i="64"/>
  <c r="E19" i="64"/>
  <c r="D19" i="64"/>
  <c r="C19" i="64"/>
  <c r="B19" i="64"/>
  <c r="A19" i="64"/>
  <c r="A19" i="63"/>
  <c r="B19" i="63"/>
  <c r="B12" i="63" s="1"/>
  <c r="C19" i="63"/>
  <c r="C12" i="63" s="1"/>
  <c r="D19" i="63"/>
  <c r="D12" i="63" s="1"/>
  <c r="E19" i="63"/>
  <c r="E12" i="63" s="1"/>
  <c r="F19" i="63"/>
  <c r="F12" i="63" s="1"/>
  <c r="G19" i="63"/>
  <c r="G12" i="63" s="1"/>
  <c r="H19" i="63"/>
  <c r="H12" i="63" s="1"/>
  <c r="I19" i="63"/>
  <c r="I12" i="63" s="1"/>
  <c r="J19" i="63"/>
  <c r="J12" i="63" s="1"/>
  <c r="K19" i="63"/>
  <c r="K12" i="63" s="1"/>
  <c r="L19" i="63"/>
  <c r="L12" i="63" s="1"/>
  <c r="M19" i="63"/>
  <c r="M12" i="63" s="1"/>
  <c r="N19" i="63"/>
  <c r="N12" i="63" s="1"/>
  <c r="O19" i="63"/>
  <c r="O12" i="63" s="1"/>
  <c r="P19" i="63"/>
  <c r="P12" i="63" s="1"/>
  <c r="Q19" i="63"/>
  <c r="Q12" i="63" s="1"/>
  <c r="R19" i="63"/>
  <c r="R12" i="63" s="1"/>
  <c r="S12" i="63" s="1"/>
  <c r="T12" i="63" s="1"/>
  <c r="U12" i="63" s="1"/>
  <c r="V12" i="63" s="1"/>
  <c r="W12" i="63" s="1"/>
  <c r="X12" i="63" s="1"/>
  <c r="Y12" i="63" s="1"/>
  <c r="Z12" i="63" s="1"/>
  <c r="AA12" i="63" s="1"/>
  <c r="AB12" i="63" s="1"/>
  <c r="AC12" i="63" s="1"/>
  <c r="AD12" i="63" s="1"/>
  <c r="AE12" i="63" s="1"/>
  <c r="AF12" i="63" s="1"/>
  <c r="AG12" i="63" s="1"/>
  <c r="AH12" i="63" s="1"/>
  <c r="AI12" i="63" s="1"/>
  <c r="AJ12" i="63" s="1"/>
  <c r="AK12" i="63" s="1"/>
  <c r="AL12" i="63" s="1"/>
  <c r="A20" i="63"/>
  <c r="B20" i="63"/>
  <c r="C20" i="63"/>
  <c r="D20" i="63"/>
  <c r="E20" i="63"/>
  <c r="F20" i="63"/>
  <c r="G20" i="63"/>
  <c r="H20" i="63"/>
  <c r="I20" i="63"/>
  <c r="J20" i="63"/>
  <c r="K20" i="63"/>
  <c r="L20" i="63"/>
  <c r="M20" i="63"/>
  <c r="N20" i="63"/>
  <c r="O20" i="63"/>
  <c r="P20" i="63"/>
  <c r="Q20" i="63"/>
  <c r="R20" i="63"/>
  <c r="A21" i="63"/>
  <c r="B21" i="63"/>
  <c r="C21" i="63"/>
  <c r="D21" i="63"/>
  <c r="E21" i="63"/>
  <c r="F21" i="63"/>
  <c r="G21" i="63"/>
  <c r="H21" i="63"/>
  <c r="I21" i="63"/>
  <c r="J21" i="63"/>
  <c r="K21" i="63"/>
  <c r="L21" i="63"/>
  <c r="M21" i="63"/>
  <c r="N21" i="63"/>
  <c r="O21" i="63"/>
  <c r="P21" i="63"/>
  <c r="Q21" i="63"/>
  <c r="R21" i="63"/>
  <c r="A22" i="63"/>
  <c r="B22" i="63"/>
  <c r="C22" i="63"/>
  <c r="D22" i="63"/>
  <c r="E22" i="63"/>
  <c r="F22" i="63"/>
  <c r="G22" i="63"/>
  <c r="H22" i="63"/>
  <c r="I22" i="63"/>
  <c r="J22" i="63"/>
  <c r="K22" i="63"/>
  <c r="L22" i="63"/>
  <c r="M22" i="63"/>
  <c r="N22" i="63"/>
  <c r="O22" i="63"/>
  <c r="P22" i="63"/>
  <c r="Q22" i="63"/>
  <c r="R22" i="63"/>
  <c r="A23" i="63"/>
  <c r="B23" i="63"/>
  <c r="C23" i="63"/>
  <c r="D23" i="63"/>
  <c r="E23" i="63"/>
  <c r="F23" i="63"/>
  <c r="G23" i="63"/>
  <c r="H23" i="63"/>
  <c r="I23" i="63"/>
  <c r="J23" i="63"/>
  <c r="K23" i="63"/>
  <c r="L23" i="63"/>
  <c r="M23" i="63"/>
  <c r="N23" i="63"/>
  <c r="O23" i="63"/>
  <c r="P23" i="63"/>
  <c r="Q23" i="63"/>
  <c r="R23" i="63"/>
  <c r="A24" i="63"/>
  <c r="B24" i="63"/>
  <c r="C24" i="63"/>
  <c r="D24" i="63"/>
  <c r="E24" i="63"/>
  <c r="F24" i="63"/>
  <c r="G24" i="63"/>
  <c r="H24" i="63"/>
  <c r="I24" i="63"/>
  <c r="J24" i="63"/>
  <c r="K24" i="63"/>
  <c r="L24" i="63"/>
  <c r="M24" i="63"/>
  <c r="N24" i="63"/>
  <c r="O24" i="63"/>
  <c r="P24" i="63"/>
  <c r="Q24" i="63"/>
  <c r="R24" i="63"/>
  <c r="A25" i="63"/>
  <c r="B25" i="63"/>
  <c r="C25" i="63"/>
  <c r="D25" i="63"/>
  <c r="E25" i="63"/>
  <c r="F25" i="63"/>
  <c r="G25" i="63"/>
  <c r="H25" i="63"/>
  <c r="I25" i="63"/>
  <c r="J25" i="63"/>
  <c r="K25" i="63"/>
  <c r="L25" i="63"/>
  <c r="M25" i="63"/>
  <c r="N25" i="63"/>
  <c r="O25" i="63"/>
  <c r="P25" i="63"/>
  <c r="Q25" i="63"/>
  <c r="R25" i="63"/>
  <c r="A26" i="63"/>
  <c r="B26" i="63"/>
  <c r="C26" i="63"/>
  <c r="D26" i="63"/>
  <c r="E26" i="63"/>
  <c r="F26" i="63"/>
  <c r="G26" i="63"/>
  <c r="H26" i="63"/>
  <c r="I26" i="63"/>
  <c r="J26" i="63"/>
  <c r="K26" i="63"/>
  <c r="L26" i="63"/>
  <c r="M26" i="63"/>
  <c r="N26" i="63"/>
  <c r="O26" i="63"/>
  <c r="P26" i="63"/>
  <c r="Q26" i="63"/>
  <c r="R26" i="63"/>
  <c r="A29" i="63"/>
  <c r="B29" i="63"/>
  <c r="C29" i="63"/>
  <c r="D29" i="63"/>
  <c r="E29" i="63"/>
  <c r="F29" i="63"/>
  <c r="G29" i="63"/>
  <c r="H29" i="63"/>
  <c r="I29" i="63"/>
  <c r="J29" i="63"/>
  <c r="K29" i="63"/>
  <c r="L29" i="63"/>
  <c r="M29" i="63"/>
  <c r="N29" i="63"/>
  <c r="O29" i="63"/>
  <c r="P29" i="63"/>
  <c r="Q29" i="63"/>
  <c r="R29" i="63"/>
  <c r="A30" i="63"/>
  <c r="B30" i="63"/>
  <c r="C30" i="63"/>
  <c r="D30" i="63"/>
  <c r="E30" i="63"/>
  <c r="F30" i="63"/>
  <c r="G30" i="63"/>
  <c r="H30" i="63"/>
  <c r="I30" i="63"/>
  <c r="J30" i="63"/>
  <c r="K30" i="63"/>
  <c r="L30" i="63"/>
  <c r="M30" i="63"/>
  <c r="N30" i="63"/>
  <c r="O30" i="63"/>
  <c r="P30" i="63"/>
  <c r="Q30" i="63"/>
  <c r="R30" i="63"/>
  <c r="A31" i="63"/>
  <c r="B31" i="63"/>
  <c r="C31" i="63"/>
  <c r="D31" i="63"/>
  <c r="E31" i="63"/>
  <c r="F31" i="63"/>
  <c r="G31" i="63"/>
  <c r="H31" i="63"/>
  <c r="I31" i="63"/>
  <c r="J31" i="63"/>
  <c r="K31" i="63"/>
  <c r="L31" i="63"/>
  <c r="M31" i="63"/>
  <c r="N31" i="63"/>
  <c r="O31" i="63"/>
  <c r="P31" i="63"/>
  <c r="Q31" i="63"/>
  <c r="R31" i="63"/>
  <c r="A32" i="63"/>
  <c r="B32" i="63"/>
  <c r="C32" i="63"/>
  <c r="D32" i="63"/>
  <c r="E32" i="63"/>
  <c r="F32" i="63"/>
  <c r="G32" i="63"/>
  <c r="H32" i="63"/>
  <c r="I32" i="63"/>
  <c r="J32" i="63"/>
  <c r="K32" i="63"/>
  <c r="L32" i="63"/>
  <c r="M32" i="63"/>
  <c r="N32" i="63"/>
  <c r="O32" i="63"/>
  <c r="P32" i="63"/>
  <c r="Q32" i="63"/>
  <c r="R32" i="63"/>
  <c r="A33" i="63"/>
  <c r="B33" i="63"/>
  <c r="C33" i="63"/>
  <c r="D33" i="63"/>
  <c r="E33" i="63"/>
  <c r="F33" i="63"/>
  <c r="G33" i="63"/>
  <c r="H33" i="63"/>
  <c r="I33" i="63"/>
  <c r="J33" i="63"/>
  <c r="K33" i="63"/>
  <c r="L33" i="63"/>
  <c r="M33" i="63"/>
  <c r="N33" i="63"/>
  <c r="O33" i="63"/>
  <c r="P33" i="63"/>
  <c r="Q33" i="63"/>
  <c r="R33" i="63"/>
  <c r="A34" i="63"/>
  <c r="B34" i="63"/>
  <c r="C34" i="63"/>
  <c r="D34" i="63"/>
  <c r="E34" i="63"/>
  <c r="F34" i="63"/>
  <c r="G34" i="63"/>
  <c r="H34" i="63"/>
  <c r="I34" i="63"/>
  <c r="J34" i="63"/>
  <c r="K34" i="63"/>
  <c r="L34" i="63"/>
  <c r="M34" i="63"/>
  <c r="N34" i="63"/>
  <c r="O34" i="63"/>
  <c r="P34" i="63"/>
  <c r="Q34" i="63"/>
  <c r="R34" i="63"/>
  <c r="A35" i="63"/>
  <c r="B35" i="63"/>
  <c r="C35" i="63"/>
  <c r="D35" i="63"/>
  <c r="E35" i="63"/>
  <c r="F35" i="63"/>
  <c r="G35" i="63"/>
  <c r="H35" i="63"/>
  <c r="I35" i="63"/>
  <c r="J35" i="63"/>
  <c r="K35" i="63"/>
  <c r="L35" i="63"/>
  <c r="M35" i="63"/>
  <c r="N35" i="63"/>
  <c r="O35" i="63"/>
  <c r="P35" i="63"/>
  <c r="Q35" i="63"/>
  <c r="R35" i="63"/>
  <c r="A36" i="63"/>
  <c r="B36" i="63"/>
  <c r="C36" i="63"/>
  <c r="D36" i="63"/>
  <c r="E36" i="63"/>
  <c r="F36" i="63"/>
  <c r="G36" i="63"/>
  <c r="H36" i="63"/>
  <c r="I36" i="63"/>
  <c r="J36" i="63"/>
  <c r="K36" i="63"/>
  <c r="L36" i="63"/>
  <c r="M36" i="63"/>
  <c r="N36" i="63"/>
  <c r="O36" i="63"/>
  <c r="P36" i="63"/>
  <c r="Q36" i="63"/>
  <c r="R36" i="63"/>
  <c r="A39" i="63"/>
  <c r="B39" i="63"/>
  <c r="C39" i="63"/>
  <c r="D39" i="63"/>
  <c r="E39" i="63"/>
  <c r="F39" i="63"/>
  <c r="G39" i="63"/>
  <c r="H39" i="63"/>
  <c r="I39" i="63"/>
  <c r="J39" i="63"/>
  <c r="K39" i="63"/>
  <c r="L39" i="63"/>
  <c r="M39" i="63"/>
  <c r="N39" i="63"/>
  <c r="O39" i="63"/>
  <c r="P39" i="63"/>
  <c r="Q39" i="63"/>
  <c r="R39" i="63"/>
  <c r="A40" i="63"/>
  <c r="B40" i="63"/>
  <c r="C40" i="63"/>
  <c r="D40" i="63"/>
  <c r="E40" i="63"/>
  <c r="F40" i="63"/>
  <c r="G40" i="63"/>
  <c r="H40" i="63"/>
  <c r="I40" i="63"/>
  <c r="J40" i="63"/>
  <c r="K40" i="63"/>
  <c r="L40" i="63"/>
  <c r="M40" i="63"/>
  <c r="N40" i="63"/>
  <c r="O40" i="63"/>
  <c r="P40" i="63"/>
  <c r="Q40" i="63"/>
  <c r="R40" i="63"/>
  <c r="A41" i="63"/>
  <c r="B41" i="63"/>
  <c r="C41" i="63"/>
  <c r="D41" i="63"/>
  <c r="E41" i="63"/>
  <c r="F41" i="63"/>
  <c r="G41" i="63"/>
  <c r="H41" i="63"/>
  <c r="I41" i="63"/>
  <c r="J41" i="63"/>
  <c r="K41" i="63"/>
  <c r="L41" i="63"/>
  <c r="M41" i="63"/>
  <c r="N41" i="63"/>
  <c r="O41" i="63"/>
  <c r="P41" i="63"/>
  <c r="Q41" i="63"/>
  <c r="R41" i="63"/>
  <c r="A42" i="63"/>
  <c r="B42" i="63"/>
  <c r="C42" i="63"/>
  <c r="D42" i="63"/>
  <c r="E42" i="63"/>
  <c r="F42" i="63"/>
  <c r="G42" i="63"/>
  <c r="H42" i="63"/>
  <c r="I42" i="63"/>
  <c r="J42" i="63"/>
  <c r="K42" i="63"/>
  <c r="L42" i="63"/>
  <c r="M42" i="63"/>
  <c r="N42" i="63"/>
  <c r="O42" i="63"/>
  <c r="P42" i="63"/>
  <c r="Q42" i="63"/>
  <c r="R42" i="63"/>
  <c r="A43" i="63"/>
  <c r="B43" i="63"/>
  <c r="C43" i="63"/>
  <c r="D43" i="63"/>
  <c r="E43" i="63"/>
  <c r="F43" i="63"/>
  <c r="G43" i="63"/>
  <c r="H43" i="63"/>
  <c r="I43" i="63"/>
  <c r="J43" i="63"/>
  <c r="K43" i="63"/>
  <c r="L43" i="63"/>
  <c r="M43" i="63"/>
  <c r="N43" i="63"/>
  <c r="O43" i="63"/>
  <c r="P43" i="63"/>
  <c r="Q43" i="63"/>
  <c r="R43" i="63"/>
  <c r="A44" i="63"/>
  <c r="B44" i="63"/>
  <c r="C44" i="63"/>
  <c r="D44" i="63"/>
  <c r="E44" i="63"/>
  <c r="F44" i="63"/>
  <c r="G44" i="63"/>
  <c r="H44" i="63"/>
  <c r="I44" i="63"/>
  <c r="J44" i="63"/>
  <c r="K44" i="63"/>
  <c r="L44" i="63"/>
  <c r="M44" i="63"/>
  <c r="N44" i="63"/>
  <c r="O44" i="63"/>
  <c r="P44" i="63"/>
  <c r="Q44" i="63"/>
  <c r="R44" i="63"/>
  <c r="A45" i="63"/>
  <c r="B45" i="63"/>
  <c r="C45" i="63"/>
  <c r="D45" i="63"/>
  <c r="E45" i="63"/>
  <c r="F45" i="63"/>
  <c r="G45" i="63"/>
  <c r="H45" i="63"/>
  <c r="I45" i="63"/>
  <c r="J45" i="63"/>
  <c r="K45" i="63"/>
  <c r="L45" i="63"/>
  <c r="M45" i="63"/>
  <c r="N45" i="63"/>
  <c r="O45" i="63"/>
  <c r="P45" i="63"/>
  <c r="Q45" i="63"/>
  <c r="R45" i="63"/>
  <c r="A46" i="63"/>
  <c r="B46" i="63"/>
  <c r="C46" i="63"/>
  <c r="D46" i="63"/>
  <c r="E46" i="63"/>
  <c r="F46" i="63"/>
  <c r="G46" i="63"/>
  <c r="H46" i="63"/>
  <c r="I46" i="63"/>
  <c r="J46" i="63"/>
  <c r="K46" i="63"/>
  <c r="L46" i="63"/>
  <c r="M46" i="63"/>
  <c r="N46" i="63"/>
  <c r="O46" i="63"/>
  <c r="P46" i="63"/>
  <c r="Q46" i="63"/>
  <c r="R46" i="63"/>
  <c r="A48" i="63"/>
  <c r="B48" i="63"/>
  <c r="C48" i="63"/>
  <c r="D48" i="63"/>
  <c r="E48" i="63"/>
  <c r="F48" i="63"/>
  <c r="G48" i="63"/>
  <c r="H48" i="63"/>
  <c r="I48" i="63"/>
  <c r="J48" i="63"/>
  <c r="K48" i="63"/>
  <c r="L48" i="63"/>
  <c r="M48" i="63"/>
  <c r="N48" i="63"/>
  <c r="O48" i="63"/>
  <c r="P48" i="63"/>
  <c r="Q48" i="63"/>
  <c r="R48" i="63"/>
  <c r="A49" i="63"/>
  <c r="B49" i="63"/>
  <c r="C49" i="63"/>
  <c r="D49" i="63"/>
  <c r="E49" i="63"/>
  <c r="F49" i="63"/>
  <c r="G49" i="63"/>
  <c r="H49" i="63"/>
  <c r="I49" i="63"/>
  <c r="J49" i="63"/>
  <c r="K49" i="63"/>
  <c r="L49" i="63"/>
  <c r="M49" i="63"/>
  <c r="N49" i="63"/>
  <c r="O49" i="63"/>
  <c r="P49" i="63"/>
  <c r="Q49" i="63"/>
  <c r="R49" i="63"/>
  <c r="A50" i="63"/>
  <c r="B50" i="63"/>
  <c r="C50" i="63"/>
  <c r="D50" i="63"/>
  <c r="E50" i="63"/>
  <c r="F50" i="63"/>
  <c r="G50" i="63"/>
  <c r="H50" i="63"/>
  <c r="I50" i="63"/>
  <c r="J50" i="63"/>
  <c r="K50" i="63"/>
  <c r="L50" i="63"/>
  <c r="M50" i="63"/>
  <c r="N50" i="63"/>
  <c r="O50" i="63"/>
  <c r="P50" i="63"/>
  <c r="Q50" i="63"/>
  <c r="R50" i="63"/>
  <c r="A51" i="63"/>
  <c r="B51" i="63"/>
  <c r="C51" i="63"/>
  <c r="D51" i="63"/>
  <c r="E51" i="63"/>
  <c r="F51" i="63"/>
  <c r="G51" i="63"/>
  <c r="H51" i="63"/>
  <c r="I51" i="63"/>
  <c r="J51" i="63"/>
  <c r="K51" i="63"/>
  <c r="L51" i="63"/>
  <c r="M51" i="63"/>
  <c r="N51" i="63"/>
  <c r="O51" i="63"/>
  <c r="P51" i="63"/>
  <c r="Q51" i="63"/>
  <c r="R51" i="63"/>
  <c r="A52" i="63"/>
  <c r="B52" i="63"/>
  <c r="C52" i="63"/>
  <c r="D52" i="63"/>
  <c r="E52" i="63"/>
  <c r="F52" i="63"/>
  <c r="G52" i="63"/>
  <c r="H52" i="63"/>
  <c r="I52" i="63"/>
  <c r="J52" i="63"/>
  <c r="K52" i="63"/>
  <c r="L52" i="63"/>
  <c r="M52" i="63"/>
  <c r="N52" i="63"/>
  <c r="O52" i="63"/>
  <c r="P52" i="63"/>
  <c r="Q52" i="63"/>
  <c r="R52" i="63"/>
  <c r="A53" i="63"/>
  <c r="B53" i="63"/>
  <c r="C53" i="63"/>
  <c r="D53" i="63"/>
  <c r="E53" i="63"/>
  <c r="F53" i="63"/>
  <c r="G53" i="63"/>
  <c r="H53" i="63"/>
  <c r="I53" i="63"/>
  <c r="J53" i="63"/>
  <c r="K53" i="63"/>
  <c r="L53" i="63"/>
  <c r="M53" i="63"/>
  <c r="N53" i="63"/>
  <c r="O53" i="63"/>
  <c r="P53" i="63"/>
  <c r="Q53" i="63"/>
  <c r="R53" i="63"/>
  <c r="A54" i="63"/>
  <c r="B54" i="63"/>
  <c r="C54" i="63"/>
  <c r="D54" i="63"/>
  <c r="E54" i="63"/>
  <c r="F54" i="63"/>
  <c r="G54" i="63"/>
  <c r="H54" i="63"/>
  <c r="I54" i="63"/>
  <c r="J54" i="63"/>
  <c r="K54" i="63"/>
  <c r="L54" i="63"/>
  <c r="M54" i="63"/>
  <c r="N54" i="63"/>
  <c r="O54" i="63"/>
  <c r="P54" i="63"/>
  <c r="Q54" i="63"/>
  <c r="R54" i="63"/>
  <c r="A55" i="63"/>
  <c r="B55" i="63"/>
  <c r="C55" i="63"/>
  <c r="D55" i="63"/>
  <c r="E55" i="63"/>
  <c r="F55" i="63"/>
  <c r="G55" i="63"/>
  <c r="H55" i="63"/>
  <c r="I55" i="63"/>
  <c r="J55" i="63"/>
  <c r="K55" i="63"/>
  <c r="L55" i="63"/>
  <c r="M55" i="63"/>
  <c r="N55" i="63"/>
  <c r="O55" i="63"/>
  <c r="P55" i="63"/>
  <c r="Q55" i="63"/>
  <c r="R55" i="63"/>
  <c r="A66" i="63"/>
  <c r="B66" i="63"/>
  <c r="C66" i="63"/>
  <c r="D66" i="63"/>
  <c r="E66" i="63"/>
  <c r="F66" i="63"/>
  <c r="G66" i="63"/>
  <c r="H66" i="63"/>
  <c r="I66" i="63"/>
  <c r="J66" i="63"/>
  <c r="K66" i="63"/>
  <c r="L66" i="63"/>
  <c r="M66" i="63"/>
  <c r="N66" i="63"/>
  <c r="O66" i="63"/>
  <c r="P66" i="63"/>
  <c r="Q66" i="63"/>
  <c r="R66" i="63"/>
  <c r="A67" i="63"/>
  <c r="B67" i="63"/>
  <c r="C67" i="63"/>
  <c r="D67" i="63"/>
  <c r="E67" i="63"/>
  <c r="F67" i="63"/>
  <c r="G67" i="63"/>
  <c r="H67" i="63"/>
  <c r="I67" i="63"/>
  <c r="J67" i="63"/>
  <c r="K67" i="63"/>
  <c r="L67" i="63"/>
  <c r="M67" i="63"/>
  <c r="N67" i="63"/>
  <c r="O67" i="63"/>
  <c r="P67" i="63"/>
  <c r="Q67" i="63"/>
  <c r="R67" i="63"/>
  <c r="A68" i="63"/>
  <c r="B68" i="63"/>
  <c r="C68" i="63"/>
  <c r="D68" i="63"/>
  <c r="E68" i="63"/>
  <c r="F68" i="63"/>
  <c r="G68" i="63"/>
  <c r="H68" i="63"/>
  <c r="I68" i="63"/>
  <c r="J68" i="63"/>
  <c r="K68" i="63"/>
  <c r="L68" i="63"/>
  <c r="M68" i="63"/>
  <c r="N68" i="63"/>
  <c r="O68" i="63"/>
  <c r="P68" i="63"/>
  <c r="Q68" i="63"/>
  <c r="R68" i="63"/>
  <c r="A69" i="63"/>
  <c r="B69" i="63"/>
  <c r="C69" i="63"/>
  <c r="D69" i="63"/>
  <c r="E69" i="63"/>
  <c r="F69" i="63"/>
  <c r="G69" i="63"/>
  <c r="H69" i="63"/>
  <c r="I69" i="63"/>
  <c r="J69" i="63"/>
  <c r="K69" i="63"/>
  <c r="L69" i="63"/>
  <c r="M69" i="63"/>
  <c r="N69" i="63"/>
  <c r="O69" i="63"/>
  <c r="P69" i="63"/>
  <c r="Q69" i="63"/>
  <c r="R69" i="63"/>
  <c r="A70" i="63"/>
  <c r="B70" i="63"/>
  <c r="C70" i="63"/>
  <c r="D70" i="63"/>
  <c r="E70" i="63"/>
  <c r="F70" i="63"/>
  <c r="G70" i="63"/>
  <c r="H70" i="63"/>
  <c r="I70" i="63"/>
  <c r="J70" i="63"/>
  <c r="K70" i="63"/>
  <c r="L70" i="63"/>
  <c r="M70" i="63"/>
  <c r="N70" i="63"/>
  <c r="O70" i="63"/>
  <c r="P70" i="63"/>
  <c r="Q70" i="63"/>
  <c r="R70" i="63"/>
  <c r="L29" i="64" l="1"/>
  <c r="P29" i="64"/>
  <c r="J42" i="64"/>
  <c r="N42" i="64"/>
  <c r="R42" i="64"/>
  <c r="L55" i="64"/>
  <c r="P55" i="64"/>
  <c r="J69" i="64"/>
  <c r="N69" i="64"/>
  <c r="R69" i="64"/>
  <c r="I29" i="64"/>
  <c r="M29" i="64"/>
  <c r="Q29" i="64"/>
  <c r="L42" i="64"/>
  <c r="P42" i="64"/>
  <c r="J55" i="64"/>
  <c r="N55" i="64"/>
  <c r="R55" i="64"/>
  <c r="L69" i="64"/>
  <c r="J29" i="64"/>
  <c r="N29" i="64"/>
  <c r="I69" i="64"/>
  <c r="K29" i="64"/>
  <c r="O29" i="64"/>
  <c r="I42" i="64"/>
  <c r="M42" i="64"/>
  <c r="Q42" i="64"/>
  <c r="K55" i="64"/>
  <c r="O55" i="64"/>
  <c r="M69" i="64"/>
  <c r="Q69" i="64"/>
  <c r="P69" i="64"/>
  <c r="K42" i="64"/>
  <c r="I55" i="64"/>
  <c r="Q55" i="64"/>
  <c r="R29" i="64"/>
  <c r="O42" i="64"/>
  <c r="M55" i="64"/>
  <c r="B14" i="64"/>
  <c r="B15" i="64" s="1"/>
  <c r="B13" i="64" s="1"/>
  <c r="F14" i="64"/>
  <c r="J14" i="64"/>
  <c r="N14" i="64"/>
  <c r="N15" i="64" s="1"/>
  <c r="N13" i="64" s="1"/>
  <c r="R14" i="64"/>
  <c r="R15" i="64" s="1"/>
  <c r="R13" i="64" s="1"/>
  <c r="S13" i="64" s="1"/>
  <c r="T13" i="64" s="1"/>
  <c r="U13" i="64" s="1"/>
  <c r="V13" i="64" s="1"/>
  <c r="W13" i="64" s="1"/>
  <c r="X13" i="64" s="1"/>
  <c r="Y13" i="64" s="1"/>
  <c r="Z13" i="64" s="1"/>
  <c r="AA13" i="64" s="1"/>
  <c r="AB13" i="64" s="1"/>
  <c r="AC13" i="64" s="1"/>
  <c r="AD13" i="64" s="1"/>
  <c r="AE13" i="64" s="1"/>
  <c r="AF13" i="64" s="1"/>
  <c r="AG13" i="64" s="1"/>
  <c r="AH13" i="64" s="1"/>
  <c r="AI13" i="64" s="1"/>
  <c r="AJ13" i="64" s="1"/>
  <c r="AK13" i="64" s="1"/>
  <c r="AL13" i="64" s="1"/>
  <c r="D14" i="64"/>
  <c r="H14" i="64"/>
  <c r="H15" i="64" s="1"/>
  <c r="L14" i="64"/>
  <c r="L15" i="64" s="1"/>
  <c r="L13" i="64" s="1"/>
  <c r="P14" i="64"/>
  <c r="P15" i="64" s="1"/>
  <c r="P13" i="64" s="1"/>
  <c r="F15" i="64"/>
  <c r="E14" i="64"/>
  <c r="E15" i="64" s="1"/>
  <c r="I14" i="64"/>
  <c r="I15" i="64" s="1"/>
  <c r="I13" i="64" s="1"/>
  <c r="M14" i="64"/>
  <c r="M15" i="64" s="1"/>
  <c r="Q14" i="64"/>
  <c r="Q15" i="64" s="1"/>
  <c r="Q13" i="64" s="1"/>
  <c r="C14" i="64"/>
  <c r="C15" i="64" s="1"/>
  <c r="C13" i="64" s="1"/>
  <c r="G14" i="64"/>
  <c r="G15" i="64" s="1"/>
  <c r="G13" i="64" s="1"/>
  <c r="K14" i="64"/>
  <c r="K15" i="64" s="1"/>
  <c r="K13" i="64" s="1"/>
  <c r="O14" i="64"/>
  <c r="O15" i="64" s="1"/>
  <c r="O13" i="64" s="1"/>
  <c r="I16" i="63"/>
  <c r="I13" i="63" s="1"/>
  <c r="Q15" i="63"/>
  <c r="I15" i="63"/>
  <c r="O15" i="63"/>
  <c r="G15" i="63"/>
  <c r="G16" i="63" s="1"/>
  <c r="G13" i="63" s="1"/>
  <c r="P15" i="63"/>
  <c r="L15" i="63"/>
  <c r="L16" i="63" s="1"/>
  <c r="L13" i="63" s="1"/>
  <c r="H15" i="63"/>
  <c r="H16" i="63" s="1"/>
  <c r="H13" i="63" s="1"/>
  <c r="D15" i="63"/>
  <c r="M16" i="63"/>
  <c r="M13" i="63" s="1"/>
  <c r="M15" i="63"/>
  <c r="K15" i="63"/>
  <c r="K16" i="63" s="1"/>
  <c r="K13" i="63" s="1"/>
  <c r="E15" i="63"/>
  <c r="E16" i="63" s="1"/>
  <c r="E13" i="63" s="1"/>
  <c r="C15" i="63"/>
  <c r="R15" i="63"/>
  <c r="R16" i="63" s="1"/>
  <c r="N15" i="63"/>
  <c r="N16" i="63" s="1"/>
  <c r="N13" i="63" s="1"/>
  <c r="J15" i="63"/>
  <c r="J16" i="63" s="1"/>
  <c r="F15" i="63"/>
  <c r="F16" i="63" s="1"/>
  <c r="B15" i="63"/>
  <c r="B16" i="63" s="1"/>
  <c r="B13" i="63" s="1"/>
  <c r="O16" i="63"/>
  <c r="O13" i="63" s="1"/>
  <c r="C16" i="63"/>
  <c r="C13" i="63"/>
  <c r="F13" i="64" l="1"/>
  <c r="D15" i="64"/>
  <c r="D13" i="64" s="1"/>
  <c r="E13" i="64"/>
  <c r="M13" i="64"/>
  <c r="H13" i="64"/>
  <c r="J15" i="64"/>
  <c r="J13" i="64" s="1"/>
  <c r="Q16" i="63"/>
  <c r="Q13" i="63" s="1"/>
  <c r="D13" i="63"/>
  <c r="P16" i="63"/>
  <c r="P13" i="63" s="1"/>
  <c r="R13" i="63"/>
  <c r="D16" i="63"/>
  <c r="F13" i="63"/>
  <c r="J13" i="63"/>
  <c r="S13" i="63" l="1"/>
  <c r="T13" i="63" s="1"/>
  <c r="U13" i="63" s="1"/>
  <c r="V13" i="63" s="1"/>
  <c r="W13" i="63" s="1"/>
  <c r="X13" i="63" s="1"/>
  <c r="Y13" i="63" s="1"/>
  <c r="Z13" i="63" s="1"/>
  <c r="AA13" i="63" s="1"/>
  <c r="AB13" i="63" s="1"/>
  <c r="AC13" i="63" s="1"/>
  <c r="AD13" i="63" s="1"/>
  <c r="AE13" i="63" s="1"/>
  <c r="AF13" i="63" s="1"/>
  <c r="AG13" i="63" s="1"/>
  <c r="AH13" i="63" s="1"/>
  <c r="AI13" i="63" s="1"/>
  <c r="AJ13" i="63" s="1"/>
  <c r="AK13" i="63" s="1"/>
  <c r="AL13" i="63" s="1"/>
  <c r="C39" i="55" l="1"/>
  <c r="D39" i="55"/>
  <c r="E39" i="55"/>
  <c r="F39" i="55"/>
  <c r="F40" i="55" s="1"/>
  <c r="G39" i="55"/>
  <c r="H39" i="55"/>
  <c r="I39" i="55"/>
  <c r="J39" i="55"/>
  <c r="J40" i="55" s="1"/>
  <c r="K39" i="55"/>
  <c r="L39" i="55"/>
  <c r="M39" i="55"/>
  <c r="N39" i="55"/>
  <c r="N40" i="55" s="1"/>
  <c r="O39" i="55"/>
  <c r="P39" i="55"/>
  <c r="Q39" i="55"/>
  <c r="R39" i="55"/>
  <c r="R40" i="55" s="1"/>
  <c r="S39" i="55"/>
  <c r="T39" i="55"/>
  <c r="U39" i="55"/>
  <c r="V39" i="55"/>
  <c r="V40" i="55" s="1"/>
  <c r="W39" i="55"/>
  <c r="X39" i="55"/>
  <c r="Y39" i="55"/>
  <c r="Z39" i="55"/>
  <c r="Z40" i="55" s="1"/>
  <c r="AA39" i="55"/>
  <c r="AB39" i="55"/>
  <c r="AC39" i="55"/>
  <c r="AD39" i="55"/>
  <c r="AD40" i="55" s="1"/>
  <c r="AE39" i="55"/>
  <c r="AF39" i="55"/>
  <c r="AG39" i="55"/>
  <c r="AH39" i="55"/>
  <c r="AH40" i="55" s="1"/>
  <c r="AI39" i="55"/>
  <c r="AJ39" i="55"/>
  <c r="AK39" i="55"/>
  <c r="C40" i="55"/>
  <c r="C38" i="55" s="1"/>
  <c r="E40" i="55"/>
  <c r="E38" i="55" s="1"/>
  <c r="G40" i="55"/>
  <c r="G38" i="55" s="1"/>
  <c r="I40" i="55"/>
  <c r="I38" i="55" s="1"/>
  <c r="K40" i="55"/>
  <c r="K38" i="55" s="1"/>
  <c r="M40" i="55"/>
  <c r="M38" i="55" s="1"/>
  <c r="O40" i="55"/>
  <c r="O38" i="55" s="1"/>
  <c r="Q40" i="55"/>
  <c r="Q38" i="55" s="1"/>
  <c r="S40" i="55"/>
  <c r="S38" i="55" s="1"/>
  <c r="U40" i="55"/>
  <c r="U38" i="55" s="1"/>
  <c r="W40" i="55"/>
  <c r="W38" i="55" s="1"/>
  <c r="Y40" i="55"/>
  <c r="Y38" i="55" s="1"/>
  <c r="AA40" i="55"/>
  <c r="AA38" i="55" s="1"/>
  <c r="AC40" i="55"/>
  <c r="AC38" i="55" s="1"/>
  <c r="AE40" i="55"/>
  <c r="AE38" i="55" s="1"/>
  <c r="AG40" i="55"/>
  <c r="AG38" i="55" s="1"/>
  <c r="AI40" i="55"/>
  <c r="AI38" i="55" s="1"/>
  <c r="AK40" i="55"/>
  <c r="AK38" i="55" s="1"/>
  <c r="B38" i="55"/>
  <c r="B40" i="55"/>
  <c r="B39" i="55"/>
  <c r="S35" i="55"/>
  <c r="T35" i="55" s="1"/>
  <c r="U35" i="55" s="1"/>
  <c r="V35" i="55" s="1"/>
  <c r="W35" i="55" s="1"/>
  <c r="X35" i="55" s="1"/>
  <c r="Y35" i="55" s="1"/>
  <c r="Z35" i="55" s="1"/>
  <c r="AA35" i="55" s="1"/>
  <c r="AB35" i="55" s="1"/>
  <c r="AC35" i="55" s="1"/>
  <c r="AD35" i="55" s="1"/>
  <c r="AE35" i="55" s="1"/>
  <c r="AF35" i="55" s="1"/>
  <c r="AG35" i="55" s="1"/>
  <c r="AH35" i="55" s="1"/>
  <c r="AI35" i="55" s="1"/>
  <c r="AJ35" i="55" s="1"/>
  <c r="AK35" i="55" s="1"/>
  <c r="R35" i="55"/>
  <c r="I35" i="55"/>
  <c r="J35" i="55"/>
  <c r="K35" i="55"/>
  <c r="L35" i="55"/>
  <c r="M35" i="55"/>
  <c r="N35" i="55"/>
  <c r="O35" i="55"/>
  <c r="P35" i="55"/>
  <c r="Q35" i="55"/>
  <c r="H35" i="55"/>
  <c r="C35" i="55"/>
  <c r="D35" i="55"/>
  <c r="E35" i="55"/>
  <c r="F35" i="55"/>
  <c r="G35" i="55"/>
  <c r="B35" i="55"/>
  <c r="I33" i="55"/>
  <c r="J33" i="55" s="1"/>
  <c r="K33" i="55" s="1"/>
  <c r="L33" i="55" s="1"/>
  <c r="M33" i="55" s="1"/>
  <c r="N33" i="55" s="1"/>
  <c r="O33" i="55" s="1"/>
  <c r="P33" i="55" s="1"/>
  <c r="H33" i="55"/>
  <c r="AJ38" i="55" l="1"/>
  <c r="AB38" i="55"/>
  <c r="T38" i="55"/>
  <c r="L38" i="55"/>
  <c r="D38" i="55"/>
  <c r="AJ40" i="55"/>
  <c r="AF40" i="55"/>
  <c r="AF38" i="55" s="1"/>
  <c r="AB40" i="55"/>
  <c r="X40" i="55"/>
  <c r="X38" i="55" s="1"/>
  <c r="T40" i="55"/>
  <c r="P40" i="55"/>
  <c r="P38" i="55" s="1"/>
  <c r="L40" i="55"/>
  <c r="H40" i="55"/>
  <c r="H38" i="55" s="1"/>
  <c r="D40" i="55"/>
  <c r="AH38" i="55"/>
  <c r="AD38" i="55"/>
  <c r="Z38" i="55"/>
  <c r="V38" i="55"/>
  <c r="R38" i="55"/>
  <c r="N38" i="55"/>
  <c r="J38" i="55"/>
  <c r="F38" i="55"/>
  <c r="Q33" i="55"/>
  <c r="C31" i="55" l="1"/>
  <c r="D31" i="55"/>
  <c r="E31" i="55"/>
  <c r="F31" i="55"/>
  <c r="G31" i="55"/>
  <c r="H31" i="55"/>
  <c r="I31" i="55"/>
  <c r="J31" i="55"/>
  <c r="K31" i="55"/>
  <c r="L31" i="55"/>
  <c r="M31" i="55"/>
  <c r="N31" i="55"/>
  <c r="O31" i="55"/>
  <c r="P31" i="55"/>
  <c r="Q31" i="55"/>
  <c r="B31" i="55"/>
  <c r="C29" i="55"/>
  <c r="C30" i="55" s="1"/>
  <c r="D29" i="55"/>
  <c r="E29" i="55"/>
  <c r="F29" i="55"/>
  <c r="G29" i="55"/>
  <c r="G30" i="55" s="1"/>
  <c r="H29" i="55"/>
  <c r="I29" i="55"/>
  <c r="J29" i="55"/>
  <c r="K29" i="55"/>
  <c r="L29" i="55"/>
  <c r="M29" i="55"/>
  <c r="N29" i="55"/>
  <c r="O29" i="55"/>
  <c r="P29" i="55"/>
  <c r="Q29" i="55"/>
  <c r="D30" i="55"/>
  <c r="E30" i="55"/>
  <c r="F30" i="55"/>
  <c r="H30" i="55"/>
  <c r="I30" i="55"/>
  <c r="J30" i="55"/>
  <c r="K30" i="55"/>
  <c r="L30" i="55"/>
  <c r="M30" i="55"/>
  <c r="N30" i="55"/>
  <c r="O30" i="55"/>
  <c r="P30" i="55"/>
  <c r="Q30" i="55"/>
  <c r="B30" i="55"/>
  <c r="B29" i="55"/>
  <c r="C54" i="52"/>
  <c r="D54" i="52"/>
  <c r="E54" i="52"/>
  <c r="F54" i="52"/>
  <c r="G54" i="52"/>
  <c r="H54" i="52"/>
  <c r="I54" i="52"/>
  <c r="J54" i="52"/>
  <c r="K54" i="52"/>
  <c r="L54" i="52"/>
  <c r="M54" i="52"/>
  <c r="N54" i="52"/>
  <c r="O54" i="52"/>
  <c r="P54" i="52"/>
  <c r="Q54" i="52"/>
  <c r="R54" i="52"/>
  <c r="S54" i="52"/>
  <c r="T54" i="52"/>
  <c r="U54" i="52"/>
  <c r="V54" i="52"/>
  <c r="W54" i="52"/>
  <c r="X54" i="52"/>
  <c r="Y54" i="52"/>
  <c r="Z54" i="52"/>
  <c r="AA54" i="52"/>
  <c r="AB54" i="52"/>
  <c r="AC54" i="52"/>
  <c r="AD54" i="52"/>
  <c r="AE54" i="52"/>
  <c r="AF54" i="52"/>
  <c r="AG54" i="52"/>
  <c r="AH54" i="52"/>
  <c r="AI54" i="52"/>
  <c r="C55" i="52"/>
  <c r="D55" i="52"/>
  <c r="E55" i="52"/>
  <c r="F55" i="52"/>
  <c r="G55" i="52"/>
  <c r="H55" i="52"/>
  <c r="I55" i="52"/>
  <c r="J55" i="52"/>
  <c r="K55" i="52"/>
  <c r="L55" i="52"/>
  <c r="M55" i="52"/>
  <c r="N55" i="52"/>
  <c r="O55" i="52"/>
  <c r="P55" i="52"/>
  <c r="Q55" i="52"/>
  <c r="R55" i="52"/>
  <c r="S55" i="52"/>
  <c r="T55" i="52"/>
  <c r="U55" i="52"/>
  <c r="V55" i="52"/>
  <c r="W55" i="52"/>
  <c r="X55" i="52"/>
  <c r="Y55" i="52"/>
  <c r="Z55" i="52"/>
  <c r="AA55" i="52"/>
  <c r="AB55" i="52"/>
  <c r="AC55" i="52"/>
  <c r="AD55" i="52"/>
  <c r="AE55" i="52"/>
  <c r="AF55" i="52"/>
  <c r="AG55" i="52"/>
  <c r="AH55" i="52"/>
  <c r="AI55" i="52"/>
  <c r="C56" i="52"/>
  <c r="D56" i="52"/>
  <c r="E56" i="52"/>
  <c r="F56" i="52"/>
  <c r="G56" i="52"/>
  <c r="H56" i="52"/>
  <c r="I56" i="52"/>
  <c r="J56" i="52"/>
  <c r="K56" i="52"/>
  <c r="L56" i="52"/>
  <c r="M56" i="52"/>
  <c r="N56" i="52"/>
  <c r="O56" i="52"/>
  <c r="P56" i="52"/>
  <c r="Q56" i="52"/>
  <c r="R56" i="52"/>
  <c r="S56" i="52"/>
  <c r="T56" i="52"/>
  <c r="U56" i="52"/>
  <c r="V56" i="52"/>
  <c r="W56" i="52"/>
  <c r="X56" i="52"/>
  <c r="Y56" i="52"/>
  <c r="Z56" i="52"/>
  <c r="AA56" i="52"/>
  <c r="AB56" i="52"/>
  <c r="AC56" i="52"/>
  <c r="AD56" i="52"/>
  <c r="AE56" i="52"/>
  <c r="AF56" i="52"/>
  <c r="AG56" i="52"/>
  <c r="AH56" i="52"/>
  <c r="AI56" i="52"/>
  <c r="B56" i="52"/>
  <c r="B55" i="52"/>
  <c r="B54" i="52"/>
  <c r="C7" i="37" l="1"/>
  <c r="D7" i="37"/>
  <c r="E7" i="37"/>
  <c r="F7" i="37"/>
  <c r="G7" i="37"/>
  <c r="H7" i="37"/>
  <c r="I7" i="37"/>
  <c r="J7" i="37"/>
  <c r="K7" i="37"/>
  <c r="L7" i="37"/>
  <c r="M7" i="37"/>
  <c r="N7" i="37"/>
  <c r="O7" i="37"/>
  <c r="P7" i="37"/>
  <c r="Q7" i="37"/>
  <c r="R7" i="37"/>
  <c r="S7" i="37"/>
  <c r="T7" i="37"/>
  <c r="U7" i="37"/>
  <c r="V7" i="37"/>
  <c r="W7" i="37"/>
  <c r="X7" i="37"/>
  <c r="Y7" i="37"/>
  <c r="Z7" i="37"/>
  <c r="AA7" i="37"/>
  <c r="AB7" i="37"/>
  <c r="AC7" i="37"/>
  <c r="AD7" i="37"/>
  <c r="AE7" i="37"/>
  <c r="AF7" i="37"/>
  <c r="AG7" i="37"/>
  <c r="AH7" i="37"/>
  <c r="AI7" i="37"/>
  <c r="AJ7" i="37"/>
  <c r="B7" i="37"/>
  <c r="C5" i="36"/>
  <c r="D5" i="36"/>
  <c r="E5" i="36"/>
  <c r="F5" i="36"/>
  <c r="G5" i="36"/>
  <c r="H5" i="36"/>
  <c r="I5" i="36"/>
  <c r="J5" i="36"/>
  <c r="K5" i="36"/>
  <c r="L5" i="36"/>
  <c r="M5" i="36"/>
  <c r="N5" i="36"/>
  <c r="O5" i="36"/>
  <c r="P5" i="36"/>
  <c r="Q5" i="36"/>
  <c r="R5" i="36"/>
  <c r="S5" i="36"/>
  <c r="T5" i="36"/>
  <c r="U5" i="36"/>
  <c r="V5" i="36"/>
  <c r="W5" i="36"/>
  <c r="X5" i="36"/>
  <c r="Y5" i="36"/>
  <c r="Z5" i="36"/>
  <c r="AA5" i="36"/>
  <c r="AB5" i="36"/>
  <c r="AC5" i="36"/>
  <c r="AD5" i="36"/>
  <c r="AE5" i="36"/>
  <c r="AF5" i="36"/>
  <c r="AG5" i="36"/>
  <c r="AH5" i="36"/>
  <c r="AI5" i="36"/>
  <c r="AJ5" i="36"/>
  <c r="B5" i="36"/>
  <c r="B10" i="51" l="1"/>
  <c r="C10" i="51"/>
  <c r="D10" i="51"/>
  <c r="E10" i="51"/>
  <c r="F10" i="51"/>
  <c r="G10" i="51"/>
  <c r="H10" i="51"/>
  <c r="I10" i="51"/>
  <c r="J10" i="51"/>
  <c r="K10" i="51"/>
  <c r="L10" i="51"/>
  <c r="M10" i="51"/>
  <c r="N10" i="51"/>
  <c r="O10" i="51"/>
  <c r="P10" i="51"/>
  <c r="Q10" i="51"/>
  <c r="R10" i="51"/>
  <c r="S10" i="51"/>
  <c r="T10" i="51"/>
  <c r="U10" i="51"/>
  <c r="V10" i="51"/>
  <c r="W10" i="51"/>
  <c r="X10" i="51"/>
  <c r="Y10" i="51"/>
  <c r="Z10" i="51"/>
  <c r="AA10" i="51"/>
  <c r="AB10" i="51"/>
  <c r="AC10" i="51"/>
  <c r="AD10" i="51"/>
  <c r="AE10" i="51"/>
  <c r="AF10" i="51"/>
  <c r="AG10" i="51"/>
  <c r="AH10" i="51"/>
  <c r="AI10" i="51"/>
  <c r="AJ10" i="51"/>
  <c r="AK10" i="51"/>
  <c r="AL10" i="51"/>
  <c r="AM10" i="51"/>
  <c r="AN10" i="51"/>
  <c r="AO10" i="51"/>
  <c r="AP10" i="51"/>
  <c r="C2" i="51"/>
  <c r="D2" i="51"/>
  <c r="E2" i="51"/>
  <c r="F2" i="51"/>
  <c r="G2" i="51"/>
  <c r="H2" i="51"/>
  <c r="I2" i="51"/>
  <c r="J2" i="51"/>
  <c r="K2" i="51"/>
  <c r="L2" i="51"/>
  <c r="M2" i="51"/>
  <c r="N2" i="51"/>
  <c r="O2" i="51"/>
  <c r="P2" i="51"/>
  <c r="Q2" i="51"/>
  <c r="R2" i="51"/>
  <c r="S2" i="51"/>
  <c r="T2" i="51"/>
  <c r="U2" i="51"/>
  <c r="V2" i="51"/>
  <c r="W2" i="51"/>
  <c r="X2" i="51"/>
  <c r="Y2" i="51"/>
  <c r="Z2" i="51"/>
  <c r="AA2" i="51"/>
  <c r="AB2" i="51"/>
  <c r="AC2" i="51"/>
  <c r="AD2" i="51"/>
  <c r="AE2" i="51"/>
  <c r="AF2" i="51"/>
  <c r="AG2" i="51"/>
  <c r="AH2" i="51"/>
  <c r="AI2" i="51"/>
  <c r="AJ2" i="51"/>
  <c r="AK2" i="51"/>
  <c r="AL2" i="51"/>
  <c r="AM2" i="51"/>
  <c r="AN2" i="51"/>
  <c r="AO2" i="51"/>
  <c r="AP2" i="51"/>
  <c r="C2" i="7"/>
  <c r="I21" i="50"/>
  <c r="I22" i="50"/>
  <c r="D2" i="7"/>
  <c r="J21" i="50"/>
  <c r="J22" i="50"/>
  <c r="D4" i="7" s="1"/>
  <c r="E2" i="7"/>
  <c r="K21" i="50"/>
  <c r="F2" i="7"/>
  <c r="L21" i="50"/>
  <c r="L22" i="50" s="1"/>
  <c r="G2" i="7"/>
  <c r="M21" i="50"/>
  <c r="M22" i="50" s="1"/>
  <c r="H2" i="7"/>
  <c r="N21" i="50"/>
  <c r="N22" i="50" s="1"/>
  <c r="H4" i="16" s="1"/>
  <c r="H4" i="7"/>
  <c r="I2" i="7"/>
  <c r="O21" i="50"/>
  <c r="O22" i="50"/>
  <c r="I4" i="7"/>
  <c r="J2" i="7"/>
  <c r="P21" i="50"/>
  <c r="P22" i="50"/>
  <c r="K2" i="7"/>
  <c r="Q21" i="50"/>
  <c r="Q22" i="50"/>
  <c r="L2" i="7"/>
  <c r="R21" i="50"/>
  <c r="R22" i="50"/>
  <c r="M2" i="7"/>
  <c r="S21" i="50"/>
  <c r="N2" i="7"/>
  <c r="T21" i="50"/>
  <c r="T22" i="50" s="1"/>
  <c r="O2" i="7"/>
  <c r="U21" i="50"/>
  <c r="U22" i="50" s="1"/>
  <c r="O4" i="7" s="1"/>
  <c r="P2" i="7"/>
  <c r="V21" i="50"/>
  <c r="V22" i="50" s="1"/>
  <c r="P4" i="16" s="1"/>
  <c r="P4" i="7"/>
  <c r="Q2" i="7"/>
  <c r="W21" i="50"/>
  <c r="W22" i="50"/>
  <c r="R2" i="7"/>
  <c r="X21" i="50"/>
  <c r="X22" i="50"/>
  <c r="S2" i="7"/>
  <c r="Y21" i="50"/>
  <c r="Y22" i="50"/>
  <c r="T2" i="7"/>
  <c r="Z21" i="50"/>
  <c r="Z22" i="50"/>
  <c r="T4" i="7" s="1"/>
  <c r="U2" i="7"/>
  <c r="AA21" i="50"/>
  <c r="V2" i="7"/>
  <c r="AB21" i="50"/>
  <c r="AB22" i="50" s="1"/>
  <c r="W2" i="7"/>
  <c r="AC21" i="50"/>
  <c r="AC22" i="50" s="1"/>
  <c r="X2" i="7"/>
  <c r="AD21" i="50"/>
  <c r="AD22" i="50" s="1"/>
  <c r="X4" i="16" s="1"/>
  <c r="X4" i="7"/>
  <c r="Y2" i="7"/>
  <c r="AE21" i="50"/>
  <c r="AE22" i="50"/>
  <c r="Y4" i="7"/>
  <c r="Z2" i="7"/>
  <c r="AF21" i="50"/>
  <c r="AF22" i="50"/>
  <c r="AA2" i="7"/>
  <c r="AG21" i="50"/>
  <c r="AG22" i="50"/>
  <c r="AB2" i="7"/>
  <c r="AH21" i="50"/>
  <c r="AH22" i="50"/>
  <c r="AC2" i="7"/>
  <c r="AI21" i="50"/>
  <c r="AD2" i="7"/>
  <c r="AJ21" i="50"/>
  <c r="AJ22" i="50" s="1"/>
  <c r="AE2" i="7"/>
  <c r="AK21" i="50"/>
  <c r="AK22" i="50" s="1"/>
  <c r="AE4" i="7" s="1"/>
  <c r="AF2" i="7"/>
  <c r="AL21" i="50"/>
  <c r="AL22" i="50" s="1"/>
  <c r="AF4" i="16" s="1"/>
  <c r="AF4" i="43" s="1"/>
  <c r="AG2" i="7"/>
  <c r="AM21" i="50"/>
  <c r="AM22" i="50"/>
  <c r="AH2" i="7"/>
  <c r="AN21" i="50"/>
  <c r="AN22" i="50"/>
  <c r="AI2" i="7"/>
  <c r="AO21" i="50"/>
  <c r="AO22" i="50"/>
  <c r="AJ2" i="7"/>
  <c r="AP21" i="50"/>
  <c r="AP22" i="50"/>
  <c r="AJ4" i="7" s="1"/>
  <c r="I23" i="50"/>
  <c r="J23" i="50"/>
  <c r="L23" i="50"/>
  <c r="F6" i="7"/>
  <c r="M23" i="50"/>
  <c r="N23" i="50"/>
  <c r="O23" i="50"/>
  <c r="I6" i="7" s="1"/>
  <c r="P23" i="50"/>
  <c r="Q23" i="50"/>
  <c r="R23" i="50"/>
  <c r="T23" i="50"/>
  <c r="N6" i="7"/>
  <c r="U23" i="50"/>
  <c r="V23" i="50"/>
  <c r="W23" i="50"/>
  <c r="Q6" i="7" s="1"/>
  <c r="X23" i="50"/>
  <c r="Y23" i="50"/>
  <c r="Z23" i="50"/>
  <c r="AB23" i="50"/>
  <c r="V6" i="7"/>
  <c r="AC23" i="50"/>
  <c r="AD23" i="50"/>
  <c r="AE23" i="50"/>
  <c r="Y6" i="7" s="1"/>
  <c r="AF23" i="50"/>
  <c r="AG23" i="50"/>
  <c r="AH23" i="50"/>
  <c r="AJ23" i="50"/>
  <c r="AD6" i="7"/>
  <c r="AK23" i="50"/>
  <c r="AL23" i="50"/>
  <c r="AM23" i="50"/>
  <c r="AG6" i="7" s="1"/>
  <c r="AN23" i="50"/>
  <c r="AO23" i="50"/>
  <c r="AP23" i="50"/>
  <c r="B2" i="7"/>
  <c r="H21" i="50"/>
  <c r="H23" i="50" s="1"/>
  <c r="B6" i="16" s="1"/>
  <c r="B6" i="7"/>
  <c r="H22" i="50"/>
  <c r="B2" i="16"/>
  <c r="C2" i="16"/>
  <c r="D2" i="16"/>
  <c r="D4" i="16"/>
  <c r="E2" i="16"/>
  <c r="F2" i="16"/>
  <c r="G2" i="16"/>
  <c r="H2" i="16"/>
  <c r="I2" i="16"/>
  <c r="J2" i="16"/>
  <c r="K2" i="16"/>
  <c r="L2" i="16"/>
  <c r="M2" i="16"/>
  <c r="N2" i="16"/>
  <c r="O2" i="16"/>
  <c r="O4" i="16"/>
  <c r="P2" i="16"/>
  <c r="P4" i="43"/>
  <c r="Q2" i="16"/>
  <c r="R2" i="16"/>
  <c r="S2" i="16"/>
  <c r="T2" i="16"/>
  <c r="T4" i="16"/>
  <c r="U2" i="16"/>
  <c r="V2" i="16"/>
  <c r="W2" i="16"/>
  <c r="X2" i="16"/>
  <c r="Y2" i="16"/>
  <c r="Z2" i="16"/>
  <c r="AA2" i="16"/>
  <c r="AB2" i="16"/>
  <c r="AC2" i="16"/>
  <c r="AD2" i="16"/>
  <c r="AE2" i="16"/>
  <c r="AE4" i="16"/>
  <c r="AE5" i="23" s="1"/>
  <c r="AF2" i="16"/>
  <c r="AG2" i="16"/>
  <c r="AH2" i="16"/>
  <c r="AI2" i="16"/>
  <c r="AJ2" i="16"/>
  <c r="AJ4" i="16"/>
  <c r="B5" i="43"/>
  <c r="C5" i="43"/>
  <c r="D5" i="43"/>
  <c r="E5" i="43"/>
  <c r="F5" i="43"/>
  <c r="G5" i="43"/>
  <c r="H5" i="43"/>
  <c r="I5" i="43"/>
  <c r="J5" i="43"/>
  <c r="K5" i="43"/>
  <c r="L5" i="43"/>
  <c r="M5" i="43"/>
  <c r="N5" i="43"/>
  <c r="O5" i="43"/>
  <c r="P5" i="43"/>
  <c r="Q5" i="43"/>
  <c r="R5" i="43"/>
  <c r="S5" i="43"/>
  <c r="T5" i="43"/>
  <c r="U5" i="43"/>
  <c r="V5" i="43"/>
  <c r="W5" i="43"/>
  <c r="X5" i="43"/>
  <c r="Y5" i="43"/>
  <c r="Z5" i="43"/>
  <c r="AA5" i="43"/>
  <c r="AB5" i="43"/>
  <c r="AC5" i="43"/>
  <c r="AD5" i="43"/>
  <c r="AE5" i="43"/>
  <c r="AF5" i="43"/>
  <c r="AG5" i="43"/>
  <c r="AH5" i="43"/>
  <c r="AI5" i="43"/>
  <c r="AJ5" i="43"/>
  <c r="F6" i="16"/>
  <c r="F6" i="43" s="1"/>
  <c r="I6" i="16"/>
  <c r="N6" i="16"/>
  <c r="N6" i="43" s="1"/>
  <c r="Q6" i="16"/>
  <c r="V6" i="16"/>
  <c r="V6" i="43" s="1"/>
  <c r="Y6" i="16"/>
  <c r="AD6" i="16"/>
  <c r="AD6" i="43" s="1"/>
  <c r="AG6" i="16"/>
  <c r="B6" i="30"/>
  <c r="C6" i="30"/>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AF6" i="30"/>
  <c r="AG6" i="30"/>
  <c r="AH6" i="30"/>
  <c r="AI6" i="30"/>
  <c r="AJ6" i="30"/>
  <c r="F7" i="30"/>
  <c r="V7" i="30"/>
  <c r="AD7" i="30"/>
  <c r="X5" i="23"/>
  <c r="AJ5" i="23"/>
  <c r="B6"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AH6" i="23"/>
  <c r="AI6" i="23"/>
  <c r="AJ6" i="23"/>
  <c r="B7" i="23"/>
  <c r="F7" i="23"/>
  <c r="V7" i="23"/>
  <c r="B5" i="41"/>
  <c r="C5" i="41"/>
  <c r="D5" i="41"/>
  <c r="E5" i="41"/>
  <c r="F5" i="41"/>
  <c r="G5" i="41"/>
  <c r="H5" i="41"/>
  <c r="I5" i="41"/>
  <c r="J5" i="41"/>
  <c r="K5" i="41"/>
  <c r="L5" i="41"/>
  <c r="M5" i="41"/>
  <c r="N5" i="41"/>
  <c r="O5" i="41"/>
  <c r="P5" i="41"/>
  <c r="Q5" i="41"/>
  <c r="R5" i="41"/>
  <c r="S5" i="41"/>
  <c r="T5" i="41"/>
  <c r="U5" i="41"/>
  <c r="V5" i="41"/>
  <c r="W5" i="41"/>
  <c r="X5" i="41"/>
  <c r="Y5" i="41"/>
  <c r="Z5" i="41"/>
  <c r="AA5" i="41"/>
  <c r="AB5" i="41"/>
  <c r="AC5" i="41"/>
  <c r="AD5" i="41"/>
  <c r="AE5" i="41"/>
  <c r="AF5" i="41"/>
  <c r="AG5" i="41"/>
  <c r="AH5" i="41"/>
  <c r="AI5" i="41"/>
  <c r="AJ5" i="41"/>
  <c r="AP25" i="50"/>
  <c r="AO25" i="50"/>
  <c r="AO27" i="50"/>
  <c r="AN25" i="50"/>
  <c r="AN27" i="50" s="1"/>
  <c r="AM25" i="50"/>
  <c r="AM27" i="50"/>
  <c r="AL25" i="50"/>
  <c r="AK25" i="50"/>
  <c r="AK27" i="50"/>
  <c r="AJ25" i="50"/>
  <c r="AJ27" i="50" s="1"/>
  <c r="AI25" i="50"/>
  <c r="AI27" i="50"/>
  <c r="AH25" i="50"/>
  <c r="AG25" i="50"/>
  <c r="AG27" i="50"/>
  <c r="AF25" i="50"/>
  <c r="AF27" i="50" s="1"/>
  <c r="AE25" i="50"/>
  <c r="AE27" i="50"/>
  <c r="AD25" i="50"/>
  <c r="AD27" i="50" s="1"/>
  <c r="AC25" i="50"/>
  <c r="AC27" i="50"/>
  <c r="AB25" i="50"/>
  <c r="AB27" i="50" s="1"/>
  <c r="AA25" i="50"/>
  <c r="AA27" i="50"/>
  <c r="Z25" i="50"/>
  <c r="Z27" i="50" s="1"/>
  <c r="Y25" i="50"/>
  <c r="Y27" i="50"/>
  <c r="X25" i="50"/>
  <c r="X27" i="50" s="1"/>
  <c r="W25" i="50"/>
  <c r="W27" i="50"/>
  <c r="V25" i="50"/>
  <c r="V27" i="50" s="1"/>
  <c r="U25" i="50"/>
  <c r="U27" i="50"/>
  <c r="T25" i="50"/>
  <c r="T27" i="50" s="1"/>
  <c r="S25" i="50"/>
  <c r="S27" i="50"/>
  <c r="R25" i="50"/>
  <c r="R27" i="50" s="1"/>
  <c r="Q25" i="50"/>
  <c r="Q27" i="50"/>
  <c r="P25" i="50"/>
  <c r="P27" i="50" s="1"/>
  <c r="O25" i="50"/>
  <c r="O27" i="50"/>
  <c r="N25" i="50"/>
  <c r="N27" i="50" s="1"/>
  <c r="M25" i="50"/>
  <c r="M27" i="50"/>
  <c r="L25" i="50"/>
  <c r="L27" i="50" s="1"/>
  <c r="K25" i="50"/>
  <c r="K27" i="50"/>
  <c r="J25" i="50"/>
  <c r="J27" i="50" s="1"/>
  <c r="I25" i="50"/>
  <c r="I27" i="50"/>
  <c r="H25" i="50"/>
  <c r="H27" i="50" s="1"/>
  <c r="AO26" i="50"/>
  <c r="AN26" i="50"/>
  <c r="AM26" i="50"/>
  <c r="AK26" i="50"/>
  <c r="AJ26" i="50"/>
  <c r="AI26" i="50"/>
  <c r="AG26" i="50"/>
  <c r="AF26" i="50"/>
  <c r="AE26" i="50"/>
  <c r="AD26" i="50"/>
  <c r="AC26" i="50"/>
  <c r="AB26" i="50"/>
  <c r="AA26" i="50"/>
  <c r="Z26" i="50"/>
  <c r="Y26" i="50"/>
  <c r="X26" i="50"/>
  <c r="W26" i="50"/>
  <c r="U26" i="50"/>
  <c r="T26" i="50"/>
  <c r="S26" i="50"/>
  <c r="R26" i="50"/>
  <c r="Q26" i="50"/>
  <c r="P26" i="50"/>
  <c r="O26" i="50"/>
  <c r="N26" i="50"/>
  <c r="M26" i="50"/>
  <c r="L26" i="50"/>
  <c r="K26" i="50"/>
  <c r="J26" i="50"/>
  <c r="I26" i="50"/>
  <c r="H26" i="50"/>
  <c r="AJ6" i="28"/>
  <c r="AJ6" i="41"/>
  <c r="AI6" i="28"/>
  <c r="AI6" i="41" s="1"/>
  <c r="AH6" i="28"/>
  <c r="AH6" i="41" s="1"/>
  <c r="AG6" i="28"/>
  <c r="AG6" i="41" s="1"/>
  <c r="AF6" i="28"/>
  <c r="AF6" i="41"/>
  <c r="AE6" i="28"/>
  <c r="AE6" i="41" s="1"/>
  <c r="AD6" i="28"/>
  <c r="AD6" i="41" s="1"/>
  <c r="AB6" i="28"/>
  <c r="AB6" i="41"/>
  <c r="AA6" i="28"/>
  <c r="AA6" i="41" s="1"/>
  <c r="Z6" i="28"/>
  <c r="Z6" i="41" s="1"/>
  <c r="Y6" i="28"/>
  <c r="Y6" i="41" s="1"/>
  <c r="X6" i="28"/>
  <c r="X6" i="41"/>
  <c r="W6" i="28"/>
  <c r="W6" i="41" s="1"/>
  <c r="V6" i="28"/>
  <c r="V6" i="41" s="1"/>
  <c r="T6" i="28"/>
  <c r="T6" i="41"/>
  <c r="S6" i="28"/>
  <c r="S6" i="41" s="1"/>
  <c r="R6" i="28"/>
  <c r="R6" i="41" s="1"/>
  <c r="Q6" i="28"/>
  <c r="Q6" i="41" s="1"/>
  <c r="P6" i="28"/>
  <c r="P6" i="41" s="1"/>
  <c r="O6" i="28"/>
  <c r="O6" i="41" s="1"/>
  <c r="N6" i="28"/>
  <c r="N6" i="41"/>
  <c r="L6" i="28"/>
  <c r="L6" i="41" s="1"/>
  <c r="K6" i="28"/>
  <c r="K6" i="41" s="1"/>
  <c r="J6" i="28"/>
  <c r="J6" i="41" s="1"/>
  <c r="I6" i="28"/>
  <c r="I6" i="41" s="1"/>
  <c r="H6" i="28"/>
  <c r="H6" i="41"/>
  <c r="G6" i="28"/>
  <c r="G6" i="41" s="1"/>
  <c r="F6" i="28"/>
  <c r="F6" i="41" s="1"/>
  <c r="D6" i="28"/>
  <c r="D6" i="41"/>
  <c r="C6" i="28"/>
  <c r="C6" i="41"/>
  <c r="B6" i="28"/>
  <c r="B6" i="41"/>
  <c r="AJ4" i="28"/>
  <c r="AJ4" i="41"/>
  <c r="AH4" i="28"/>
  <c r="AH4" i="41"/>
  <c r="AG4" i="28"/>
  <c r="AG4" i="41"/>
  <c r="AF4" i="28"/>
  <c r="AF4" i="41"/>
  <c r="AE4" i="28"/>
  <c r="AE4" i="41"/>
  <c r="AD4" i="28"/>
  <c r="AD4" i="41"/>
  <c r="AB4" i="28"/>
  <c r="AB4" i="41"/>
  <c r="AA4" i="28"/>
  <c r="AA4" i="41"/>
  <c r="Z4" i="28"/>
  <c r="Z4" i="41"/>
  <c r="Y4" i="28"/>
  <c r="Y4" i="41"/>
  <c r="X4" i="28"/>
  <c r="X4" i="41"/>
  <c r="W4" i="28"/>
  <c r="W4" i="41"/>
  <c r="V4" i="28"/>
  <c r="V4" i="41"/>
  <c r="T4" i="28"/>
  <c r="T4" i="41"/>
  <c r="R4" i="28"/>
  <c r="R4" i="41"/>
  <c r="Q4" i="28"/>
  <c r="Q4" i="41"/>
  <c r="P4" i="28"/>
  <c r="P4" i="41"/>
  <c r="O4" i="28"/>
  <c r="O4" i="41"/>
  <c r="N4" i="28"/>
  <c r="N4" i="41"/>
  <c r="L4" i="28"/>
  <c r="L4" i="41"/>
  <c r="K4" i="28"/>
  <c r="K4" i="41"/>
  <c r="J4" i="28"/>
  <c r="J4" i="41"/>
  <c r="I4" i="28"/>
  <c r="I4" i="41"/>
  <c r="H4" i="28"/>
  <c r="H4" i="41"/>
  <c r="G4" i="28"/>
  <c r="G4" i="41"/>
  <c r="F4" i="28"/>
  <c r="F4" i="41"/>
  <c r="D4" i="28"/>
  <c r="D4" i="41"/>
  <c r="B4" i="28"/>
  <c r="B4" i="41"/>
  <c r="B5" i="6"/>
  <c r="C5" i="6"/>
  <c r="D5" i="6"/>
  <c r="F5" i="6"/>
  <c r="H5" i="6"/>
  <c r="J5" i="6"/>
  <c r="K5" i="6"/>
  <c r="L5" i="6"/>
  <c r="N5" i="6"/>
  <c r="R5" i="6"/>
  <c r="S5" i="6"/>
  <c r="T5" i="6"/>
  <c r="U5" i="6"/>
  <c r="V5" i="6"/>
  <c r="W5" i="6"/>
  <c r="X5" i="6"/>
  <c r="Y5" i="6"/>
  <c r="Z5" i="6"/>
  <c r="AA5" i="6"/>
  <c r="AC5" i="6"/>
  <c r="AD5" i="6"/>
  <c r="AE5" i="6"/>
  <c r="AG5" i="6"/>
  <c r="AH5" i="6"/>
  <c r="AI5" i="6"/>
  <c r="C7" i="6"/>
  <c r="D7" i="6"/>
  <c r="E7" i="6"/>
  <c r="F7" i="6"/>
  <c r="H7" i="6"/>
  <c r="I7" i="6"/>
  <c r="J7" i="6"/>
  <c r="K7" i="6"/>
  <c r="L7" i="6"/>
  <c r="M7" i="6"/>
  <c r="N7" i="6"/>
  <c r="O7" i="6"/>
  <c r="P7" i="6"/>
  <c r="Q7" i="6"/>
  <c r="S7" i="6"/>
  <c r="T7" i="6"/>
  <c r="U7" i="6"/>
  <c r="V7" i="6"/>
  <c r="X7" i="6"/>
  <c r="Y7" i="6"/>
  <c r="Z7" i="6"/>
  <c r="AA7" i="6"/>
  <c r="AC7" i="6"/>
  <c r="AD7" i="6"/>
  <c r="AE7" i="6"/>
  <c r="AG7" i="6"/>
  <c r="AI7" i="6"/>
  <c r="B25" i="50"/>
  <c r="C25" i="50"/>
  <c r="C27" i="50" s="1"/>
  <c r="D25" i="50"/>
  <c r="E25" i="50"/>
  <c r="F25" i="50"/>
  <c r="G25" i="50"/>
  <c r="G26" i="50" s="1"/>
  <c r="B26" i="50"/>
  <c r="D26" i="50"/>
  <c r="E26" i="50"/>
  <c r="F26" i="50"/>
  <c r="B27" i="50"/>
  <c r="D27" i="50"/>
  <c r="E27" i="50"/>
  <c r="F27" i="50"/>
  <c r="G27" i="50"/>
  <c r="B21" i="50"/>
  <c r="C21" i="50"/>
  <c r="C22" i="50" s="1"/>
  <c r="D21" i="50"/>
  <c r="E21" i="50"/>
  <c r="F21" i="50"/>
  <c r="F22" i="50" s="1"/>
  <c r="G21" i="50"/>
  <c r="G22" i="50" s="1"/>
  <c r="B22" i="50"/>
  <c r="D22" i="50"/>
  <c r="E22" i="50"/>
  <c r="B23" i="50"/>
  <c r="C23" i="50"/>
  <c r="D23" i="50"/>
  <c r="E23" i="50"/>
  <c r="F23" i="50"/>
  <c r="G23" i="50"/>
  <c r="AJ2" i="43"/>
  <c r="AI2" i="43"/>
  <c r="AH2" i="43"/>
  <c r="AG2" i="43"/>
  <c r="AF2" i="43"/>
  <c r="AE2" i="43"/>
  <c r="AD2" i="43"/>
  <c r="AC2" i="43"/>
  <c r="AB2" i="43"/>
  <c r="AA2" i="43"/>
  <c r="Z2" i="43"/>
  <c r="Y2" i="43"/>
  <c r="X2" i="43"/>
  <c r="W2" i="43"/>
  <c r="V2" i="43"/>
  <c r="U2" i="43"/>
  <c r="T2" i="43"/>
  <c r="S2" i="43"/>
  <c r="R2" i="43"/>
  <c r="Q2" i="43"/>
  <c r="P2" i="43"/>
  <c r="O2" i="43"/>
  <c r="N2" i="43"/>
  <c r="M2" i="43"/>
  <c r="L2" i="43"/>
  <c r="K2" i="43"/>
  <c r="J2" i="43"/>
  <c r="I2" i="43"/>
  <c r="H2" i="43"/>
  <c r="G2" i="43"/>
  <c r="F2" i="43"/>
  <c r="E2" i="43"/>
  <c r="D2" i="43"/>
  <c r="C2" i="43"/>
  <c r="B2" i="43"/>
  <c r="D4" i="36"/>
  <c r="E4" i="36"/>
  <c r="F4" i="36"/>
  <c r="G4" i="36"/>
  <c r="H4" i="36"/>
  <c r="I4" i="36"/>
  <c r="J4" i="36"/>
  <c r="K4" i="36"/>
  <c r="L4" i="36"/>
  <c r="M4" i="36"/>
  <c r="N4" i="36"/>
  <c r="O4" i="36"/>
  <c r="P4" i="36"/>
  <c r="Q4" i="36"/>
  <c r="R4" i="36"/>
  <c r="S4" i="36"/>
  <c r="T4" i="36"/>
  <c r="U4" i="36"/>
  <c r="V4" i="36"/>
  <c r="W4" i="36"/>
  <c r="X4" i="36"/>
  <c r="Y4" i="36"/>
  <c r="Z4" i="36"/>
  <c r="AA4" i="36"/>
  <c r="AB4" i="36"/>
  <c r="AC4" i="36"/>
  <c r="AD4" i="36"/>
  <c r="AE4" i="36"/>
  <c r="AF4" i="36"/>
  <c r="AG4" i="36"/>
  <c r="AH4" i="36"/>
  <c r="AI4" i="36"/>
  <c r="AJ4" i="36"/>
  <c r="C4" i="36"/>
  <c r="B4" i="36"/>
  <c r="D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AH2" i="23"/>
  <c r="AI2" i="23"/>
  <c r="AJ2" i="23"/>
  <c r="AJ2" i="30"/>
  <c r="AI2" i="30"/>
  <c r="AH2" i="30"/>
  <c r="AG2" i="30"/>
  <c r="AF2" i="30"/>
  <c r="AE2" i="30"/>
  <c r="AD2" i="30"/>
  <c r="AC2" i="30"/>
  <c r="AB2" i="30"/>
  <c r="AA2" i="30"/>
  <c r="Z2" i="30"/>
  <c r="Y2" i="30"/>
  <c r="X2" i="30"/>
  <c r="W2" i="30"/>
  <c r="V2" i="30"/>
  <c r="U2" i="30"/>
  <c r="T2" i="30"/>
  <c r="S2" i="30"/>
  <c r="R2" i="30"/>
  <c r="Q2" i="30"/>
  <c r="P2" i="30"/>
  <c r="O2" i="30"/>
  <c r="N2" i="30"/>
  <c r="M2" i="30"/>
  <c r="L2" i="30"/>
  <c r="K2" i="30"/>
  <c r="J2" i="30"/>
  <c r="I2" i="30"/>
  <c r="H2" i="30"/>
  <c r="G2" i="30"/>
  <c r="F2" i="30"/>
  <c r="E2" i="30"/>
  <c r="D2" i="30"/>
  <c r="C2" i="30"/>
  <c r="B2" i="30"/>
  <c r="C2" i="23"/>
  <c r="B2" i="23"/>
  <c r="AD7" i="23" l="1"/>
  <c r="N7" i="30"/>
  <c r="N7" i="23"/>
  <c r="AL27" i="50"/>
  <c r="AL26" i="50"/>
  <c r="T4" i="43"/>
  <c r="T5" i="30"/>
  <c r="T5" i="23"/>
  <c r="AI4" i="7"/>
  <c r="AI4" i="16"/>
  <c r="S4" i="7"/>
  <c r="S4" i="16"/>
  <c r="C4" i="7"/>
  <c r="C4" i="16"/>
  <c r="AH7" i="6"/>
  <c r="R7" i="6"/>
  <c r="B7" i="6"/>
  <c r="M5" i="6"/>
  <c r="E5" i="6"/>
  <c r="AH27" i="50"/>
  <c r="AH26" i="50"/>
  <c r="D4" i="43"/>
  <c r="D5" i="30"/>
  <c r="D5" i="23"/>
  <c r="AH6" i="16"/>
  <c r="AH6" i="7"/>
  <c r="AE6" i="7"/>
  <c r="AE6" i="16"/>
  <c r="AE6" i="43" s="1"/>
  <c r="Z6" i="16"/>
  <c r="Z6" i="7"/>
  <c r="W6" i="7"/>
  <c r="W6" i="16"/>
  <c r="W6" i="43" s="1"/>
  <c r="R6" i="16"/>
  <c r="R6" i="7"/>
  <c r="O6" i="7"/>
  <c r="O6" i="16"/>
  <c r="O6" i="43" s="1"/>
  <c r="J6" i="16"/>
  <c r="J6" i="7"/>
  <c r="G6" i="7"/>
  <c r="G6" i="16"/>
  <c r="G6" i="43" s="1"/>
  <c r="AI22" i="50"/>
  <c r="AI23" i="50"/>
  <c r="X4" i="43"/>
  <c r="X5" i="30"/>
  <c r="S22" i="50"/>
  <c r="S23" i="50"/>
  <c r="H5" i="23"/>
  <c r="H4" i="43"/>
  <c r="H5" i="30"/>
  <c r="C26" i="50"/>
  <c r="W7" i="6"/>
  <c r="G7" i="6"/>
  <c r="O5" i="6"/>
  <c r="G5" i="6"/>
  <c r="V26" i="50"/>
  <c r="AE4" i="43"/>
  <c r="AE5" i="30"/>
  <c r="Y4" i="16"/>
  <c r="Y5" i="23" s="1"/>
  <c r="AG4" i="7"/>
  <c r="AG4" i="16"/>
  <c r="AG5" i="23" s="1"/>
  <c r="AF4" i="7"/>
  <c r="AA4" i="7"/>
  <c r="AA4" i="16"/>
  <c r="Q4" i="7"/>
  <c r="Q4" i="16"/>
  <c r="Q5" i="23" s="1"/>
  <c r="K4" i="7"/>
  <c r="K4" i="16"/>
  <c r="Q5" i="6"/>
  <c r="I5" i="6"/>
  <c r="C4" i="28"/>
  <c r="C4" i="41" s="1"/>
  <c r="S4" i="28"/>
  <c r="S4" i="41" s="1"/>
  <c r="AI4" i="28"/>
  <c r="AI4" i="41" s="1"/>
  <c r="AP27" i="50"/>
  <c r="AP26" i="50"/>
  <c r="AJ4" i="43"/>
  <c r="AJ5" i="30"/>
  <c r="O4" i="43"/>
  <c r="O5" i="23"/>
  <c r="O5" i="30"/>
  <c r="I4" i="16"/>
  <c r="I5" i="23" s="1"/>
  <c r="B7" i="30"/>
  <c r="B6" i="43"/>
  <c r="AI6" i="7"/>
  <c r="AI6" i="16"/>
  <c r="AA6" i="7"/>
  <c r="AA6" i="16"/>
  <c r="S6" i="7"/>
  <c r="S6" i="16"/>
  <c r="K6" i="7"/>
  <c r="K6" i="16"/>
  <c r="C6" i="7"/>
  <c r="C6" i="16"/>
  <c r="AF5" i="23"/>
  <c r="AF5" i="30"/>
  <c r="AB4" i="7"/>
  <c r="AB4" i="16"/>
  <c r="W4" i="7"/>
  <c r="W4" i="16"/>
  <c r="AA22" i="50"/>
  <c r="AA23" i="50"/>
  <c r="P5" i="23"/>
  <c r="P5" i="30"/>
  <c r="L4" i="7"/>
  <c r="L4" i="16"/>
  <c r="G4" i="7"/>
  <c r="G4" i="16"/>
  <c r="K22" i="50"/>
  <c r="K23" i="50"/>
  <c r="AJ6" i="7"/>
  <c r="AJ6" i="16"/>
  <c r="AD4" i="7"/>
  <c r="AD4" i="16"/>
  <c r="V4" i="7"/>
  <c r="V4" i="16"/>
  <c r="N4" i="7"/>
  <c r="N4" i="16"/>
  <c r="F4" i="7"/>
  <c r="F4" i="16"/>
  <c r="X6" i="7"/>
  <c r="X6" i="16"/>
  <c r="H6" i="7"/>
  <c r="H6" i="16"/>
  <c r="W7" i="23"/>
  <c r="O7" i="23"/>
  <c r="AA7" i="30"/>
  <c r="AG5" i="30"/>
  <c r="B4" i="7"/>
  <c r="B4" i="16"/>
  <c r="AB6" i="7"/>
  <c r="AB6" i="16"/>
  <c r="T6" i="7"/>
  <c r="T6" i="16"/>
  <c r="L6" i="7"/>
  <c r="L6" i="16"/>
  <c r="D6" i="7"/>
  <c r="D6" i="16"/>
  <c r="AF6" i="7"/>
  <c r="AF6" i="16"/>
  <c r="P6" i="7"/>
  <c r="P6" i="16"/>
  <c r="AG6" i="43"/>
  <c r="AG7" i="30"/>
  <c r="AG7" i="23"/>
  <c r="Y6" i="43"/>
  <c r="Y7" i="30"/>
  <c r="Y7" i="23"/>
  <c r="Q6" i="43"/>
  <c r="Q7" i="30"/>
  <c r="Q7" i="23"/>
  <c r="I6" i="43"/>
  <c r="I7" i="30"/>
  <c r="I7" i="23"/>
  <c r="AH4" i="7"/>
  <c r="AH4" i="16"/>
  <c r="Z4" i="7"/>
  <c r="Z4" i="16"/>
  <c r="R4" i="7"/>
  <c r="R4" i="16"/>
  <c r="J4" i="7"/>
  <c r="J4" i="16"/>
  <c r="I4" i="43" l="1"/>
  <c r="Y5" i="30"/>
  <c r="Y4" i="43"/>
  <c r="G5" i="30"/>
  <c r="G4" i="43"/>
  <c r="G5" i="23"/>
  <c r="W5" i="30"/>
  <c r="W4" i="43"/>
  <c r="W5" i="23"/>
  <c r="K6" i="43"/>
  <c r="K7" i="23"/>
  <c r="AA6" i="43"/>
  <c r="AA7" i="23"/>
  <c r="AJ5" i="6"/>
  <c r="M4" i="28"/>
  <c r="M4" i="41" s="1"/>
  <c r="AC4" i="28"/>
  <c r="AC4" i="41" s="1"/>
  <c r="J6" i="43"/>
  <c r="J7" i="23"/>
  <c r="J7" i="30"/>
  <c r="R6" i="43"/>
  <c r="R7" i="30"/>
  <c r="R7" i="23"/>
  <c r="Z7" i="30"/>
  <c r="Z7" i="23"/>
  <c r="Z6" i="43"/>
  <c r="AH6" i="43"/>
  <c r="AH7" i="30"/>
  <c r="AH7" i="23"/>
  <c r="AB5" i="6"/>
  <c r="Q5" i="30"/>
  <c r="AJ7" i="6"/>
  <c r="AB7" i="6"/>
  <c r="C5" i="23"/>
  <c r="C4" i="43"/>
  <c r="C5" i="30"/>
  <c r="AI4" i="43"/>
  <c r="AI5" i="23"/>
  <c r="AI5" i="30"/>
  <c r="O7" i="30"/>
  <c r="Q4" i="43"/>
  <c r="AG4" i="43"/>
  <c r="AE7" i="23"/>
  <c r="G7" i="30"/>
  <c r="E6" i="28"/>
  <c r="E6" i="41" s="1"/>
  <c r="L5" i="30"/>
  <c r="L4" i="43"/>
  <c r="L5" i="23"/>
  <c r="U6" i="28"/>
  <c r="U6" i="41" s="1"/>
  <c r="AB5" i="30"/>
  <c r="AB4" i="43"/>
  <c r="AB5" i="23"/>
  <c r="C6" i="43"/>
  <c r="C7" i="23"/>
  <c r="C7" i="30"/>
  <c r="S6" i="43"/>
  <c r="S7" i="30"/>
  <c r="S7" i="23"/>
  <c r="AI6" i="43"/>
  <c r="AI7" i="23"/>
  <c r="AI7" i="30"/>
  <c r="K5" i="23"/>
  <c r="K4" i="43"/>
  <c r="K5" i="30"/>
  <c r="AA5" i="23"/>
  <c r="AA4" i="43"/>
  <c r="AA5" i="30"/>
  <c r="P5" i="6"/>
  <c r="AF5" i="6"/>
  <c r="AE7" i="30"/>
  <c r="I5" i="30"/>
  <c r="K7" i="30"/>
  <c r="G7" i="23"/>
  <c r="W7" i="30"/>
  <c r="E4" i="28"/>
  <c r="E4" i="41" s="1"/>
  <c r="U4" i="28"/>
  <c r="U4" i="41" s="1"/>
  <c r="M6" i="28"/>
  <c r="M6" i="41" s="1"/>
  <c r="AC6" i="28"/>
  <c r="AC6" i="41" s="1"/>
  <c r="S4" i="43"/>
  <c r="S5" i="23"/>
  <c r="S5" i="30"/>
  <c r="AF7" i="6"/>
  <c r="X7" i="23"/>
  <c r="X6" i="43"/>
  <c r="X7" i="30"/>
  <c r="AF7" i="23"/>
  <c r="AF6" i="43"/>
  <c r="AF7" i="30"/>
  <c r="L7" i="23"/>
  <c r="L6" i="43"/>
  <c r="L7" i="30"/>
  <c r="AB7" i="23"/>
  <c r="AB6" i="43"/>
  <c r="AB7" i="30"/>
  <c r="J5" i="23"/>
  <c r="J5" i="30"/>
  <c r="J4" i="43"/>
  <c r="AD5" i="23"/>
  <c r="AD4" i="43"/>
  <c r="AD5" i="30"/>
  <c r="R5" i="23"/>
  <c r="R5" i="30"/>
  <c r="R4" i="43"/>
  <c r="AH5" i="23"/>
  <c r="AH5" i="30"/>
  <c r="AH4" i="43"/>
  <c r="H7" i="23"/>
  <c r="H6" i="43"/>
  <c r="H7" i="30"/>
  <c r="F5" i="23"/>
  <c r="F4" i="43"/>
  <c r="F5" i="30"/>
  <c r="V5" i="23"/>
  <c r="V4" i="43"/>
  <c r="V5" i="30"/>
  <c r="AJ7" i="23"/>
  <c r="AJ6" i="43"/>
  <c r="AJ7" i="30"/>
  <c r="Z5" i="23"/>
  <c r="Z4" i="43"/>
  <c r="Z5" i="30"/>
  <c r="N5" i="23"/>
  <c r="N4" i="43"/>
  <c r="N5" i="30"/>
  <c r="P7" i="23"/>
  <c r="P6" i="43"/>
  <c r="P7" i="30"/>
  <c r="D7" i="23"/>
  <c r="D6" i="43"/>
  <c r="D7" i="30"/>
  <c r="T7" i="23"/>
  <c r="T6" i="43"/>
  <c r="T7" i="30"/>
  <c r="B5" i="23"/>
  <c r="B5" i="30"/>
  <c r="B4" i="43"/>
  <c r="E4" i="7" l="1"/>
  <c r="E4" i="16"/>
  <c r="E6" i="7"/>
  <c r="E6" i="16"/>
  <c r="M4" i="16"/>
  <c r="M4" i="7"/>
  <c r="M6" i="7"/>
  <c r="M6" i="16"/>
  <c r="U4" i="7"/>
  <c r="U4" i="16"/>
  <c r="U6" i="7"/>
  <c r="U6" i="16"/>
  <c r="AC4" i="16"/>
  <c r="AC4" i="7"/>
  <c r="AC6" i="7"/>
  <c r="AC6" i="16"/>
  <c r="AC4" i="43" l="1"/>
  <c r="AC5" i="30"/>
  <c r="AC5" i="23"/>
  <c r="E7" i="30"/>
  <c r="E7" i="23"/>
  <c r="E6" i="43"/>
  <c r="AC6" i="43"/>
  <c r="AC7" i="30"/>
  <c r="AC7" i="23"/>
  <c r="U5" i="23"/>
  <c r="U5" i="30"/>
  <c r="U4" i="43"/>
  <c r="E5" i="23"/>
  <c r="E4" i="43"/>
  <c r="E5" i="30"/>
  <c r="U7" i="30"/>
  <c r="U7" i="23"/>
  <c r="U6" i="43"/>
  <c r="M6" i="43"/>
  <c r="M7" i="30"/>
  <c r="M7" i="23"/>
  <c r="M4" i="43"/>
  <c r="M5" i="23"/>
  <c r="M5" i="30"/>
</calcChain>
</file>

<file path=xl/comments1.xml><?xml version="1.0" encoding="utf-8"?>
<comments xmlns="http://schemas.openxmlformats.org/spreadsheetml/2006/main">
  <authors>
    <author>Michael Wang</author>
    <author>ywu</author>
    <author>Jeongwoo Han</author>
  </authors>
  <commentList>
    <comment ref="B4" authorId="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text>
        <r>
          <rPr>
            <sz val="8"/>
            <color indexed="81"/>
            <rFont val="Arial"/>
            <family val="2"/>
          </rPr>
          <t>Value here is from a TS look-up table. User should not change the value here.</t>
        </r>
        <r>
          <rPr>
            <sz val="9"/>
            <color indexed="81"/>
            <rFont val="Tahoma"/>
            <family val="2"/>
          </rPr>
          <t xml:space="preserve">
</t>
        </r>
      </text>
    </comment>
    <comment ref="G20" authorId="0">
      <text>
        <r>
          <rPr>
            <sz val="8"/>
            <color indexed="81"/>
            <rFont val="Arial"/>
            <family val="2"/>
          </rPr>
          <t>Value here is from a TS look-up table. User should not change the value here.</t>
        </r>
        <r>
          <rPr>
            <sz val="9"/>
            <color indexed="81"/>
            <rFont val="Tahoma"/>
            <family val="2"/>
          </rPr>
          <t xml:space="preserve">
</t>
        </r>
      </text>
    </comment>
    <comment ref="G21" authorId="0">
      <text>
        <r>
          <rPr>
            <sz val="8"/>
            <color indexed="81"/>
            <rFont val="Arial"/>
            <family val="2"/>
          </rPr>
          <t>Value here is from a TS look-up table. User should not change the value here.</t>
        </r>
        <r>
          <rPr>
            <sz val="9"/>
            <color indexed="81"/>
            <rFont val="Tahoma"/>
            <family val="2"/>
          </rPr>
          <t xml:space="preserve">
</t>
        </r>
      </text>
    </comment>
    <comment ref="G22" authorId="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text>
        <r>
          <rPr>
            <sz val="9"/>
            <color indexed="81"/>
            <rFont val="Tahoma"/>
            <family val="2"/>
          </rPr>
          <t>For algae-based renewable diesel only</t>
        </r>
      </text>
    </comment>
  </commentList>
</comments>
</file>

<file path=xl/sharedStrings.xml><?xml version="1.0" encoding="utf-8"?>
<sst xmlns="http://schemas.openxmlformats.org/spreadsheetml/2006/main" count="1653" uniqueCount="527">
  <si>
    <t>BPoEFUbVT BAU Perc of Each Fuel Used by Veh Technology</t>
  </si>
  <si>
    <t>Sources:</t>
  </si>
  <si>
    <t>projections:  EIA, AEO2017 National Energy Modeling System run ref2017.d120816a.</t>
  </si>
  <si>
    <t>Factbook (January 2010); and EIA, AEO2017 National Energy Modeling System run ref2017.d120816a.  2016 and</t>
  </si>
  <si>
    <t>National Laboratory, Transportation Energy Data Book:  Edition 34; Department of Defense, Defense Fuel Supply Center,</t>
  </si>
  <si>
    <t>Energy Review, October 2016; EIA, Fuel Oil and Kerosene Sales 2014; EIA, State Energy Data System 2014; Oak Ridge</t>
  </si>
  <si>
    <t>AEO2017 National Energy Modeling System run ref2017.d120816a.  Other 2015 values derived using:  EIA, Monthly</t>
  </si>
  <si>
    <t xml:space="preserve">   Sources:  2015 compressed and liquefied natural gas volumes:  U.S. Energy Information Administration (EIA),</t>
  </si>
  <si>
    <t>Data for 2015 are model results and may differ from official EIA data reports.</t>
  </si>
  <si>
    <t xml:space="preserve">   Note:  Includes estimated consumption for petroleum and other liquids.  Totals may not equal sum of components due to independent rounding.</t>
  </si>
  <si>
    <t xml:space="preserve">   - - = Not applicable.</t>
  </si>
  <si>
    <t xml:space="preserve">   Btu = British thermal unit.</t>
  </si>
  <si>
    <t xml:space="preserve">   4/ Does not include passenger rail.</t>
  </si>
  <si>
    <t xml:space="preserve">   3/ Does not include military distillate.  Does not include commercial buses.</t>
  </si>
  <si>
    <t xml:space="preserve">   2/ Commercial trucks from 8,501 to 10,000 pounds.</t>
  </si>
  <si>
    <t>the percentage of ethanol varies seasonally.  The annual average ethanol content of 74 percent is used for these projections.</t>
  </si>
  <si>
    <t xml:space="preserve">   1/ E85 refers to a blend of 85 percent ethanol (renewable) and 15 percent motor gasoline (nonrenewable).  To address cold starting issues,</t>
  </si>
  <si>
    <t>Total Consumption</t>
  </si>
  <si>
    <t>TEF000:pa_TotalConsumpt</t>
  </si>
  <si>
    <t>Pipeline Fuel Natural Gas</t>
  </si>
  <si>
    <t>TEF000:na_PipelineFuelN</t>
  </si>
  <si>
    <t>Lubricants</t>
  </si>
  <si>
    <t>TEF000:na_Lubricants</t>
  </si>
  <si>
    <t xml:space="preserve">  Distillate Fuel Oil (diesel)</t>
  </si>
  <si>
    <t>TEF000:na_RecreateDies</t>
  </si>
  <si>
    <t xml:space="preserve">  Gasoline</t>
  </si>
  <si>
    <t>TEF000:na_RecreateGas</t>
  </si>
  <si>
    <t>Recreational Boats</t>
  </si>
  <si>
    <t>TEF000:na_RecreationBoa</t>
  </si>
  <si>
    <t>- -</t>
  </si>
  <si>
    <t xml:space="preserve">    Liquefied Natural Gas</t>
  </si>
  <si>
    <t>TEF000:ma_CommuteLNG</t>
  </si>
  <si>
    <t xml:space="preserve">    Compressed Natural Gas</t>
  </si>
  <si>
    <t>TEF000:ma_CommuteCNG</t>
  </si>
  <si>
    <t xml:space="preserve">    Diesel</t>
  </si>
  <si>
    <t>TEF000:ma_CommuteDiesel</t>
  </si>
  <si>
    <t xml:space="preserve">    Electricity</t>
  </si>
  <si>
    <t>TEF000:ma_CommuteElect</t>
  </si>
  <si>
    <t xml:space="preserve">  Commuter Rail</t>
  </si>
  <si>
    <t>TEF000:ma_CommuterRail</t>
  </si>
  <si>
    <t>TEF000:la_TransitElect</t>
  </si>
  <si>
    <t xml:space="preserve">  Transit Rail</t>
  </si>
  <si>
    <t>TEF000:la_TransitRail</t>
  </si>
  <si>
    <t>TEF000:la_InterLNG</t>
  </si>
  <si>
    <t>TEF000:la_InterCNG</t>
  </si>
  <si>
    <t>TEF000:la_InterDiesel</t>
  </si>
  <si>
    <t>TEF000:ka_InterElect</t>
  </si>
  <si>
    <t xml:space="preserve">  Intercity Rail</t>
  </si>
  <si>
    <t>TEF000:ka_IntercityRail</t>
  </si>
  <si>
    <t>Rail Transportation</t>
  </si>
  <si>
    <t>TEF000:ma_Total</t>
  </si>
  <si>
    <t xml:space="preserve">    Propane</t>
  </si>
  <si>
    <t>TEF000:bus_school_LPG</t>
  </si>
  <si>
    <t xml:space="preserve">    Compressed/Liquefied Natural Gas</t>
  </si>
  <si>
    <t>TEF000:bus_school_CNG</t>
  </si>
  <si>
    <t xml:space="preserve">    Distillate Fuel Oil (diesel)</t>
  </si>
  <si>
    <t>TEF000:ja_SchoolBus(die</t>
  </si>
  <si>
    <t xml:space="preserve">    Motor Gasoline</t>
  </si>
  <si>
    <t>TEF000:ja_SchoolBus(mot</t>
  </si>
  <si>
    <t xml:space="preserve">  School Bus</t>
  </si>
  <si>
    <t>TEF000:bus_school_total</t>
  </si>
  <si>
    <t>TEF000:bus_inter_LPG</t>
  </si>
  <si>
    <t>TEF000:bus_inter_CNG</t>
  </si>
  <si>
    <t>TEF000:ja_IntercityBus(</t>
  </si>
  <si>
    <t>TEF000:bus_inter_motor</t>
  </si>
  <si>
    <t xml:space="preserve">  Intercity Bus</t>
  </si>
  <si>
    <t>TEF000:bus_inter_total</t>
  </si>
  <si>
    <t>TEF000:bus_transit_LPG</t>
  </si>
  <si>
    <t>TEF000:bus_transit_CNG</t>
  </si>
  <si>
    <t>TEF000:ja_TransitBus(di</t>
  </si>
  <si>
    <t>TEF000:ja_TransitBus(mo</t>
  </si>
  <si>
    <t xml:space="preserve">  Transit Bus</t>
  </si>
  <si>
    <t>TEF000:bus_transit_tot</t>
  </si>
  <si>
    <t>Bus Transportation</t>
  </si>
  <si>
    <t>TEF000:ja_Total</t>
  </si>
  <si>
    <t xml:space="preserve">  Distillates and Diesel</t>
  </si>
  <si>
    <t>TEF000:ia_Distillate</t>
  </si>
  <si>
    <t xml:space="preserve">  Residual Fuel Oil</t>
  </si>
  <si>
    <t>TEF000:ia_ResidualFuel</t>
  </si>
  <si>
    <t xml:space="preserve">  Jet Fuel and Aviation Gasoline</t>
  </si>
  <si>
    <t>TEF000:ia_JetFuel</t>
  </si>
  <si>
    <t>Military Use</t>
  </si>
  <si>
    <t>TEF000:ia_Total</t>
  </si>
  <si>
    <t xml:space="preserve">  Aviation Gasoline</t>
  </si>
  <si>
    <t>TEF000:ha_AviationGasol</t>
  </si>
  <si>
    <t xml:space="preserve">  Jet Fuel</t>
  </si>
  <si>
    <t>TEF000:ha_JetFuel</t>
  </si>
  <si>
    <t>Air Transportation</t>
  </si>
  <si>
    <t>TEF000:ha_Total</t>
  </si>
  <si>
    <t xml:space="preserve">  Liquefied Natural Gas</t>
  </si>
  <si>
    <t>TEF000:ga_LiquidNG</t>
  </si>
  <si>
    <t xml:space="preserve">  Compressed Natural Gas</t>
  </si>
  <si>
    <t>TEF000:ga_SeeEnGee</t>
  </si>
  <si>
    <t xml:space="preserve">  Residual Oil</t>
  </si>
  <si>
    <t>TEF000:ga_ResidualOil</t>
  </si>
  <si>
    <t>TEF000:ga_Distillate(di</t>
  </si>
  <si>
    <t>International Shipping</t>
  </si>
  <si>
    <t>TEF000:ga_Total</t>
  </si>
  <si>
    <t>TEF000:fa_LiquidNG</t>
  </si>
  <si>
    <t>TEF000:fa_MotorGasoline</t>
  </si>
  <si>
    <t>TEF000:fa_ResidualOil</t>
  </si>
  <si>
    <t>TEF000:fa_Distillate(di</t>
  </si>
  <si>
    <t>Domestic Shipping</t>
  </si>
  <si>
    <t>TEF000:fa_Total</t>
  </si>
  <si>
    <t>TEF000:ea_LiquidNG</t>
  </si>
  <si>
    <t>TEF000:ea_SeeEnGee</t>
  </si>
  <si>
    <t>TEF000:ea_ResidualOil</t>
  </si>
  <si>
    <t>TEF000:ea_Distillate(di</t>
  </si>
  <si>
    <t>Freight Rail 4/</t>
  </si>
  <si>
    <t>TEF000:ea_Total</t>
  </si>
  <si>
    <t xml:space="preserve">  Hydrogen</t>
  </si>
  <si>
    <t>TEF000:ft_hydrogen</t>
  </si>
  <si>
    <t xml:space="preserve">  Electricity</t>
  </si>
  <si>
    <t>TEF000:ft_electricity</t>
  </si>
  <si>
    <t xml:space="preserve">  E85</t>
  </si>
  <si>
    <t>TEF000:ft_eeeeeeeeeee85</t>
  </si>
  <si>
    <t xml:space="preserve">  Propane</t>
  </si>
  <si>
    <t>TEF000:da_LiquefiedPetr</t>
  </si>
  <si>
    <t xml:space="preserve">  Compressed/Liquefied Natural Gas</t>
  </si>
  <si>
    <t>TEF000:da_CompressedNat</t>
  </si>
  <si>
    <t>TEF000:da_Distillate(di</t>
  </si>
  <si>
    <t xml:space="preserve">  Motor Gasoline</t>
  </si>
  <si>
    <t>TEF000:da_MotorGasoline</t>
  </si>
  <si>
    <t>Freight Trucks 3/</t>
  </si>
  <si>
    <t>TEF000:da_Total</t>
  </si>
  <si>
    <t>TEF000:clt_hydrogen</t>
  </si>
  <si>
    <t>TEF000:clt_electricity</t>
  </si>
  <si>
    <t>TEF000:clt_natural_gas</t>
  </si>
  <si>
    <t>TEF000:clt_propane</t>
  </si>
  <si>
    <t>TEF000:clt_Diesel</t>
  </si>
  <si>
    <t xml:space="preserve">  E85 1/</t>
  </si>
  <si>
    <t>TEF000:clt_e85</t>
  </si>
  <si>
    <t xml:space="preserve">  Motor Gasoline excluding E85 1/</t>
  </si>
  <si>
    <t>TEF000:clt_MotorGas</t>
  </si>
  <si>
    <t>Commercial Light Trucks 2/</t>
  </si>
  <si>
    <t>TEF000:ca_CommercialLig</t>
  </si>
  <si>
    <t>TEF000:ba_LiquidHydroge</t>
  </si>
  <si>
    <t>TEF000:ba_Electricity</t>
  </si>
  <si>
    <t>TEF000:ba_LiquefiedPetr</t>
  </si>
  <si>
    <t>TEF000:ba_CompressedNat</t>
  </si>
  <si>
    <t>TEF000:ba_Distillate(di</t>
  </si>
  <si>
    <t>TEF000:ba_Ethanol</t>
  </si>
  <si>
    <t>TEF000:ba_MotorGasoline</t>
  </si>
  <si>
    <t>Light-Duty Vehicle</t>
  </si>
  <si>
    <t>TEF000:ba_Total</t>
  </si>
  <si>
    <t xml:space="preserve"> Mode and Type</t>
  </si>
  <si>
    <t>2016-</t>
  </si>
  <si>
    <t/>
  </si>
  <si>
    <t>(trillion Btu)</t>
  </si>
  <si>
    <t>37. Transportation Sector Energy Use by Fuel Type Within a Mode</t>
  </si>
  <si>
    <t>TEF000</t>
  </si>
  <si>
    <t xml:space="preserve"> January 2017</t>
  </si>
  <si>
    <t>Release Date</t>
  </si>
  <si>
    <t>d120816a</t>
  </si>
  <si>
    <t>Datekey</t>
  </si>
  <si>
    <t>Reference case</t>
  </si>
  <si>
    <t>ref2017</t>
  </si>
  <si>
    <t>Scenario</t>
  </si>
  <si>
    <t>Annual Energy Outlook 2017</t>
  </si>
  <si>
    <t>Report</t>
  </si>
  <si>
    <t>ref2017.d120816a</t>
  </si>
  <si>
    <t>About</t>
  </si>
  <si>
    <t>electricity</t>
  </si>
  <si>
    <t>natural gas</t>
  </si>
  <si>
    <t>petroleum gasoline</t>
  </si>
  <si>
    <t>petroleum diesel</t>
  </si>
  <si>
    <t>biofuel gasoline</t>
  </si>
  <si>
    <t>biofueld diesel</t>
  </si>
  <si>
    <t>jet fuel</t>
  </si>
  <si>
    <t>biofuel diesel</t>
  </si>
  <si>
    <t>Projections:  EIA, AEO2017 National Energy Modeling System run ref2017.d120816a.</t>
  </si>
  <si>
    <t>2016:  EIA, Short-Term Energy Outlook, October 2016 and EIA, AEO2017 National Energy Modeling System run ref2017.d120816a.</t>
  </si>
  <si>
    <t>Other 2015 values:  EIA, Office of Energy Analysis.</t>
  </si>
  <si>
    <t>2015 electric power sector:  EIA, Form EIA-860, "Annual Electric Generator Report" (preliminary).</t>
  </si>
  <si>
    <t xml:space="preserve">   Sources:  2015 ethanol:  U.S. Energy Information Administration (EIA), Monthly Energy Review, October 2016.</t>
  </si>
  <si>
    <t>2015 are model results and may differ from official EIA data reports.</t>
  </si>
  <si>
    <t xml:space="preserve">   Note:  Totals may not equal sum of components due to independent rounding.  Data for</t>
  </si>
  <si>
    <t>estimate or project total consumption of nonmarketed renewable energy.</t>
  </si>
  <si>
    <t>directly or indirectly as an input to marketed energy.  The U.S. Energy Information Administration does not</t>
  </si>
  <si>
    <t xml:space="preserve">   8/ Includes selected renewable energy consumption data for which the energy is not bought or sold, either</t>
  </si>
  <si>
    <t>Methodology for Allocating Municipal Solid Waste to Biogenic and Non-Biogenic Energy (Washington, DC, May 2007).</t>
  </si>
  <si>
    <t>containing petroleum-derived plastics and other non-renewable sources.  See U.S. Energy Information Administration,</t>
  </si>
  <si>
    <t>estimates that in 2015 approximately 0.3 quadrillion Btus were consumed from a municipal waste stream</t>
  </si>
  <si>
    <t>to be for landfill gas facilities.  Only biogenic municipal waste is included.  The U.S. Energy Information Administration</t>
  </si>
  <si>
    <t xml:space="preserve">   7/ Includes biogenic municipal waste, landfill gas, and municipal sewage sludge.  Incremental growth is assumed</t>
  </si>
  <si>
    <t xml:space="preserve">   6/ Includes consumption of energy by electricity-only and combined heat and power plants that have a regulatory status.</t>
  </si>
  <si>
    <t xml:space="preserve">   5/ Renewable feedstocks for the on-site production of diesel and gasoline.</t>
  </si>
  <si>
    <t xml:space="preserve">   4/ Excludes motor gasoline component of E85.</t>
  </si>
  <si>
    <t>portion of the municipal waste stream contains petroleum-derived plastics and other non-renewable sources.</t>
  </si>
  <si>
    <t xml:space="preserve">   3/ Includes municipal waste, landfill gas, and municipal sewage sludge.  All municipal waste is included, although a</t>
  </si>
  <si>
    <t xml:space="preserve">   2/ Includes combined heat and power plants that have a non-regulatory status, and small on-site generating systems.</t>
  </si>
  <si>
    <t>wind facilities is determined by using the fossil fuel equivalent of 9,510 Btu per kilowatthour.</t>
  </si>
  <si>
    <t>for all renewable fuels except hydroelectric, geothermal, solar, and wind.  Consumption at hydroelectric, geothermal, solar, and</t>
  </si>
  <si>
    <t>on the electric power grid.  Excludes electricity imports; see Table 2.  Actual heat rates used to determine fuel consumption</t>
  </si>
  <si>
    <t>all transactions may not necessarily be marketed, and marketed renewable energy inputs for electricity entering the marketplace</t>
  </si>
  <si>
    <t xml:space="preserve">   1/ Includes nonelectric renewable energy groups for which the energy source is bought and sold in the marketplace, although</t>
  </si>
  <si>
    <t xml:space="preserve">    Wind</t>
  </si>
  <si>
    <t>REM000:ma_blowWindblow</t>
  </si>
  <si>
    <t xml:space="preserve">    Solar Photovoltaic</t>
  </si>
  <si>
    <t>REM000:ma_SolarPhotovol</t>
  </si>
  <si>
    <t xml:space="preserve">    Solar Thermal</t>
  </si>
  <si>
    <t>REM000:ma_SolarThermal</t>
  </si>
  <si>
    <t xml:space="preserve">  Commercial</t>
  </si>
  <si>
    <t>REM000:ma_Commercial</t>
  </si>
  <si>
    <t>REM000:la_blowWindblow</t>
  </si>
  <si>
    <t>REM000:la_SolarPhotovol</t>
  </si>
  <si>
    <t xml:space="preserve">    Geothermal Heat Pumps</t>
  </si>
  <si>
    <t>REM000:la_GeothermalHea</t>
  </si>
  <si>
    <t xml:space="preserve">    Solar Hot Water Heating</t>
  </si>
  <si>
    <t>REM000:la_SolarHotWater</t>
  </si>
  <si>
    <t xml:space="preserve">  Residential</t>
  </si>
  <si>
    <t>REM000:la_Residential</t>
  </si>
  <si>
    <t xml:space="preserve">     Selected Consumption</t>
  </si>
  <si>
    <t>Nonmarketed Renewable Energy 8/</t>
  </si>
  <si>
    <t xml:space="preserve">    Total U.S. Supply of Ethanol</t>
  </si>
  <si>
    <t>REM000:ja_Total</t>
  </si>
  <si>
    <t xml:space="preserve">  Net Imports</t>
  </si>
  <si>
    <t>REM000:ja_Imports</t>
  </si>
  <si>
    <t xml:space="preserve">  From Cellulose</t>
  </si>
  <si>
    <t>REM000:ja_FromCellulose</t>
  </si>
  <si>
    <t xml:space="preserve">  From Corn and Other Starch</t>
  </si>
  <si>
    <t>REM000:ja_FromCorn</t>
  </si>
  <si>
    <t>Sources of Ethanol</t>
  </si>
  <si>
    <t xml:space="preserve">  Total Marketed Renewable Energy</t>
  </si>
  <si>
    <t>REM000:ia_TotalMarketed</t>
  </si>
  <si>
    <t>REM000:ha_Wind</t>
  </si>
  <si>
    <t>REM000:ha_SolarPhotovol</t>
  </si>
  <si>
    <t>REM000:ha_SolarThermal</t>
  </si>
  <si>
    <t xml:space="preserve">      Cofiring</t>
  </si>
  <si>
    <t>REM000:ha_Cofiring</t>
  </si>
  <si>
    <t xml:space="preserve">      Dedicated Plants</t>
  </si>
  <si>
    <t>REM000:ha_DedicatedPlan</t>
  </si>
  <si>
    <t xml:space="preserve">    Biomass</t>
  </si>
  <si>
    <t>REM000:ha_Biomass</t>
  </si>
  <si>
    <t xml:space="preserve">    Biogenic Municipal Waste 7/</t>
  </si>
  <si>
    <t>REM000:ha_MunicipalSoli</t>
  </si>
  <si>
    <t xml:space="preserve">    Geothermal</t>
  </si>
  <si>
    <t>REM000:ha_Geothermal</t>
  </si>
  <si>
    <t xml:space="preserve">    Conventional Hydroelectric Power</t>
  </si>
  <si>
    <t>REM000:ha_ConventionalH</t>
  </si>
  <si>
    <t xml:space="preserve">  Electric Power 6/</t>
  </si>
  <si>
    <t>REM000:ha_ElectricPower</t>
  </si>
  <si>
    <t xml:space="preserve">    Renewable Diesel and Gasoline 5/</t>
  </si>
  <si>
    <t>REM000:gb_GreenLiquids</t>
  </si>
  <si>
    <t xml:space="preserve">    Liquids from Biomass</t>
  </si>
  <si>
    <t>REM000:gb_LiquidfromBio</t>
  </si>
  <si>
    <t xml:space="preserve">    Biobutanol</t>
  </si>
  <si>
    <t>REM000:trans_biobute</t>
  </si>
  <si>
    <t xml:space="preserve">    Biodiesel used in Distillate Blending</t>
  </si>
  <si>
    <t>REM000:ga_BioDieselBlen</t>
  </si>
  <si>
    <t xml:space="preserve">    Ethanol used in Gasoline Blending</t>
  </si>
  <si>
    <t>REM000:ga_Ethanolusedin</t>
  </si>
  <si>
    <t xml:space="preserve">    Ethanol used in E85 4/</t>
  </si>
  <si>
    <t>REM000:fa_Ethanolusedin</t>
  </si>
  <si>
    <t xml:space="preserve">  Transportation</t>
  </si>
  <si>
    <t>REM000:fa_Transportatio</t>
  </si>
  <si>
    <t xml:space="preserve">    Biofuels Heat and Coproducts</t>
  </si>
  <si>
    <t>REM000:ea_BiomasHeat&amp;Co</t>
  </si>
  <si>
    <t>REM000:ea_Biomass</t>
  </si>
  <si>
    <t xml:space="preserve">    Municipal Waste 3/</t>
  </si>
  <si>
    <t>REM000:ea_MunicipalSoli</t>
  </si>
  <si>
    <t>REM000:ea_ConventionalH</t>
  </si>
  <si>
    <t xml:space="preserve">  Industrial 2/</t>
  </si>
  <si>
    <t>REM000:ea_Industrial</t>
  </si>
  <si>
    <t xml:space="preserve">  Commercial (biomass)</t>
  </si>
  <si>
    <t>REM000:da_Commercial(bi</t>
  </si>
  <si>
    <t xml:space="preserve">  Residential (wood)</t>
  </si>
  <si>
    <t>REM000:ca_Residential(w</t>
  </si>
  <si>
    <t>Marketed Renewable Energy 1/</t>
  </si>
  <si>
    <t xml:space="preserve"> Sector and Source</t>
  </si>
  <si>
    <t>(quadrillion Btu, unless otherwise noted)</t>
  </si>
  <si>
    <t>17. Renewable Energy Consumption by Sector and Source</t>
  </si>
  <si>
    <t>REM000</t>
  </si>
  <si>
    <t>Plug-in hybrids can accept either electricity or combustible fuels.</t>
  </si>
  <si>
    <t>This sheet specifies the percentage of driving for which electricity is used.</t>
  </si>
  <si>
    <t>Electricity fraction</t>
  </si>
  <si>
    <t>fraction of electricity used by plug-in hybrids</t>
  </si>
  <si>
    <t>DoE Alternative Fuels Data Center</t>
  </si>
  <si>
    <t>year unspecified</t>
  </si>
  <si>
    <t>Hybrid and Plug-In Electric Vehicle Emissions Data Sources and Assumptions</t>
  </si>
  <si>
    <t>https://www.afdc.energy.gov/vehicles/electric_emissions_sources.html</t>
  </si>
  <si>
    <t>Second-to-last parameter in the table</t>
  </si>
  <si>
    <t>Our data source (DoE Alternative Fuels Data Center, as specified on the</t>
  </si>
  <si>
    <t>"About" tab) includes the following source information, indicating</t>
  </si>
  <si>
    <t>where they obtained their number:</t>
  </si>
  <si>
    <t>Estimate based on the current industry standard, SAE J2841 (available in http://avt.inel.gov/pdf/EVProj/EVProjectUtilityFactorVolt.pdf), assuming the PHEV all-electric range is 33 miles.</t>
  </si>
  <si>
    <t>We assume that plug-in hybrid LDVs have gasoline engines and plug-in hybrid HDVs</t>
  </si>
  <si>
    <t>have diesel engines.  The share of electricity used by plug-in hybrids is from the DoE and</t>
  </si>
  <si>
    <t>is based on a study of passenger LDVs, though we use that value for all plug-in hybrid</t>
  </si>
  <si>
    <t>vehicle types here.</t>
  </si>
  <si>
    <t>We are only concerned with commercial aircraft, not general aviation, so we</t>
  </si>
  <si>
    <t>disregard the small amount of aviation gasoline used.</t>
  </si>
  <si>
    <t>TextTable Value Liquid_Fuel_Supply</t>
  </si>
  <si>
    <t>Active_Cases</t>
  </si>
  <si>
    <t>Updated Reference</t>
  </si>
  <si>
    <t>End_Use_Sectors</t>
  </si>
  <si>
    <t>Year</t>
  </si>
  <si>
    <t>ARB_Liquid_Fuels</t>
  </si>
  <si>
    <t>Conventional Gasoline</t>
  </si>
  <si>
    <t>Conventional Diesel</t>
  </si>
  <si>
    <t>Conventional Kerosene-Jet Fuel</t>
  </si>
  <si>
    <t>Conventional Kerosene</t>
  </si>
  <si>
    <t>Conventional LPG</t>
  </si>
  <si>
    <t>Renewable Gasoline</t>
  </si>
  <si>
    <t>Ethanol</t>
  </si>
  <si>
    <t>Biodiesel</t>
  </si>
  <si>
    <t>Renewable Diesel</t>
  </si>
  <si>
    <t>Renewable Jet Fuel</t>
  </si>
  <si>
    <t>N/A</t>
  </si>
  <si>
    <t>Transportation</t>
  </si>
  <si>
    <t>Total Gasoline</t>
  </si>
  <si>
    <t>Petroleum Gasoline</t>
  </si>
  <si>
    <t>Biofuel Gasoline</t>
  </si>
  <si>
    <t>Total Diesel</t>
  </si>
  <si>
    <t>Petroleum Diesel</t>
  </si>
  <si>
    <t>Biofuel Diesel</t>
  </si>
  <si>
    <t>how to find:</t>
  </si>
  <si>
    <t>CALCULATIONS</t>
  </si>
  <si>
    <t>Conventional Ethanol</t>
  </si>
  <si>
    <t>Renewable Ethanol</t>
  </si>
  <si>
    <t>Total</t>
  </si>
  <si>
    <t>Detailed Gasoline Supply Shares (%) in transportation</t>
  </si>
  <si>
    <t>Share of conventional gas + conventional ethanol</t>
  </si>
  <si>
    <t>EIA</t>
  </si>
  <si>
    <t>https://www.eia.gov/outlooks/aeo/supplement/excel/suptab_37.xlsx</t>
  </si>
  <si>
    <t xml:space="preserve">This sheet uses a different approach to find the biofuel share.  Sorry for the complication. </t>
  </si>
  <si>
    <t>Non road vehicles and fuels</t>
  </si>
  <si>
    <t>Tables 37 &amp; 17</t>
  </si>
  <si>
    <t xml:space="preserve">Energy + Environmental Economics, Inc.  </t>
  </si>
  <si>
    <t>California Pathways model, 2030 Scoping Plan Analysis</t>
  </si>
  <si>
    <t>September 2017 release</t>
  </si>
  <si>
    <t>Model documentation:  https://www.arb.ca.gov/cc/scopingplan/california_pathways_model_framework_jan2017.pdf</t>
  </si>
  <si>
    <t>Discussion of model application for Scoping Plan:  https://www.arb.ca.gov/cc/scopingplan/2030sp_appd_pathways_final.pdf</t>
  </si>
  <si>
    <t>Model itself downloadable (as of July 26, 2018): https://www.arb.ca.gov/cc/scopingplan/pathways_arb_2.4.1_101917.zip</t>
  </si>
  <si>
    <t xml:space="preserve">Since we do not have a detailed inventory of fuel use by vehicle type, </t>
  </si>
  <si>
    <t xml:space="preserve">The percentage of biofeul use is the same for internal combution engine vehicles as with plug-in hybrids. </t>
  </si>
  <si>
    <t xml:space="preserve">Nonroad vehicles -- aviation, marine, and rail -- are assumed to be 100% petroleum-based. </t>
  </si>
  <si>
    <t>we use a constant biofuel share (percentages) across deisel or gasoline fuel using types of LDV, HDV, and motorcycle vehicles that use liquid fuels.</t>
  </si>
  <si>
    <t xml:space="preserve"> </t>
  </si>
  <si>
    <t>Residential</t>
  </si>
  <si>
    <t>NAN</t>
  </si>
  <si>
    <t>Commercial</t>
  </si>
  <si>
    <t>Industrial</t>
  </si>
  <si>
    <t>Oil &amp; Gas Extraction</t>
  </si>
  <si>
    <t>Petroleum Refining</t>
  </si>
  <si>
    <t>Agriculture</t>
  </si>
  <si>
    <t>TCU</t>
  </si>
  <si>
    <t>Unspecified</t>
  </si>
  <si>
    <t>How it looks in Pathways:</t>
  </si>
  <si>
    <t>% of energy (counting conventional ethanol)</t>
  </si>
  <si>
    <t>"Includes conventional ethanol as a biofuel"</t>
  </si>
  <si>
    <r>
      <t>"Does</t>
    </r>
    <r>
      <rPr>
        <sz val="16"/>
        <color rgb="FFFF0000"/>
        <rFont val="Calibri"/>
        <family val="2"/>
        <scheme val="minor"/>
      </rPr>
      <t xml:space="preserve"> NOT </t>
    </r>
    <r>
      <rPr>
        <sz val="11"/>
        <color theme="1" tint="4.9989318521683403E-2"/>
        <rFont val="Calibri"/>
        <family val="2"/>
        <scheme val="minor"/>
      </rPr>
      <t>include conventional ethanol as a biofuel"</t>
    </r>
  </si>
  <si>
    <t>Difference between with and without conventional entirely in TRANSPO (where it matters)</t>
  </si>
  <si>
    <t>Electricity</t>
  </si>
  <si>
    <t>Gasoline</t>
  </si>
  <si>
    <t>Diesel</t>
  </si>
  <si>
    <t>Hydrogen</t>
  </si>
  <si>
    <t>Kerosene-Jet Fuel</t>
  </si>
  <si>
    <t>Light Duty Vehicles</t>
  </si>
  <si>
    <t>Medium Duty Trucking</t>
  </si>
  <si>
    <t>Heavy Duty Trucking</t>
  </si>
  <si>
    <t>Buses</t>
  </si>
  <si>
    <t>Passenger Rail</t>
  </si>
  <si>
    <t>Freight Rail</t>
  </si>
  <si>
    <t>Aviation</t>
  </si>
  <si>
    <t>Ocean Going Vessels</t>
  </si>
  <si>
    <t>Harborcraft</t>
  </si>
  <si>
    <t>Transportation Other</t>
  </si>
  <si>
    <t>CNG (almost zero LPG)</t>
  </si>
  <si>
    <t xml:space="preserve">Gasoline </t>
  </si>
  <si>
    <t>Kerosene Jet Fuel</t>
  </si>
  <si>
    <t>Coke</t>
  </si>
  <si>
    <t>Fuel Oil</t>
  </si>
  <si>
    <t>Kerosene</t>
  </si>
  <si>
    <t>LPG</t>
  </si>
  <si>
    <t>Refinery and Process Gas</t>
  </si>
  <si>
    <t>Waste Heat</t>
  </si>
  <si>
    <t>Wood</t>
  </si>
  <si>
    <t>Conventional Gasoline / Conventional Ethanol</t>
  </si>
  <si>
    <t>Natural Gas</t>
  </si>
  <si>
    <t>Biogas</t>
  </si>
  <si>
    <t>Power to Gas</t>
  </si>
  <si>
    <t xml:space="preserve">Renewable Diesel + Biodiesel </t>
  </si>
  <si>
    <t>Total diesel</t>
  </si>
  <si>
    <t>Share Ren Diesel + Biodiesel</t>
  </si>
  <si>
    <t>CA Pathways outputs</t>
  </si>
  <si>
    <t>Scoping Plan plus 60% scenario</t>
  </si>
  <si>
    <t>smoothed</t>
  </si>
  <si>
    <t>constant</t>
  </si>
  <si>
    <t>biofuel diesel line</t>
  </si>
  <si>
    <t>Calculations</t>
  </si>
  <si>
    <t>Advanced biofuel gasoline</t>
  </si>
  <si>
    <t>Total biofuel and petroleum gasoline</t>
  </si>
  <si>
    <t>Share advanced biofuel</t>
  </si>
  <si>
    <t>Fuel</t>
  </si>
  <si>
    <t>Units</t>
  </si>
  <si>
    <t>Cellulosic Ethanol</t>
  </si>
  <si>
    <t>Sugar Ethanol</t>
  </si>
  <si>
    <t xml:space="preserve">Starch Ethanol </t>
  </si>
  <si>
    <t>Electricity for LDVs</t>
  </si>
  <si>
    <t>CARBOB</t>
  </si>
  <si>
    <t>Electricity for Rail/Forklift/etc.</t>
  </si>
  <si>
    <t>CARB Diesel</t>
  </si>
  <si>
    <t>Renewable Propane</t>
  </si>
  <si>
    <t>Conventional Propane</t>
  </si>
  <si>
    <t>Alternative Jet Fuel</t>
  </si>
  <si>
    <t>Renewable NG</t>
  </si>
  <si>
    <t>Conventional NG</t>
  </si>
  <si>
    <t>Total Fuel Energy</t>
  </si>
  <si>
    <t>mm MJ</t>
  </si>
  <si>
    <t>Electricity for HDVs</t>
  </si>
  <si>
    <t>Hydrogen for HDVs</t>
  </si>
  <si>
    <t>Hydrogen for LDVs</t>
  </si>
  <si>
    <t>Fuel Energy</t>
  </si>
  <si>
    <t>Demand Scenario</t>
  </si>
  <si>
    <t>Results Summary</t>
  </si>
  <si>
    <t>Version Date: Aug 15, 2018</t>
  </si>
  <si>
    <t>Scenario Selection</t>
  </si>
  <si>
    <t>Low Demand</t>
  </si>
  <si>
    <t>Fuel Supply Scenario</t>
  </si>
  <si>
    <t>LD = Low Demand</t>
  </si>
  <si>
    <t>Reduction Target</t>
  </si>
  <si>
    <t>Specifications of Fuels, Global Warming Potentials of Greenhouse Gases, and Carbon and Sulfur Ratios of Pollutants</t>
  </si>
  <si>
    <t>1) Specifications of Fuels</t>
  </si>
  <si>
    <t>Heating Value</t>
  </si>
  <si>
    <t>Density</t>
  </si>
  <si>
    <t>C ratio</t>
  </si>
  <si>
    <t>S ratio</t>
  </si>
  <si>
    <t>Calculation: LHV</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</si>
  <si>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</si>
  <si>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</si>
  <si>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</si>
  <si>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</si>
  <si>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</si>
  <si>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</si>
  <si>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</si>
  <si>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</si>
  <si>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</si>
  <si>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</si>
  <si>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</si>
  <si>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</si>
  <si>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</si>
  <si>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</si>
  <si>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</si>
  <si>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</si>
  <si>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</si>
  <si>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</si>
  <si>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</si>
  <si>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</si>
  <si>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CA gasoline</t>
  </si>
  <si>
    <t>High Octane Fuel (E25)</t>
  </si>
  <si>
    <t>High Octane Fuel (E40)</t>
  </si>
  <si>
    <r>
      <t>U</t>
    </r>
    <r>
      <rPr>
        <sz val="11"/>
        <color theme="1"/>
        <rFont val="Calibri"/>
        <family val="2"/>
        <scheme val="minor"/>
      </rPr>
      <t>.S. conventional diesel</t>
    </r>
  </si>
  <si>
    <t>CA conventional diesel</t>
  </si>
  <si>
    <t>Diesel for non-road engines</t>
  </si>
  <si>
    <t>Low-sulfur diesel</t>
  </si>
  <si>
    <t>Petroleum naphtha</t>
  </si>
  <si>
    <t>Conventional Jet Fuel</t>
  </si>
  <si>
    <t>ULS Jet Fuel</t>
  </si>
  <si>
    <t>NG-based FT naphtha</t>
  </si>
  <si>
    <t>Residual oil</t>
  </si>
  <si>
    <t>Bunker fuel for ocean tanker</t>
  </si>
  <si>
    <t>Methanol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</si>
  <si>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</si>
  <si>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</si>
  <si>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</si>
  <si>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</si>
  <si>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</si>
  <si>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</si>
  <si>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</si>
  <si>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</si>
  <si>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</si>
  <si>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</si>
  <si>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</si>
  <si>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</si>
  <si>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</si>
  <si>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</si>
  <si>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</si>
  <si>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</si>
  <si>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</si>
  <si>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</si>
  <si>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</si>
  <si>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</si>
  <si>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</si>
  <si>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</si>
  <si>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</si>
  <si>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</si>
  <si>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</si>
  <si>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High Demand</t>
  </si>
  <si>
    <t>Project/HD/High ZEV/20%/Infra</t>
  </si>
  <si>
    <t>Select four varieties of 20% compliance</t>
  </si>
  <si>
    <t>High or low demand</t>
  </si>
  <si>
    <t>High or low ZEV achievement</t>
  </si>
  <si>
    <t>Project/LD/Low ZEV/20%/infra</t>
  </si>
  <si>
    <t xml:space="preserve">Renewable or biodiesel </t>
  </si>
  <si>
    <t>Fraction biofuels in diesel</t>
  </si>
  <si>
    <t>Sum of diesel</t>
  </si>
  <si>
    <t>Sum of ethanol energy</t>
  </si>
  <si>
    <t>Sum of gasoline energy</t>
  </si>
  <si>
    <t>Calculated</t>
  </si>
  <si>
    <t>Extend the trend forward</t>
  </si>
  <si>
    <t>CA Pathways data in Scoping Plan plus 60% scenario.</t>
  </si>
  <si>
    <t>use an average of four scenarios from the compliance pathways scenario.</t>
  </si>
  <si>
    <t>See "4 scenario details" tab for the specifications.</t>
  </si>
  <si>
    <t>As needed for pasting into CSV files</t>
  </si>
  <si>
    <t>Allow to increase 1 percent for each year thereafter</t>
  </si>
  <si>
    <t>https://www.arb.ca.gov/fuels/lcfs/2018-0815_illustrative_compliance_scenario_calc.xlsx</t>
  </si>
  <si>
    <t>transportation sector will be biogas, which is assumed to have no greenhouse</t>
  </si>
  <si>
    <t xml:space="preserve">gas contribution and the same criteria and toxic pollutant emission factors as natural gas . </t>
  </si>
  <si>
    <t>To see the expectation for biogas to serve transportation, look at the "Illustrative Compliance Pathway Calculator" file from</t>
  </si>
  <si>
    <t xml:space="preserve">the ARB.  If provides example combinations of lower carbon emitting fuels under different conditions. </t>
  </si>
  <si>
    <t>Survey the tab "Supply scenarios" and one will see that in every scenario (not including baselines),</t>
  </si>
  <si>
    <t xml:space="preserve">conventional natural gas </t>
  </si>
  <si>
    <t xml:space="preserve">ARB Illustrative Compliance Calculator </t>
  </si>
  <si>
    <t>"In addition, 100 percent of CNG is biogas (3.1 percent of total pipeline gas)."</t>
  </si>
  <si>
    <t xml:space="preserve">Source </t>
  </si>
  <si>
    <t>ARB 2017 Scoping Plan analysis Appendix D</t>
  </si>
  <si>
    <t>https://www.arb.ca.gov/cc/scopingplan/2030sp_appd_pathways_final.pdf</t>
  </si>
  <si>
    <t>August 2018</t>
  </si>
  <si>
    <t>For Gasoline and Diesel Fractions</t>
  </si>
  <si>
    <t xml:space="preserve">Pollutant Emissions Intensities file, </t>
  </si>
  <si>
    <t xml:space="preserve">per the Scoping Plan and LCFS analyses, the expectation is natural gas use in the </t>
  </si>
  <si>
    <t xml:space="preserve">Scoping plan analysis also supports the assumption  </t>
  </si>
  <si>
    <t xml:space="preserve">all CNG (the source for transpo) is from biogas.  </t>
  </si>
  <si>
    <t xml:space="preserve">The approach taken was to calculate and </t>
  </si>
  <si>
    <t>This sheet retains CA Pathways data as background.</t>
  </si>
  <si>
    <t xml:space="preserve">Separate but related note about the nature of natural gas use in transporation, as noted within the </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</si>
</sst>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5" formatCode="&quot;$&quot;#,##0_);\(&quot;$&quot;#,##0\)"/>
    <numFmt numFmtId="8" formatCode="&quot;$&quot;#,##0.00_);[Red]\(&quot;$&quot;#,##0.00\)"/>
    <numFmt numFmtId="41" formatCode="_(* #,##0_);_(* \(#,##0\);_(* &quot;-&quot;_);_(@_)"/>
    <numFmt numFmtId="44" formatCode="_(&quot;$&quot;* #,##0.00_);_(&quot;$&quot;* \(#,##0.00\);_(&quot;$&quot;* &quot;-&quot;??_);_(@_)"/>
    <numFmt numFmtId="43" formatCode="_(* #,##0.00_);_(* \(#,##0.00\);_(* &quot;-&quot;??_);_(@_)"/>
    <numFmt numFmtId="164" formatCode="0.0%"/>
    <numFmt numFmtId="165" formatCode="0.0000"/>
    <numFmt numFmtId="166" formatCode="0.0"/>
    <numFmt numFmtId="167" formatCode="#,##0.00%"/>
    <numFmt numFmtId="168" formatCode="_-* #,##0.00\ _z_ł_-;\-* #,##0.00\ _z_ł_-;_-* &quot;-&quot;??\ _z_ł_-;_-@_-"/>
    <numFmt numFmtId="169" formatCode="mmmm\ d\,\ yyyy"/>
    <numFmt numFmtId="170" formatCode="#,##0.0"/>
    <numFmt numFmtId="171" formatCode="General_)"/>
    <numFmt numFmtId="172" formatCode="mmm\ dd\,\ yyyy"/>
    <numFmt numFmtId="173" formatCode="yyyy"/>
    <numFmt numFmtId="174" formatCode="0.000"/>
    <numFmt numFmtId="175" formatCode="#,##0.000000"/>
    <numFmt numFmtId="176" formatCode="#,##0.00000"/>
  </numFmts>
  <fonts count="90" x14ac:knownFonts="1">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i/>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tint="4.9989318521683403E-2"/>
      <name val="Calibri"/>
      <family val="2"/>
      <scheme val="minor"/>
    </font>
    <font>
      <sz val="16"/>
      <color rgb="FFFF0000"/>
      <name val="Calibri"/>
      <family val="2"/>
      <scheme val="minor"/>
    </font>
    <font>
      <sz val="12"/>
      <color theme="1"/>
      <name val="Calibri"/>
      <family val="2"/>
      <scheme val="minor"/>
    </font>
    <font>
      <sz val="10"/>
      <color indexed="8"/>
      <name val="Verdana"/>
      <family val="2"/>
    </font>
    <font>
      <sz val="1"/>
      <color indexed="9"/>
      <name val="Verdana"/>
      <family val="2"/>
    </font>
    <font>
      <sz val="11"/>
      <color indexed="8"/>
      <name val="Calibri"/>
      <family val="2"/>
    </font>
    <font>
      <sz val="12"/>
      <color theme="1"/>
      <name val="Arial"/>
      <family val="2"/>
    </font>
    <font>
      <sz val="11"/>
      <color indexed="9"/>
      <name val="Calibri"/>
      <family val="2"/>
    </font>
    <font>
      <sz val="12"/>
      <color theme="0"/>
      <name val="Arial"/>
      <family val="2"/>
    </font>
    <font>
      <sz val="11"/>
      <color indexed="20"/>
      <name val="Calibri"/>
      <family val="2"/>
    </font>
    <font>
      <sz val="12"/>
      <color rgb="FF9C0006"/>
      <name val="Arial"/>
      <family val="2"/>
    </font>
    <font>
      <b/>
      <sz val="11"/>
      <color indexed="52"/>
      <name val="Calibri"/>
      <family val="2"/>
    </font>
    <font>
      <b/>
      <sz val="12"/>
      <color rgb="FFFA7D00"/>
      <name val="Arial"/>
      <family val="2"/>
    </font>
    <font>
      <b/>
      <sz val="11"/>
      <color indexed="9"/>
      <name val="Calibri"/>
      <family val="2"/>
    </font>
    <font>
      <b/>
      <sz val="12"/>
      <color theme="0"/>
      <name val="Arial"/>
      <family val="2"/>
    </font>
    <font>
      <sz val="10"/>
      <name val="MS Sans Serif"/>
      <family val="2"/>
    </font>
    <font>
      <sz val="12"/>
      <name val="Arial"/>
      <family val="2"/>
    </font>
    <font>
      <sz val="10"/>
      <name val="Arial"/>
      <family val="2"/>
    </font>
    <font>
      <sz val="11"/>
      <color rgb="FF000000"/>
      <name val="Calibri"/>
      <family val="2"/>
      <scheme val="minor"/>
    </font>
    <font>
      <sz val="10"/>
      <name val="Times New Roman"/>
      <family val="1"/>
    </font>
    <font>
      <sz val="10"/>
      <name val="Verdana"/>
      <family val="2"/>
    </font>
    <font>
      <i/>
      <sz val="11"/>
      <color indexed="23"/>
      <name val="Calibri"/>
      <family val="2"/>
    </font>
    <font>
      <i/>
      <sz val="12"/>
      <color rgb="FF7F7F7F"/>
      <name val="Arial"/>
      <family val="2"/>
    </font>
    <font>
      <u/>
      <sz val="11"/>
      <color rgb="FF004488"/>
      <name val="Calibri"/>
      <family val="2"/>
      <scheme val="minor"/>
    </font>
    <font>
      <sz val="11"/>
      <color indexed="17"/>
      <name val="Calibri"/>
      <family val="2"/>
    </font>
    <font>
      <sz val="12"/>
      <color rgb="FF006100"/>
      <name val="Arial"/>
      <family val="2"/>
    </font>
    <font>
      <b/>
      <sz val="15"/>
      <color indexed="56"/>
      <name val="Calibri"/>
      <family val="2"/>
    </font>
    <font>
      <b/>
      <sz val="15"/>
      <color theme="3"/>
      <name val="Arial"/>
      <family val="2"/>
    </font>
    <font>
      <b/>
      <sz val="13"/>
      <color indexed="56"/>
      <name val="Calibri"/>
      <family val="2"/>
    </font>
    <font>
      <b/>
      <sz val="13"/>
      <color theme="3"/>
      <name val="Arial"/>
      <family val="2"/>
    </font>
    <font>
      <b/>
      <sz val="11"/>
      <color indexed="56"/>
      <name val="Calibri"/>
      <family val="2"/>
    </font>
    <font>
      <b/>
      <sz val="11"/>
      <color theme="3"/>
      <name val="Arial"/>
      <family val="2"/>
    </font>
    <font>
      <u/>
      <sz val="11"/>
      <color theme="10"/>
      <name val="Calibri"/>
      <family val="2"/>
      <scheme val="minor"/>
    </font>
    <font>
      <u/>
      <sz val="11"/>
      <color theme="10"/>
      <name val="Calibri"/>
      <family val="2"/>
    </font>
    <font>
      <u/>
      <sz val="11"/>
      <color rgb="FF0066AA"/>
      <name val="Calibri"/>
      <family val="2"/>
      <scheme val="minor"/>
    </font>
    <font>
      <u/>
      <sz val="10"/>
      <color indexed="12"/>
      <name val="Arial"/>
      <family val="2"/>
    </font>
    <font>
      <sz val="11"/>
      <color indexed="62"/>
      <name val="Calibri"/>
      <family val="2"/>
    </font>
    <font>
      <sz val="12"/>
      <color rgb="FF3F3F76"/>
      <name val="Arial"/>
      <family val="2"/>
    </font>
    <font>
      <sz val="11"/>
      <color indexed="52"/>
      <name val="Calibri"/>
      <family val="2"/>
    </font>
    <font>
      <sz val="12"/>
      <color rgb="FFFA7D00"/>
      <name val="Arial"/>
      <family val="2"/>
    </font>
    <font>
      <sz val="11"/>
      <color indexed="60"/>
      <name val="Calibri"/>
      <family val="2"/>
    </font>
    <font>
      <sz val="12"/>
      <color rgb="FF9C6500"/>
      <name val="Arial"/>
      <family val="2"/>
    </font>
    <font>
      <sz val="11"/>
      <color indexed="8"/>
      <name val="Tahoma"/>
      <family val="2"/>
    </font>
    <font>
      <sz val="12"/>
      <name val="Times New Roman"/>
      <family val="1"/>
    </font>
    <font>
      <sz val="10"/>
      <name val="Calibri"/>
      <family val="2"/>
      <scheme val="minor"/>
    </font>
    <font>
      <sz val="10"/>
      <name val="Courier"/>
      <family val="3"/>
    </font>
    <font>
      <b/>
      <sz val="11"/>
      <color indexed="63"/>
      <name val="Calibri"/>
      <family val="2"/>
    </font>
    <font>
      <b/>
      <sz val="12"/>
      <color rgb="FF3F3F3F"/>
      <name val="Arial"/>
      <family val="2"/>
    </font>
    <font>
      <i/>
      <sz val="10"/>
      <name val="Calibri"/>
      <family val="2"/>
      <scheme val="minor"/>
    </font>
    <font>
      <b/>
      <sz val="10"/>
      <name val="Arial"/>
      <family val="2"/>
    </font>
    <font>
      <sz val="10"/>
      <color indexed="63"/>
      <name val="Verdana"/>
      <family val="2"/>
    </font>
    <font>
      <b/>
      <sz val="10"/>
      <color indexed="9"/>
      <name val="Verdana"/>
      <family val="2"/>
    </font>
    <font>
      <b/>
      <sz val="10"/>
      <color indexed="63"/>
      <name val="Verdana"/>
      <family val="2"/>
    </font>
    <font>
      <b/>
      <sz val="12"/>
      <name val="Arial"/>
      <family val="2"/>
    </font>
    <font>
      <b/>
      <sz val="18"/>
      <color indexed="56"/>
      <name val="Cambria"/>
      <family val="2"/>
    </font>
    <font>
      <b/>
      <sz val="11"/>
      <color indexed="8"/>
      <name val="Calibri"/>
      <family val="2"/>
    </font>
    <font>
      <b/>
      <sz val="12"/>
      <color theme="1"/>
      <name val="Arial"/>
      <family val="2"/>
    </font>
    <font>
      <sz val="11"/>
      <color indexed="10"/>
      <name val="Calibri"/>
      <family val="2"/>
    </font>
    <font>
      <sz val="12"/>
      <color rgb="FFFF0000"/>
      <name val="Arial"/>
      <family val="2"/>
    </font>
    <font>
      <b/>
      <sz val="18"/>
      <color theme="1"/>
      <name val="Calibri"/>
      <family val="2"/>
      <scheme val="minor"/>
    </font>
    <font>
      <i/>
      <sz val="11"/>
      <color rgb="FFFF0000"/>
      <name val="Calibri"/>
      <family val="2"/>
      <scheme val="minor"/>
    </font>
    <font>
      <b/>
      <sz val="11"/>
      <name val="Arial"/>
      <family val="2"/>
    </font>
    <font>
      <sz val="8"/>
      <color indexed="81"/>
      <name val="Tahoma"/>
      <family val="2"/>
    </font>
    <font>
      <sz val="8"/>
      <color indexed="81"/>
      <name val="Arial"/>
      <family val="2"/>
    </font>
    <font>
      <sz val="9"/>
      <color indexed="81"/>
      <name val="Tahoma"/>
      <family val="2"/>
    </font>
  </fonts>
  <fills count="7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
      <patternFill patternType="solid">
        <fgColor theme="3" tint="0.79998168889431442"/>
        <bgColor indexed="64"/>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8"/>
        <bgColor indexed="64"/>
      </patternFill>
    </fill>
    <fill>
      <patternFill patternType="solid">
        <fgColor indexed="31"/>
        <bgColor indexed="8"/>
      </patternFill>
    </fill>
    <fill>
      <patternFill patternType="solid">
        <fgColor indexed="62"/>
        <bgColor indexed="64"/>
      </patternFill>
    </fill>
    <fill>
      <patternFill patternType="solid">
        <fgColor indexed="61"/>
        <bgColor indexed="64"/>
      </patternFill>
    </fill>
    <fill>
      <patternFill patternType="solid">
        <fgColor indexed="43"/>
        <bgColor indexed="8"/>
      </patternFill>
    </fill>
    <fill>
      <patternFill patternType="solid">
        <fgColor indexed="60"/>
        <bgColor indexed="64"/>
      </patternFill>
    </fill>
    <fill>
      <patternFill patternType="solid">
        <fgColor indexed="59"/>
        <bgColor indexed="64"/>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s>
  <borders count="37">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dotted">
        <color theme="4"/>
      </left>
      <right style="dotted">
        <color theme="4"/>
      </right>
      <top style="dotted">
        <color theme="4"/>
      </top>
      <bottom style="dotted">
        <color theme="4"/>
      </bottom>
      <diagonal/>
    </border>
    <border>
      <left/>
      <right/>
      <top style="medium">
        <color indexed="39"/>
      </top>
      <bottom/>
      <diagonal/>
    </border>
    <border>
      <left style="thin">
        <color indexed="9"/>
      </left>
      <right style="thin">
        <color indexed="9"/>
      </right>
      <top style="thin">
        <color indexed="9"/>
      </top>
      <bottom style="thin">
        <color indexed="9"/>
      </bottom>
      <diagonal/>
    </border>
    <border>
      <left style="medium">
        <color indexed="39"/>
      </left>
      <right/>
      <top style="medium">
        <color indexed="39"/>
      </top>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top style="thin">
        <color indexed="64"/>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auto="1"/>
      </right>
      <top/>
      <bottom/>
      <diagonal/>
    </border>
    <border>
      <left/>
      <right/>
      <top style="thin">
        <color indexed="64"/>
      </top>
      <bottom style="thin">
        <color indexed="64"/>
      </bottom>
      <diagonal/>
    </border>
  </borders>
  <cellStyleXfs count="404">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43" fontId="9" fillId="0" borderId="0" applyFont="0" applyFill="0" applyBorder="0" applyAlignment="0" applyProtection="0"/>
    <xf numFmtId="9" fontId="9" fillId="0" borderId="0" applyFont="0" applyFill="0" applyBorder="0" applyAlignment="0" applyProtection="0"/>
    <xf numFmtId="0" fontId="28" fillId="0" borderId="0" applyNumberFormat="0">
      <alignment readingOrder="1"/>
      <protection locked="0"/>
    </xf>
    <xf numFmtId="0" fontId="28" fillId="0" borderId="0" applyNumberFormat="0">
      <alignment readingOrder="1"/>
      <protection locked="0"/>
    </xf>
    <xf numFmtId="0" fontId="28" fillId="0" borderId="0" applyNumberFormat="0">
      <alignment readingOrder="1"/>
      <protection locked="0"/>
    </xf>
    <xf numFmtId="0" fontId="28" fillId="0" borderId="0" applyNumberFormat="0">
      <alignment readingOrder="1"/>
      <protection locked="0"/>
    </xf>
    <xf numFmtId="0" fontId="29" fillId="0" borderId="0" applyNumberFormat="0">
      <alignment readingOrder="1"/>
      <protection locked="0"/>
    </xf>
    <xf numFmtId="0" fontId="28" fillId="0" borderId="0" applyNumberFormat="0">
      <alignment readingOrder="1"/>
      <protection locked="0"/>
    </xf>
    <xf numFmtId="167" fontId="28" fillId="0" borderId="0">
      <alignment readingOrder="1"/>
      <protection locked="0"/>
    </xf>
    <xf numFmtId="167" fontId="28" fillId="0" borderId="0">
      <alignment readingOrder="1"/>
      <protection locked="0"/>
    </xf>
    <xf numFmtId="0" fontId="28" fillId="0" borderId="0" applyNumberFormat="0">
      <alignment readingOrder="1"/>
      <protection locked="0"/>
    </xf>
    <xf numFmtId="0" fontId="28" fillId="0" borderId="0" applyNumberFormat="0">
      <alignment readingOrder="1"/>
      <protection locked="0"/>
    </xf>
    <xf numFmtId="4" fontId="28" fillId="0" borderId="0">
      <alignment readingOrder="1"/>
      <protection locked="0"/>
    </xf>
    <xf numFmtId="4" fontId="28" fillId="0" borderId="0">
      <alignment readingOrder="1"/>
      <protection locked="0"/>
    </xf>
    <xf numFmtId="0" fontId="28" fillId="0" borderId="0" applyNumberFormat="0">
      <alignment horizontal="center" readingOrder="1"/>
      <protection locked="0"/>
    </xf>
    <xf numFmtId="4" fontId="28" fillId="0" borderId="0">
      <alignment readingOrder="1"/>
      <protection locked="0"/>
    </xf>
    <xf numFmtId="0" fontId="30" fillId="39" borderId="0" applyNumberFormat="0" applyBorder="0" applyAlignment="0" applyProtection="0"/>
    <xf numFmtId="0" fontId="9" fillId="13" borderId="0" applyNumberFormat="0" applyBorder="0" applyAlignment="0" applyProtection="0"/>
    <xf numFmtId="0" fontId="31" fillId="13" borderId="0" applyNumberFormat="0" applyBorder="0" applyAlignment="0" applyProtection="0"/>
    <xf numFmtId="0" fontId="31"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30" fillId="40" borderId="0" applyNumberFormat="0" applyBorder="0" applyAlignment="0" applyProtection="0"/>
    <xf numFmtId="0" fontId="9" fillId="17" borderId="0" applyNumberFormat="0" applyBorder="0" applyAlignment="0" applyProtection="0"/>
    <xf numFmtId="0" fontId="31" fillId="17" borderId="0" applyNumberFormat="0" applyBorder="0" applyAlignment="0" applyProtection="0"/>
    <xf numFmtId="0" fontId="31"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30" fillId="41" borderId="0" applyNumberFormat="0" applyBorder="0" applyAlignment="0" applyProtection="0"/>
    <xf numFmtId="0" fontId="9" fillId="21" borderId="0" applyNumberFormat="0" applyBorder="0" applyAlignment="0" applyProtection="0"/>
    <xf numFmtId="0" fontId="31" fillId="21" borderId="0" applyNumberFormat="0" applyBorder="0" applyAlignment="0" applyProtection="0"/>
    <xf numFmtId="0" fontId="31"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30" fillId="42" borderId="0" applyNumberFormat="0" applyBorder="0" applyAlignment="0" applyProtection="0"/>
    <xf numFmtId="0" fontId="9" fillId="25" borderId="0" applyNumberFormat="0" applyBorder="0" applyAlignment="0" applyProtection="0"/>
    <xf numFmtId="0" fontId="31" fillId="25" borderId="0" applyNumberFormat="0" applyBorder="0" applyAlignment="0" applyProtection="0"/>
    <xf numFmtId="0" fontId="31"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30" fillId="43" borderId="0" applyNumberFormat="0" applyBorder="0" applyAlignment="0" applyProtection="0"/>
    <xf numFmtId="0" fontId="9" fillId="29" borderId="0" applyNumberFormat="0" applyBorder="0" applyAlignment="0" applyProtection="0"/>
    <xf numFmtId="0" fontId="31" fillId="29" borderId="0" applyNumberFormat="0" applyBorder="0" applyAlignment="0" applyProtection="0"/>
    <xf numFmtId="0" fontId="31"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9" fillId="29" borderId="0" applyNumberFormat="0" applyBorder="0" applyAlignment="0" applyProtection="0"/>
    <xf numFmtId="0" fontId="30" fillId="44" borderId="0" applyNumberFormat="0" applyBorder="0" applyAlignment="0" applyProtection="0"/>
    <xf numFmtId="0" fontId="9"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9" fillId="33" borderId="0" applyNumberFormat="0" applyBorder="0" applyAlignment="0" applyProtection="0"/>
    <xf numFmtId="0" fontId="30" fillId="45" borderId="0" applyNumberFormat="0" applyBorder="0" applyAlignment="0" applyProtection="0"/>
    <xf numFmtId="0" fontId="9" fillId="14" borderId="0" applyNumberFormat="0" applyBorder="0" applyAlignment="0" applyProtection="0"/>
    <xf numFmtId="0" fontId="31" fillId="14" borderId="0" applyNumberFormat="0" applyBorder="0" applyAlignment="0" applyProtection="0"/>
    <xf numFmtId="0" fontId="31"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30" fillId="46" borderId="0" applyNumberFormat="0" applyBorder="0" applyAlignment="0" applyProtection="0"/>
    <xf numFmtId="0" fontId="9" fillId="18" borderId="0" applyNumberFormat="0" applyBorder="0" applyAlignment="0" applyProtection="0"/>
    <xf numFmtId="0" fontId="31" fillId="18" borderId="0" applyNumberFormat="0" applyBorder="0" applyAlignment="0" applyProtection="0"/>
    <xf numFmtId="0" fontId="31"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30" fillId="47" borderId="0" applyNumberFormat="0" applyBorder="0" applyAlignment="0" applyProtection="0"/>
    <xf numFmtId="0" fontId="9" fillId="22" borderId="0" applyNumberFormat="0" applyBorder="0" applyAlignment="0" applyProtection="0"/>
    <xf numFmtId="0" fontId="31" fillId="22" borderId="0" applyNumberFormat="0" applyBorder="0" applyAlignment="0" applyProtection="0"/>
    <xf numFmtId="0" fontId="31"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30" fillId="42" borderId="0" applyNumberFormat="0" applyBorder="0" applyAlignment="0" applyProtection="0"/>
    <xf numFmtId="0" fontId="9" fillId="26" borderId="0" applyNumberFormat="0" applyBorder="0" applyAlignment="0" applyProtection="0"/>
    <xf numFmtId="0" fontId="31" fillId="26" borderId="0" applyNumberFormat="0" applyBorder="0" applyAlignment="0" applyProtection="0"/>
    <xf numFmtId="0" fontId="31"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9" fillId="26" borderId="0" applyNumberFormat="0" applyBorder="0" applyAlignment="0" applyProtection="0"/>
    <xf numFmtId="0" fontId="30" fillId="45" borderId="0" applyNumberFormat="0" applyBorder="0" applyAlignment="0" applyProtection="0"/>
    <xf numFmtId="0" fontId="9" fillId="30" borderId="0" applyNumberFormat="0" applyBorder="0" applyAlignment="0" applyProtection="0"/>
    <xf numFmtId="0" fontId="31" fillId="30" borderId="0" applyNumberFormat="0" applyBorder="0" applyAlignment="0" applyProtection="0"/>
    <xf numFmtId="0" fontId="31"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9" fillId="30" borderId="0" applyNumberFormat="0" applyBorder="0" applyAlignment="0" applyProtection="0"/>
    <xf numFmtId="0" fontId="30" fillId="48" borderId="0" applyNumberFormat="0" applyBorder="0" applyAlignment="0" applyProtection="0"/>
    <xf numFmtId="0" fontId="9"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9" fillId="34" borderId="0" applyNumberFormat="0" applyBorder="0" applyAlignment="0" applyProtection="0"/>
    <xf numFmtId="0" fontId="32" fillId="49" borderId="0" applyNumberFormat="0" applyBorder="0" applyAlignment="0" applyProtection="0"/>
    <xf numFmtId="0" fontId="24" fillId="15" borderId="0" applyNumberFormat="0" applyBorder="0" applyAlignment="0" applyProtection="0"/>
    <xf numFmtId="0" fontId="33" fillId="15" borderId="0" applyNumberFormat="0" applyBorder="0" applyAlignment="0" applyProtection="0"/>
    <xf numFmtId="0" fontId="33" fillId="15" borderId="0" applyNumberFormat="0" applyBorder="0" applyAlignment="0" applyProtection="0"/>
    <xf numFmtId="0" fontId="32" fillId="46" borderId="0" applyNumberFormat="0" applyBorder="0" applyAlignment="0" applyProtection="0"/>
    <xf numFmtId="0" fontId="24" fillId="19" borderId="0" applyNumberFormat="0" applyBorder="0" applyAlignment="0" applyProtection="0"/>
    <xf numFmtId="0" fontId="33" fillId="19" borderId="0" applyNumberFormat="0" applyBorder="0" applyAlignment="0" applyProtection="0"/>
    <xf numFmtId="0" fontId="33" fillId="19" borderId="0" applyNumberFormat="0" applyBorder="0" applyAlignment="0" applyProtection="0"/>
    <xf numFmtId="0" fontId="32" fillId="47" borderId="0" applyNumberFormat="0" applyBorder="0" applyAlignment="0" applyProtection="0"/>
    <xf numFmtId="0" fontId="24" fillId="23" borderId="0" applyNumberFormat="0" applyBorder="0" applyAlignment="0" applyProtection="0"/>
    <xf numFmtId="0" fontId="33" fillId="23" borderId="0" applyNumberFormat="0" applyBorder="0" applyAlignment="0" applyProtection="0"/>
    <xf numFmtId="0" fontId="33" fillId="23" borderId="0" applyNumberFormat="0" applyBorder="0" applyAlignment="0" applyProtection="0"/>
    <xf numFmtId="0" fontId="32" fillId="50" borderId="0" applyNumberFormat="0" applyBorder="0" applyAlignment="0" applyProtection="0"/>
    <xf numFmtId="0" fontId="24" fillId="27" borderId="0" applyNumberFormat="0" applyBorder="0" applyAlignment="0" applyProtection="0"/>
    <xf numFmtId="0" fontId="33" fillId="27" borderId="0" applyNumberFormat="0" applyBorder="0" applyAlignment="0" applyProtection="0"/>
    <xf numFmtId="0" fontId="33" fillId="27" borderId="0" applyNumberFormat="0" applyBorder="0" applyAlignment="0" applyProtection="0"/>
    <xf numFmtId="0" fontId="32" fillId="51" borderId="0" applyNumberFormat="0" applyBorder="0" applyAlignment="0" applyProtection="0"/>
    <xf numFmtId="0" fontId="24" fillId="31" borderId="0" applyNumberFormat="0" applyBorder="0" applyAlignment="0" applyProtection="0"/>
    <xf numFmtId="0" fontId="33" fillId="31" borderId="0" applyNumberFormat="0" applyBorder="0" applyAlignment="0" applyProtection="0"/>
    <xf numFmtId="0" fontId="33" fillId="31" borderId="0" applyNumberFormat="0" applyBorder="0" applyAlignment="0" applyProtection="0"/>
    <xf numFmtId="0" fontId="32" fillId="52" borderId="0" applyNumberFormat="0" applyBorder="0" applyAlignment="0" applyProtection="0"/>
    <xf numFmtId="0" fontId="24" fillId="35" borderId="0" applyNumberFormat="0" applyBorder="0" applyAlignment="0" applyProtection="0"/>
    <xf numFmtId="0" fontId="33" fillId="35" borderId="0" applyNumberFormat="0" applyBorder="0" applyAlignment="0" applyProtection="0"/>
    <xf numFmtId="0" fontId="33" fillId="35" borderId="0" applyNumberFormat="0" applyBorder="0" applyAlignment="0" applyProtection="0"/>
    <xf numFmtId="0" fontId="32" fillId="53" borderId="0" applyNumberFormat="0" applyBorder="0" applyAlignment="0" applyProtection="0"/>
    <xf numFmtId="0" fontId="24" fillId="12" borderId="0" applyNumberFormat="0" applyBorder="0" applyAlignment="0" applyProtection="0"/>
    <xf numFmtId="0" fontId="33" fillId="12" borderId="0" applyNumberFormat="0" applyBorder="0" applyAlignment="0" applyProtection="0"/>
    <xf numFmtId="0" fontId="33" fillId="12" borderId="0" applyNumberFormat="0" applyBorder="0" applyAlignment="0" applyProtection="0"/>
    <xf numFmtId="0" fontId="32" fillId="54" borderId="0" applyNumberFormat="0" applyBorder="0" applyAlignment="0" applyProtection="0"/>
    <xf numFmtId="0" fontId="24" fillId="16" borderId="0" applyNumberFormat="0" applyBorder="0" applyAlignment="0" applyProtection="0"/>
    <xf numFmtId="0" fontId="33" fillId="16" borderId="0" applyNumberFormat="0" applyBorder="0" applyAlignment="0" applyProtection="0"/>
    <xf numFmtId="0" fontId="33" fillId="16" borderId="0" applyNumberFormat="0" applyBorder="0" applyAlignment="0" applyProtection="0"/>
    <xf numFmtId="0" fontId="32" fillId="55" borderId="0" applyNumberFormat="0" applyBorder="0" applyAlignment="0" applyProtection="0"/>
    <xf numFmtId="0" fontId="24" fillId="20" borderId="0" applyNumberFormat="0" applyBorder="0" applyAlignment="0" applyProtection="0"/>
    <xf numFmtId="0" fontId="33" fillId="20" borderId="0" applyNumberFormat="0" applyBorder="0" applyAlignment="0" applyProtection="0"/>
    <xf numFmtId="0" fontId="33" fillId="20" borderId="0" applyNumberFormat="0" applyBorder="0" applyAlignment="0" applyProtection="0"/>
    <xf numFmtId="0" fontId="32" fillId="50" borderId="0" applyNumberFormat="0" applyBorder="0" applyAlignment="0" applyProtection="0"/>
    <xf numFmtId="0" fontId="24" fillId="24" borderId="0" applyNumberFormat="0" applyBorder="0" applyAlignment="0" applyProtection="0"/>
    <xf numFmtId="0" fontId="33" fillId="24" borderId="0" applyNumberFormat="0" applyBorder="0" applyAlignment="0" applyProtection="0"/>
    <xf numFmtId="0" fontId="33" fillId="24" borderId="0" applyNumberFormat="0" applyBorder="0" applyAlignment="0" applyProtection="0"/>
    <xf numFmtId="0" fontId="32" fillId="51" borderId="0" applyNumberFormat="0" applyBorder="0" applyAlignment="0" applyProtection="0"/>
    <xf numFmtId="0" fontId="24" fillId="28" borderId="0" applyNumberFormat="0" applyBorder="0" applyAlignment="0" applyProtection="0"/>
    <xf numFmtId="0" fontId="33" fillId="28" borderId="0" applyNumberFormat="0" applyBorder="0" applyAlignment="0" applyProtection="0"/>
    <xf numFmtId="0" fontId="33" fillId="28" borderId="0" applyNumberFormat="0" applyBorder="0" applyAlignment="0" applyProtection="0"/>
    <xf numFmtId="0" fontId="32" fillId="56" borderId="0" applyNumberFormat="0" applyBorder="0" applyAlignment="0" applyProtection="0"/>
    <xf numFmtId="0" fontId="24" fillId="32" borderId="0" applyNumberFormat="0" applyBorder="0" applyAlignment="0" applyProtection="0"/>
    <xf numFmtId="0" fontId="33" fillId="32" borderId="0" applyNumberFormat="0" applyBorder="0" applyAlignment="0" applyProtection="0"/>
    <xf numFmtId="0" fontId="33" fillId="32" borderId="0" applyNumberFormat="0" applyBorder="0" applyAlignment="0" applyProtection="0"/>
    <xf numFmtId="0" fontId="34" fillId="40" borderId="0" applyNumberFormat="0" applyBorder="0" applyAlignment="0" applyProtection="0"/>
    <xf numFmtId="0" fontId="1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6" fillId="57" borderId="14" applyNumberFormat="0" applyAlignment="0" applyProtection="0"/>
    <xf numFmtId="0" fontId="19" fillId="9" borderId="8" applyNumberFormat="0" applyAlignment="0" applyProtection="0"/>
    <xf numFmtId="0" fontId="36" fillId="57" borderId="14" applyNumberFormat="0" applyAlignment="0" applyProtection="0"/>
    <xf numFmtId="0" fontId="37" fillId="9" borderId="8" applyNumberFormat="0" applyAlignment="0" applyProtection="0"/>
    <xf numFmtId="0" fontId="37" fillId="9" borderId="8" applyNumberFormat="0" applyAlignment="0" applyProtection="0"/>
    <xf numFmtId="0" fontId="38" fillId="58" borderId="15" applyNumberFormat="0" applyAlignment="0" applyProtection="0"/>
    <xf numFmtId="0" fontId="21" fillId="10" borderId="11" applyNumberFormat="0" applyAlignment="0" applyProtection="0"/>
    <xf numFmtId="0" fontId="39" fillId="10" borderId="11" applyNumberFormat="0" applyAlignment="0" applyProtection="0"/>
    <xf numFmtId="0" fontId="39" fillId="10" borderId="11" applyNumberFormat="0" applyAlignment="0" applyProtection="0"/>
    <xf numFmtId="38" fontId="40" fillId="0" borderId="0" applyFont="0" applyFill="0" applyBorder="0" applyAlignment="0" applyProtection="0"/>
    <xf numFmtId="41" fontId="41" fillId="0" borderId="0" applyFont="0" applyFill="0" applyBorder="0" applyAlignment="0" applyProtection="0"/>
    <xf numFmtId="41" fontId="42"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3" fillId="0" borderId="0" applyFont="0" applyFill="0" applyBorder="0" applyAlignment="0" applyProtection="0"/>
    <xf numFmtId="43" fontId="42" fillId="0" borderId="0" applyFont="0" applyFill="0" applyBorder="0" applyAlignment="0" applyProtection="0"/>
    <xf numFmtId="40" fontId="40"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9" fillId="0" borderId="0" applyFont="0" applyFill="0" applyBorder="0" applyAlignment="0" applyProtection="0"/>
    <xf numFmtId="43" fontId="41" fillId="0" borderId="0" applyFont="0" applyFill="0" applyBorder="0" applyAlignment="0" applyProtection="0"/>
    <xf numFmtId="168" fontId="42" fillId="0" borderId="0" applyFont="0" applyFill="0" applyBorder="0" applyAlignment="0" applyProtection="0"/>
    <xf numFmtId="43" fontId="41" fillId="0" borderId="0" applyFont="0" applyFill="0" applyBorder="0" applyAlignment="0" applyProtection="0"/>
    <xf numFmtId="43" fontId="45" fillId="0" borderId="0" applyFont="0" applyFill="0" applyBorder="0" applyAlignment="0" applyProtection="0"/>
    <xf numFmtId="43" fontId="41" fillId="0" borderId="0" applyFont="0" applyFill="0" applyBorder="0" applyAlignment="0" applyProtection="0"/>
    <xf numFmtId="43" fontId="42" fillId="0" borderId="0" applyFont="0" applyFill="0" applyBorder="0" applyAlignment="0" applyProtection="0"/>
    <xf numFmtId="43" fontId="44" fillId="0" borderId="0" applyFont="0" applyFill="0" applyBorder="0" applyAlignment="0" applyProtection="0"/>
    <xf numFmtId="43" fontId="5"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43" fontId="41" fillId="0" borderId="0" applyFont="0" applyFill="0" applyBorder="0" applyAlignment="0" applyProtection="0"/>
    <xf numFmtId="3" fontId="42" fillId="0" borderId="0" applyFill="0" applyBorder="0" applyAlignment="0" applyProtection="0"/>
    <xf numFmtId="44" fontId="42" fillId="0" borderId="0" applyFont="0" applyFill="0" applyBorder="0" applyAlignment="0" applyProtection="0"/>
    <xf numFmtId="44" fontId="27" fillId="0" borderId="0" applyFont="0" applyFill="0" applyBorder="0" applyAlignment="0" applyProtection="0"/>
    <xf numFmtId="5" fontId="42" fillId="0" borderId="0" applyFill="0" applyBorder="0" applyAlignment="0" applyProtection="0"/>
    <xf numFmtId="169" fontId="42" fillId="0" borderId="0" applyFill="0" applyBorder="0" applyAlignment="0" applyProtection="0"/>
    <xf numFmtId="22" fontId="42" fillId="0" borderId="0" applyFont="0" applyFill="0" applyBorder="0" applyAlignment="0" applyProtection="0">
      <alignment wrapText="1"/>
    </xf>
    <xf numFmtId="0" fontId="46" fillId="0" borderId="0" applyNumberFormat="0" applyFill="0" applyBorder="0" applyAlignment="0" applyProtection="0"/>
    <xf numFmtId="0" fontId="23" fillId="0" borderId="0" applyNumberFormat="0" applyFill="0" applyBorder="0" applyAlignment="0" applyProtection="0"/>
    <xf numFmtId="0" fontId="47" fillId="0" borderId="0" applyNumberFormat="0" applyFill="0" applyBorder="0" applyAlignment="0" applyProtection="0"/>
    <xf numFmtId="0" fontId="47" fillId="0" borderId="0" applyNumberFormat="0" applyFill="0" applyBorder="0" applyAlignment="0" applyProtection="0"/>
    <xf numFmtId="2" fontId="42" fillId="0" borderId="0" applyFill="0" applyBorder="0" applyAlignment="0" applyProtection="0"/>
    <xf numFmtId="0" fontId="48" fillId="0" borderId="0" applyNumberFormat="0" applyFill="0" applyBorder="0" applyAlignment="0" applyProtection="0"/>
    <xf numFmtId="0" fontId="49" fillId="41" borderId="0" applyNumberFormat="0" applyBorder="0" applyAlignment="0" applyProtection="0"/>
    <xf numFmtId="0" fontId="14" fillId="5" borderId="0" applyNumberFormat="0" applyBorder="0" applyAlignment="0" applyProtection="0"/>
    <xf numFmtId="0" fontId="50" fillId="5" borderId="0" applyNumberFormat="0" applyBorder="0" applyAlignment="0" applyProtection="0"/>
    <xf numFmtId="0" fontId="50" fillId="5" borderId="0" applyNumberFormat="0" applyBorder="0" applyAlignment="0" applyProtection="0"/>
    <xf numFmtId="0" fontId="51" fillId="0" borderId="16" applyNumberFormat="0" applyFill="0" applyAlignment="0" applyProtection="0"/>
    <xf numFmtId="0" fontId="11" fillId="0" borderId="5" applyNumberFormat="0" applyFill="0" applyAlignment="0" applyProtection="0"/>
    <xf numFmtId="0" fontId="52" fillId="0" borderId="5" applyNumberFormat="0" applyFill="0" applyAlignment="0" applyProtection="0"/>
    <xf numFmtId="0" fontId="52" fillId="0" borderId="5" applyNumberFormat="0" applyFill="0" applyAlignment="0" applyProtection="0"/>
    <xf numFmtId="0" fontId="53" fillId="0" borderId="17" applyNumberFormat="0" applyFill="0" applyAlignment="0" applyProtection="0"/>
    <xf numFmtId="0" fontId="12" fillId="0" borderId="6" applyNumberFormat="0" applyFill="0" applyAlignment="0" applyProtection="0"/>
    <xf numFmtId="0" fontId="54" fillId="0" borderId="6" applyNumberFormat="0" applyFill="0" applyAlignment="0" applyProtection="0"/>
    <xf numFmtId="0" fontId="54" fillId="0" borderId="6" applyNumberFormat="0" applyFill="0" applyAlignment="0" applyProtection="0"/>
    <xf numFmtId="0" fontId="55" fillId="0" borderId="18" applyNumberFormat="0" applyFill="0" applyAlignment="0" applyProtection="0"/>
    <xf numFmtId="0" fontId="13" fillId="0" borderId="7" applyNumberFormat="0" applyFill="0" applyAlignment="0" applyProtection="0"/>
    <xf numFmtId="0" fontId="56" fillId="0" borderId="7" applyNumberFormat="0" applyFill="0" applyAlignment="0" applyProtection="0"/>
    <xf numFmtId="0" fontId="56" fillId="0" borderId="7" applyNumberFormat="0" applyFill="0" applyAlignment="0" applyProtection="0"/>
    <xf numFmtId="0" fontId="55" fillId="0" borderId="0" applyNumberFormat="0" applyFill="0" applyBorder="0" applyAlignment="0" applyProtection="0"/>
    <xf numFmtId="0" fontId="13" fillId="0" borderId="0" applyNumberFormat="0" applyFill="0" applyBorder="0" applyAlignment="0" applyProtection="0"/>
    <xf numFmtId="0" fontId="56" fillId="0" borderId="0" applyNumberFormat="0" applyFill="0" applyBorder="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8" fillId="0" borderId="0" applyNumberFormat="0" applyFill="0" applyBorder="0" applyAlignment="0" applyProtection="0">
      <alignment vertical="top"/>
      <protection locked="0"/>
    </xf>
    <xf numFmtId="0" fontId="59" fillId="0" borderId="0" applyNumberFormat="0" applyFill="0" applyBorder="0" applyAlignment="0" applyProtection="0"/>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57" fillId="0" borderId="0" applyNumberFormat="0" applyFill="0" applyBorder="0" applyAlignment="0" applyProtection="0"/>
    <xf numFmtId="0" fontId="61" fillId="44" borderId="14" applyNumberFormat="0" applyAlignment="0" applyProtection="0"/>
    <xf numFmtId="0" fontId="17" fillId="8" borderId="8" applyNumberFormat="0" applyAlignment="0" applyProtection="0"/>
    <xf numFmtId="0" fontId="61" fillId="44" borderId="14" applyNumberFormat="0" applyAlignment="0" applyProtection="0"/>
    <xf numFmtId="0" fontId="62" fillId="8" borderId="8" applyNumberFormat="0" applyAlignment="0" applyProtection="0"/>
    <xf numFmtId="0" fontId="62" fillId="8" borderId="8" applyNumberFormat="0" applyAlignment="0" applyProtection="0"/>
    <xf numFmtId="0" fontId="63" fillId="0" borderId="19" applyNumberFormat="0" applyFill="0" applyAlignment="0" applyProtection="0"/>
    <xf numFmtId="0" fontId="20" fillId="0" borderId="10" applyNumberFormat="0" applyFill="0" applyAlignment="0" applyProtection="0"/>
    <xf numFmtId="0" fontId="64" fillId="0" borderId="10" applyNumberFormat="0" applyFill="0" applyAlignment="0" applyProtection="0"/>
    <xf numFmtId="0" fontId="64" fillId="0" borderId="10" applyNumberFormat="0" applyFill="0" applyAlignment="0" applyProtection="0"/>
    <xf numFmtId="0" fontId="65" fillId="59" borderId="0" applyNumberFormat="0" applyBorder="0" applyAlignment="0" applyProtection="0"/>
    <xf numFmtId="0" fontId="16" fillId="7" borderId="0" applyNumberFormat="0" applyBorder="0" applyAlignment="0" applyProtection="0"/>
    <xf numFmtId="0" fontId="66" fillId="7" borderId="0" applyNumberFormat="0" applyBorder="0" applyAlignment="0" applyProtection="0"/>
    <xf numFmtId="0" fontId="66" fillId="7" borderId="0" applyNumberFormat="0" applyBorder="0" applyAlignment="0" applyProtection="0"/>
    <xf numFmtId="0" fontId="9" fillId="0" borderId="0"/>
    <xf numFmtId="0" fontId="40" fillId="0" borderId="0"/>
    <xf numFmtId="0" fontId="9" fillId="0" borderId="0"/>
    <xf numFmtId="0" fontId="9" fillId="0" borderId="0"/>
    <xf numFmtId="0" fontId="9" fillId="0" borderId="0"/>
    <xf numFmtId="0" fontId="9" fillId="0" borderId="0"/>
    <xf numFmtId="0" fontId="9" fillId="0" borderId="0"/>
    <xf numFmtId="0" fontId="9" fillId="0" borderId="0"/>
    <xf numFmtId="0" fontId="41" fillId="0" borderId="0"/>
    <xf numFmtId="0" fontId="42" fillId="0" borderId="0"/>
    <xf numFmtId="0" fontId="42" fillId="0" borderId="0"/>
    <xf numFmtId="0" fontId="41" fillId="0" borderId="0"/>
    <xf numFmtId="0" fontId="44" fillId="0" borderId="0"/>
    <xf numFmtId="0" fontId="41" fillId="0" borderId="0"/>
    <xf numFmtId="0" fontId="27" fillId="0" borderId="0"/>
    <xf numFmtId="0" fontId="67" fillId="0" borderId="0"/>
    <xf numFmtId="0" fontId="41" fillId="0" borderId="0"/>
    <xf numFmtId="170" fontId="68" fillId="0" borderId="0"/>
    <xf numFmtId="0" fontId="41" fillId="0" borderId="0"/>
    <xf numFmtId="0" fontId="9" fillId="0" borderId="0"/>
    <xf numFmtId="0" fontId="42" fillId="0" borderId="0"/>
    <xf numFmtId="0" fontId="42" fillId="0" borderId="0"/>
    <xf numFmtId="0" fontId="42" fillId="0" borderId="0"/>
    <xf numFmtId="0" fontId="42" fillId="0" borderId="0"/>
    <xf numFmtId="0" fontId="42" fillId="0" borderId="0"/>
    <xf numFmtId="170" fontId="68" fillId="0" borderId="0"/>
    <xf numFmtId="0" fontId="45" fillId="0" borderId="0" applyNumberFormat="0" applyFont="0">
      <alignment readingOrder="1"/>
      <protection locked="0"/>
    </xf>
    <xf numFmtId="0" fontId="43" fillId="0" borderId="0"/>
    <xf numFmtId="0" fontId="69" fillId="0" borderId="0"/>
    <xf numFmtId="0" fontId="27" fillId="0" borderId="0"/>
    <xf numFmtId="0" fontId="42" fillId="0" borderId="0"/>
    <xf numFmtId="0" fontId="9" fillId="0" borderId="0"/>
    <xf numFmtId="0" fontId="41" fillId="0" borderId="0"/>
    <xf numFmtId="0" fontId="31" fillId="0" borderId="0"/>
    <xf numFmtId="0" fontId="44" fillId="0" borderId="0"/>
    <xf numFmtId="0" fontId="42" fillId="0" borderId="0"/>
    <xf numFmtId="171" fontId="70" fillId="0" borderId="0"/>
    <xf numFmtId="0" fontId="9" fillId="0" borderId="0"/>
    <xf numFmtId="0" fontId="42" fillId="0" borderId="0"/>
    <xf numFmtId="0" fontId="31" fillId="0" borderId="0"/>
    <xf numFmtId="0" fontId="42" fillId="0" borderId="0"/>
    <xf numFmtId="0" fontId="42" fillId="0" borderId="0"/>
    <xf numFmtId="0" fontId="42" fillId="0" borderId="0"/>
    <xf numFmtId="0" fontId="9" fillId="0" borderId="0"/>
    <xf numFmtId="0" fontId="42" fillId="0" borderId="0"/>
    <xf numFmtId="0" fontId="5" fillId="0" borderId="0"/>
    <xf numFmtId="0" fontId="5" fillId="0" borderId="0"/>
    <xf numFmtId="0" fontId="9" fillId="0" borderId="0"/>
    <xf numFmtId="0" fontId="9" fillId="0" borderId="0"/>
    <xf numFmtId="0" fontId="41" fillId="0" borderId="0"/>
    <xf numFmtId="0" fontId="41" fillId="0" borderId="0"/>
    <xf numFmtId="0" fontId="41" fillId="0" borderId="0"/>
    <xf numFmtId="0" fontId="5" fillId="0" borderId="0"/>
    <xf numFmtId="0" fontId="42" fillId="0" borderId="0"/>
    <xf numFmtId="0" fontId="9" fillId="0" borderId="0"/>
    <xf numFmtId="0" fontId="42" fillId="0" borderId="0"/>
    <xf numFmtId="0" fontId="9" fillId="0" borderId="0"/>
    <xf numFmtId="0" fontId="9" fillId="0" borderId="0"/>
    <xf numFmtId="0" fontId="9" fillId="0" borderId="0"/>
    <xf numFmtId="0" fontId="5" fillId="60" borderId="20" applyNumberFormat="0" applyFont="0" applyAlignment="0" applyProtection="0"/>
    <xf numFmtId="0" fontId="30" fillId="60" borderId="20" applyNumberFormat="0" applyFont="0" applyAlignment="0" applyProtection="0"/>
    <xf numFmtId="0" fontId="9" fillId="11" borderId="12" applyNumberFormat="0" applyFont="0" applyAlignment="0" applyProtection="0"/>
    <xf numFmtId="0" fontId="30" fillId="60" borderId="20" applyNumberFormat="0" applyFont="0" applyAlignment="0" applyProtection="0"/>
    <xf numFmtId="0" fontId="31" fillId="11" borderId="12" applyNumberFormat="0" applyFont="0" applyAlignment="0" applyProtection="0"/>
    <xf numFmtId="0" fontId="5" fillId="60" borderId="20" applyNumberFormat="0" applyFont="0" applyAlignment="0" applyProtection="0"/>
    <xf numFmtId="0" fontId="31" fillId="11" borderId="12" applyNumberFormat="0" applyFont="0" applyAlignment="0" applyProtection="0"/>
    <xf numFmtId="0" fontId="9" fillId="11" borderId="12" applyNumberFormat="0" applyFont="0" applyAlignment="0" applyProtection="0"/>
    <xf numFmtId="0" fontId="9" fillId="11" borderId="12" applyNumberFormat="0" applyFont="0" applyAlignment="0" applyProtection="0"/>
    <xf numFmtId="0" fontId="9" fillId="11" borderId="12" applyNumberFormat="0" applyFont="0" applyAlignment="0" applyProtection="0"/>
    <xf numFmtId="0" fontId="9" fillId="11" borderId="12" applyNumberFormat="0" applyFont="0" applyAlignment="0" applyProtection="0"/>
    <xf numFmtId="0" fontId="9" fillId="11" borderId="12" applyNumberFormat="0" applyFont="0" applyAlignment="0" applyProtection="0"/>
    <xf numFmtId="0" fontId="9" fillId="11" borderId="12" applyNumberFormat="0" applyFont="0" applyAlignment="0" applyProtection="0"/>
    <xf numFmtId="0" fontId="9" fillId="11" borderId="12" applyNumberFormat="0" applyFont="0" applyAlignment="0" applyProtection="0"/>
    <xf numFmtId="0" fontId="9" fillId="11" borderId="12" applyNumberFormat="0" applyFont="0" applyAlignment="0" applyProtection="0"/>
    <xf numFmtId="0" fontId="71" fillId="57" borderId="21" applyNumberFormat="0" applyAlignment="0" applyProtection="0"/>
    <xf numFmtId="0" fontId="18" fillId="9" borderId="9" applyNumberFormat="0" applyAlignment="0" applyProtection="0"/>
    <xf numFmtId="0" fontId="71" fillId="57" borderId="21" applyNumberFormat="0" applyAlignment="0" applyProtection="0"/>
    <xf numFmtId="0" fontId="72" fillId="9" borderId="9" applyNumberFormat="0" applyAlignment="0" applyProtection="0"/>
    <xf numFmtId="0" fontId="72" fillId="9" borderId="9" applyNumberFormat="0" applyAlignment="0" applyProtection="0"/>
    <xf numFmtId="9" fontId="41" fillId="0" borderId="0" applyFont="0" applyFill="0" applyBorder="0" applyAlignment="0" applyProtection="0"/>
    <xf numFmtId="9" fontId="9"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44" fillId="0" borderId="0" applyFont="0" applyFill="0" applyBorder="0" applyAlignment="0" applyProtection="0"/>
    <xf numFmtId="9" fontId="41" fillId="0" borderId="0" applyFont="0" applyFill="0" applyBorder="0" applyAlignment="0" applyProtection="0"/>
    <xf numFmtId="9" fontId="9" fillId="0" borderId="0" applyFont="0" applyFill="0" applyBorder="0" applyAlignment="0" applyProtection="0"/>
    <xf numFmtId="9" fontId="42" fillId="0" borderId="0" applyFont="0" applyFill="0" applyBorder="0" applyAlignment="0" applyProtection="0"/>
    <xf numFmtId="9" fontId="40" fillId="0" borderId="0" applyFont="0" applyFill="0" applyBorder="0" applyAlignment="0" applyProtection="0"/>
    <xf numFmtId="9" fontId="5"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4" fillId="0" borderId="0" applyFont="0" applyFill="0" applyBorder="0" applyAlignment="0" applyProtection="0"/>
    <xf numFmtId="9" fontId="41" fillId="0" borderId="0" applyFont="0" applyFill="0" applyBorder="0" applyAlignment="0" applyProtection="0"/>
    <xf numFmtId="9" fontId="9"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69" fillId="0" borderId="0" applyFill="0" applyBorder="0" applyAlignment="0" applyProtection="0"/>
    <xf numFmtId="9" fontId="73" fillId="61" borderId="22" applyNumberFormat="0" applyAlignment="0"/>
    <xf numFmtId="0" fontId="74" fillId="62" borderId="23" applyNumberFormat="0" applyProtection="0">
      <alignment horizontal="center" wrapText="1"/>
    </xf>
    <xf numFmtId="0" fontId="75" fillId="63" borderId="24" applyNumberFormat="0" applyAlignment="0" applyProtection="0"/>
    <xf numFmtId="0" fontId="75" fillId="63" borderId="24" applyNumberFormat="0" applyAlignment="0" applyProtection="0"/>
    <xf numFmtId="0" fontId="75" fillId="63" borderId="24" applyNumberFormat="0" applyAlignment="0" applyProtection="0"/>
    <xf numFmtId="0" fontId="74" fillId="62" borderId="25" applyNumberFormat="0" applyAlignment="0" applyProtection="0">
      <alignment wrapText="1"/>
    </xf>
    <xf numFmtId="2" fontId="75" fillId="64" borderId="24" applyProtection="0">
      <alignment horizontal="right"/>
    </xf>
    <xf numFmtId="2" fontId="75" fillId="64" borderId="24" applyProtection="0">
      <alignment horizontal="right"/>
    </xf>
    <xf numFmtId="0" fontId="42" fillId="65" borderId="0" applyNumberFormat="0" applyBorder="0">
      <alignment horizontal="center" wrapText="1"/>
    </xf>
    <xf numFmtId="166" fontId="28" fillId="66" borderId="24" applyProtection="0">
      <alignment horizontal="right"/>
    </xf>
    <xf numFmtId="166" fontId="28" fillId="66" borderId="24" applyProtection="0">
      <alignment horizontal="right"/>
    </xf>
    <xf numFmtId="166" fontId="28" fillId="66" borderId="24" applyProtection="0">
      <alignment horizontal="right"/>
    </xf>
    <xf numFmtId="2" fontId="28" fillId="66" borderId="24" applyProtection="0">
      <alignment horizontal="right"/>
    </xf>
    <xf numFmtId="2" fontId="28" fillId="66" borderId="24" applyProtection="0">
      <alignment horizontal="right"/>
    </xf>
    <xf numFmtId="2" fontId="28" fillId="66" borderId="24" applyProtection="0">
      <alignment horizontal="right"/>
    </xf>
    <xf numFmtId="0" fontId="42" fillId="65" borderId="0" applyNumberFormat="0" applyBorder="0">
      <alignment wrapText="1"/>
    </xf>
    <xf numFmtId="14" fontId="76" fillId="67" borderId="24" applyProtection="0">
      <alignment horizontal="right"/>
    </xf>
    <xf numFmtId="14" fontId="76" fillId="67" borderId="24" applyProtection="0">
      <alignment horizontal="right"/>
    </xf>
    <xf numFmtId="0" fontId="42" fillId="0" borderId="0" applyNumberFormat="0" applyFill="0" applyBorder="0" applyProtection="0">
      <alignment horizontal="right" wrapText="1"/>
    </xf>
    <xf numFmtId="14" fontId="76" fillId="67" borderId="24" applyProtection="0">
      <alignment horizontal="left"/>
    </xf>
    <xf numFmtId="14" fontId="76" fillId="67" borderId="24" applyProtection="0">
      <alignment horizontal="left"/>
    </xf>
    <xf numFmtId="172" fontId="42" fillId="0" borderId="0" applyFill="0" applyBorder="0" applyAlignment="0" applyProtection="0">
      <alignment wrapText="1"/>
    </xf>
    <xf numFmtId="0" fontId="77" fillId="63" borderId="24" applyNumberFormat="0" applyProtection="0">
      <alignment horizontal="left"/>
    </xf>
    <xf numFmtId="0" fontId="77" fillId="63" borderId="24" applyNumberFormat="0" applyProtection="0">
      <alignment horizontal="left"/>
    </xf>
    <xf numFmtId="0" fontId="42" fillId="0" borderId="0" applyNumberFormat="0" applyFill="0" applyBorder="0" applyProtection="0">
      <alignment horizontal="right" wrapText="1"/>
    </xf>
    <xf numFmtId="173" fontId="42" fillId="0" borderId="0" applyFill="0" applyBorder="0" applyAlignment="0" applyProtection="0">
      <alignment wrapText="1"/>
    </xf>
    <xf numFmtId="0" fontId="42" fillId="0" borderId="0" applyNumberFormat="0" applyFill="0" applyBorder="0" applyProtection="0">
      <alignment horizontal="right" wrapText="1"/>
    </xf>
    <xf numFmtId="0" fontId="42" fillId="0" borderId="0" applyNumberFormat="0" applyFill="0" applyBorder="0">
      <alignment horizontal="right" wrapText="1"/>
    </xf>
    <xf numFmtId="17" fontId="42" fillId="0" borderId="0" applyFill="0" applyBorder="0">
      <alignment horizontal="right" wrapText="1"/>
    </xf>
    <xf numFmtId="8" fontId="42" fillId="0" borderId="0" applyFill="0" applyBorder="0" applyAlignment="0" applyProtection="0">
      <alignment wrapText="1"/>
    </xf>
    <xf numFmtId="0" fontId="78" fillId="0" borderId="0" applyNumberFormat="0" applyFill="0" applyBorder="0">
      <alignment horizontal="left" wrapText="1"/>
    </xf>
    <xf numFmtId="0" fontId="74" fillId="0" borderId="0" applyNumberFormat="0" applyFill="0" applyBorder="0">
      <alignment horizontal="center" wrapText="1"/>
    </xf>
    <xf numFmtId="0" fontId="74" fillId="0" borderId="0" applyNumberFormat="0" applyFill="0" applyBorder="0">
      <alignment horizontal="center" wrapText="1"/>
    </xf>
    <xf numFmtId="0" fontId="74" fillId="0" borderId="0" applyNumberFormat="0" applyFill="0" applyBorder="0">
      <alignment horizontal="center" wrapText="1"/>
    </xf>
    <xf numFmtId="0" fontId="79" fillId="0" borderId="0" applyNumberFormat="0" applyFill="0" applyBorder="0" applyAlignment="0" applyProtection="0"/>
    <xf numFmtId="0" fontId="10" fillId="0" borderId="0" applyNumberFormat="0" applyFill="0" applyBorder="0" applyAlignment="0" applyProtection="0"/>
    <xf numFmtId="0" fontId="80" fillId="0" borderId="26" applyNumberFormat="0" applyFill="0" applyAlignment="0" applyProtection="0"/>
    <xf numFmtId="0" fontId="1" fillId="0" borderId="13" applyNumberFormat="0" applyFill="0" applyAlignment="0" applyProtection="0"/>
    <xf numFmtId="0" fontId="80" fillId="0" borderId="26" applyNumberFormat="0" applyFill="0" applyAlignment="0" applyProtection="0"/>
    <xf numFmtId="0" fontId="81" fillId="0" borderId="13" applyNumberFormat="0" applyFill="0" applyAlignment="0" applyProtection="0"/>
    <xf numFmtId="0" fontId="81" fillId="0" borderId="13" applyNumberFormat="0" applyFill="0" applyAlignment="0" applyProtection="0"/>
    <xf numFmtId="0" fontId="81" fillId="0" borderId="13" applyNumberFormat="0" applyFill="0" applyAlignment="0" applyProtection="0"/>
    <xf numFmtId="0" fontId="82" fillId="0" borderId="0" applyNumberFormat="0" applyFill="0" applyBorder="0" applyAlignment="0" applyProtection="0"/>
    <xf numFmtId="0" fontId="22" fillId="0" borderId="0" applyNumberFormat="0" applyFill="0" applyBorder="0" applyAlignment="0" applyProtection="0"/>
    <xf numFmtId="0" fontId="83" fillId="0" borderId="0" applyNumberFormat="0" applyFill="0" applyBorder="0" applyAlignment="0" applyProtection="0"/>
    <xf numFmtId="0" fontId="83" fillId="0" borderId="0" applyNumberFormat="0" applyFill="0" applyBorder="0" applyAlignment="0" applyProtection="0"/>
  </cellStyleXfs>
  <cellXfs count="110">
    <xf numFmtId="0" fontId="0" fillId="0" borderId="0" xfId="0"/>
    <xf numFmtId="0" fontId="1" fillId="0" borderId="0" xfId="0" applyFont="1"/>
    <xf numFmtId="0" fontId="2" fillId="0" borderId="0" xfId="1"/>
    <xf numFmtId="0" fontId="3" fillId="0" borderId="0" xfId="1" applyFont="1"/>
    <xf numFmtId="164" fontId="4" fillId="0" borderId="2" xfId="3" applyNumberFormat="1" applyFill="1" applyAlignment="1">
      <alignment horizontal="right" wrapText="1"/>
    </xf>
    <xf numFmtId="3" fontId="4" fillId="0" borderId="2" xfId="3" applyNumberFormat="1" applyFill="1" applyAlignment="1">
      <alignment horizontal="right" wrapText="1"/>
    </xf>
    <xf numFmtId="0" fontId="4" fillId="0" borderId="2" xfId="3" applyFont="1" applyFill="1" applyBorder="1" applyAlignment="1">
      <alignment wrapText="1"/>
    </xf>
    <xf numFmtId="0" fontId="5" fillId="0" borderId="0" xfId="1" applyFont="1"/>
    <xf numFmtId="164" fontId="0" fillId="0" borderId="3" xfId="4" applyNumberFormat="1" applyFont="1" applyFill="1" applyAlignment="1">
      <alignment horizontal="right" wrapText="1"/>
    </xf>
    <xf numFmtId="3" fontId="0" fillId="0" borderId="3" xfId="4" applyNumberFormat="1" applyFont="1" applyFill="1" applyAlignment="1">
      <alignment horizontal="right" wrapText="1"/>
    </xf>
    <xf numFmtId="0" fontId="0" fillId="0" borderId="3" xfId="4" applyFont="1" applyFill="1" applyBorder="1" applyAlignment="1">
      <alignment wrapText="1"/>
    </xf>
    <xf numFmtId="0" fontId="4" fillId="0" borderId="4" xfId="5" applyFont="1" applyFill="1" applyBorder="1" applyAlignment="1">
      <alignment wrapText="1"/>
    </xf>
    <xf numFmtId="0" fontId="2" fillId="0" borderId="0" xfId="1" applyAlignment="1" applyProtection="1">
      <alignment horizontal="left"/>
    </xf>
    <xf numFmtId="0" fontId="2" fillId="0" borderId="0" xfId="6" applyFont="1"/>
    <xf numFmtId="0" fontId="6" fillId="0" borderId="0" xfId="7" applyFont="1" applyFill="1" applyBorder="1" applyAlignment="1">
      <alignment horizontal="left"/>
    </xf>
    <xf numFmtId="0" fontId="7" fillId="0" borderId="0" xfId="1" applyFont="1"/>
    <xf numFmtId="165" fontId="0" fillId="0" borderId="0" xfId="0" applyNumberFormat="1"/>
    <xf numFmtId="4" fontId="0" fillId="0" borderId="3" xfId="4" applyNumberFormat="1" applyFont="1" applyFill="1" applyAlignment="1">
      <alignment horizontal="right" wrapText="1"/>
    </xf>
    <xf numFmtId="4" fontId="4" fillId="0" borderId="2" xfId="3" applyNumberFormat="1" applyFill="1" applyAlignment="1">
      <alignment horizontal="right" wrapText="1"/>
    </xf>
    <xf numFmtId="1" fontId="0" fillId="0" borderId="0" xfId="0" applyNumberFormat="1"/>
    <xf numFmtId="0" fontId="1" fillId="3" borderId="0" xfId="0" applyFont="1" applyFill="1"/>
    <xf numFmtId="0" fontId="0" fillId="0" borderId="0" xfId="0" applyAlignment="1">
      <alignment horizontal="left"/>
    </xf>
    <xf numFmtId="0" fontId="8" fillId="0" borderId="0" xfId="0" applyFont="1"/>
    <xf numFmtId="0" fontId="0" fillId="0" borderId="0" xfId="0" applyNumberFormat="1"/>
    <xf numFmtId="11" fontId="0" fillId="0" borderId="0" xfId="0" applyNumberFormat="1"/>
    <xf numFmtId="0" fontId="0" fillId="4" borderId="0" xfId="0" applyFill="1"/>
    <xf numFmtId="0" fontId="0" fillId="2" borderId="0" xfId="0" applyFill="1"/>
    <xf numFmtId="0" fontId="0" fillId="0" borderId="0" xfId="0" applyAlignment="1"/>
    <xf numFmtId="10" fontId="0" fillId="0" borderId="0" xfId="0" applyNumberFormat="1"/>
    <xf numFmtId="0" fontId="0" fillId="0" borderId="0" xfId="0" applyFont="1"/>
    <xf numFmtId="0" fontId="25" fillId="36" borderId="0" xfId="0" applyFont="1" applyFill="1"/>
    <xf numFmtId="9" fontId="0" fillId="0" borderId="0" xfId="9" applyFont="1"/>
    <xf numFmtId="0" fontId="0" fillId="36" borderId="0" xfId="0" applyFill="1"/>
    <xf numFmtId="9" fontId="0" fillId="0" borderId="0" xfId="0" applyNumberFormat="1"/>
    <xf numFmtId="164" fontId="0" fillId="0" borderId="0" xfId="9" applyNumberFormat="1" applyFont="1"/>
    <xf numFmtId="0" fontId="0" fillId="36" borderId="0" xfId="0" applyFill="1" applyAlignment="1">
      <alignment wrapText="1"/>
    </xf>
    <xf numFmtId="0" fontId="0" fillId="38" borderId="0" xfId="0" applyFill="1"/>
    <xf numFmtId="0" fontId="1" fillId="4" borderId="0" xfId="0" applyFont="1" applyFill="1"/>
    <xf numFmtId="2" fontId="0" fillId="0" borderId="0" xfId="0" applyNumberFormat="1"/>
    <xf numFmtId="0" fontId="1" fillId="0" borderId="0" xfId="0" applyFont="1" applyFill="1"/>
    <xf numFmtId="0" fontId="0" fillId="0" borderId="0" xfId="0" applyFill="1"/>
    <xf numFmtId="0" fontId="84" fillId="38" borderId="0" xfId="0" applyFont="1" applyFill="1"/>
    <xf numFmtId="0" fontId="85" fillId="38" borderId="0" xfId="0" applyFont="1" applyFill="1"/>
    <xf numFmtId="0" fontId="1" fillId="38" borderId="0" xfId="0" applyFont="1" applyFill="1"/>
    <xf numFmtId="3" fontId="0" fillId="0" borderId="0" xfId="0" applyNumberFormat="1"/>
    <xf numFmtId="0" fontId="78" fillId="0" borderId="0" xfId="0" applyNumberFormat="1" applyFont="1" applyBorder="1" applyAlignment="1"/>
    <xf numFmtId="0" fontId="0" fillId="0" borderId="0" xfId="0" applyNumberFormat="1" applyFont="1" applyBorder="1" applyAlignment="1"/>
    <xf numFmtId="0" fontId="86" fillId="0" borderId="0" xfId="0" applyNumberFormat="1" applyFont="1" applyBorder="1" applyAlignment="1"/>
    <xf numFmtId="0" fontId="74" fillId="0" borderId="31" xfId="0" applyNumberFormat="1" applyFont="1" applyBorder="1" applyAlignment="1">
      <alignment horizontal="left"/>
    </xf>
    <xf numFmtId="0" fontId="74" fillId="0" borderId="31" xfId="0" applyNumberFormat="1" applyFont="1" applyBorder="1" applyAlignment="1">
      <alignment horizontal="centerContinuous"/>
    </xf>
    <xf numFmtId="0" fontId="74" fillId="0" borderId="32" xfId="0" applyNumberFormat="1" applyFont="1" applyBorder="1" applyAlignment="1">
      <alignment horizontal="centerContinuous"/>
    </xf>
    <xf numFmtId="0" fontId="74" fillId="0" borderId="32" xfId="0" applyNumberFormat="1" applyFont="1" applyBorder="1" applyAlignment="1">
      <alignment horizontal="right"/>
    </xf>
    <xf numFmtId="0" fontId="74" fillId="0" borderId="32" xfId="0" applyNumberFormat="1" applyFont="1" applyFill="1" applyBorder="1" applyAlignment="1">
      <alignment horizontal="right"/>
    </xf>
    <xf numFmtId="174" fontId="74" fillId="0" borderId="33" xfId="0" applyNumberFormat="1" applyFont="1" applyFill="1" applyBorder="1" applyAlignment="1">
      <alignment horizontal="right"/>
    </xf>
    <xf numFmtId="0" fontId="74" fillId="0" borderId="34" xfId="0" applyNumberFormat="1" applyFont="1" applyBorder="1" applyAlignment="1">
      <alignment horizontal="right"/>
    </xf>
    <xf numFmtId="0" fontId="74" fillId="0" borderId="34" xfId="0" applyNumberFormat="1" applyFont="1" applyBorder="1" applyAlignment="1">
      <alignment horizontal="right" wrapText="1"/>
    </xf>
    <xf numFmtId="0" fontId="74" fillId="0" borderId="0" xfId="0" applyNumberFormat="1" applyFont="1" applyBorder="1" applyAlignment="1">
      <alignment horizontal="right"/>
    </xf>
    <xf numFmtId="0" fontId="74" fillId="0" borderId="0" xfId="0" applyNumberFormat="1" applyFont="1" applyFill="1" applyBorder="1" applyAlignment="1">
      <alignment horizontal="right" wrapText="1"/>
    </xf>
    <xf numFmtId="174" fontId="74" fillId="0" borderId="35" xfId="0" applyNumberFormat="1" applyFont="1" applyFill="1" applyBorder="1" applyAlignment="1">
      <alignment horizontal="right" wrapText="1"/>
    </xf>
    <xf numFmtId="0" fontId="74" fillId="0" borderId="34" xfId="0" applyNumberFormat="1" applyFont="1" applyBorder="1" applyAlignment="1"/>
    <xf numFmtId="0" fontId="74" fillId="68" borderId="34" xfId="0" applyNumberFormat="1" applyFont="1" applyFill="1" applyBorder="1" applyAlignment="1"/>
    <xf numFmtId="0" fontId="42" fillId="0" borderId="0" xfId="0" applyNumberFormat="1" applyFont="1" applyBorder="1" applyAlignment="1"/>
    <xf numFmtId="0" fontId="74" fillId="0" borderId="0" xfId="0" applyNumberFormat="1" applyFont="1" applyBorder="1" applyAlignment="1"/>
    <xf numFmtId="0" fontId="74" fillId="0" borderId="0" xfId="0" applyNumberFormat="1" applyFont="1" applyFill="1" applyBorder="1" applyAlignment="1"/>
    <xf numFmtId="174" fontId="74" fillId="0" borderId="35" xfId="0" applyNumberFormat="1" applyFont="1" applyFill="1" applyBorder="1" applyAlignment="1"/>
    <xf numFmtId="0" fontId="74" fillId="0" borderId="28" xfId="0" applyNumberFormat="1" applyFont="1" applyBorder="1" applyAlignment="1"/>
    <xf numFmtId="0" fontId="74" fillId="0" borderId="28" xfId="0" applyNumberFormat="1" applyFont="1" applyFill="1" applyBorder="1" applyAlignment="1">
      <alignment horizontal="right"/>
    </xf>
    <xf numFmtId="0" fontId="74" fillId="0" borderId="36" xfId="0" applyNumberFormat="1" applyFont="1" applyBorder="1" applyAlignment="1">
      <alignment horizontal="right"/>
    </xf>
    <xf numFmtId="0" fontId="74" fillId="0" borderId="36" xfId="0" applyNumberFormat="1" applyFont="1" applyBorder="1" applyAlignment="1"/>
    <xf numFmtId="0" fontId="74" fillId="0" borderId="36" xfId="0" applyNumberFormat="1" applyFont="1" applyFill="1" applyBorder="1" applyAlignment="1"/>
    <xf numFmtId="174" fontId="74" fillId="0" borderId="27" xfId="0" applyNumberFormat="1" applyFont="1" applyFill="1" applyBorder="1" applyAlignment="1"/>
    <xf numFmtId="0" fontId="0" fillId="0" borderId="34" xfId="0" applyNumberFormat="1" applyFont="1" applyBorder="1" applyAlignment="1"/>
    <xf numFmtId="3" fontId="42" fillId="0" borderId="34" xfId="8" applyNumberFormat="1" applyFont="1" applyFill="1" applyBorder="1" applyAlignment="1"/>
    <xf numFmtId="3" fontId="42" fillId="69" borderId="0" xfId="8" applyNumberFormat="1" applyFont="1" applyFill="1" applyBorder="1" applyAlignment="1"/>
    <xf numFmtId="164" fontId="42" fillId="69" borderId="0" xfId="9" applyNumberFormat="1" applyFont="1" applyFill="1" applyBorder="1" applyAlignment="1"/>
    <xf numFmtId="3" fontId="42" fillId="70" borderId="0" xfId="8" applyNumberFormat="1" applyFont="1" applyFill="1" applyBorder="1" applyAlignment="1"/>
    <xf numFmtId="175" fontId="42" fillId="0" borderId="0" xfId="8" applyNumberFormat="1" applyFont="1" applyFill="1" applyBorder="1" applyAlignment="1"/>
    <xf numFmtId="174" fontId="42" fillId="0" borderId="35" xfId="8" applyNumberFormat="1" applyFont="1" applyFill="1" applyBorder="1" applyAlignment="1"/>
    <xf numFmtId="3" fontId="42" fillId="71" borderId="0" xfId="8" applyNumberFormat="1" applyFont="1" applyFill="1" applyBorder="1" applyAlignment="1"/>
    <xf numFmtId="164" fontId="42" fillId="71" borderId="0" xfId="9" applyNumberFormat="1" applyFont="1" applyFill="1" applyBorder="1" applyAlignment="1"/>
    <xf numFmtId="3" fontId="42" fillId="0" borderId="0" xfId="8" applyNumberFormat="1" applyFont="1" applyFill="1" applyBorder="1" applyAlignment="1"/>
    <xf numFmtId="164" fontId="42" fillId="0" borderId="0" xfId="9" applyNumberFormat="1" applyFont="1" applyFill="1" applyBorder="1" applyAlignment="1"/>
    <xf numFmtId="3" fontId="0" fillId="0" borderId="0" xfId="0" applyNumberFormat="1" applyFont="1" applyBorder="1" applyAlignment="1"/>
    <xf numFmtId="3" fontId="42" fillId="0" borderId="0" xfId="0" applyNumberFormat="1" applyFont="1" applyFill="1" applyBorder="1" applyAlignment="1">
      <alignment vertical="top"/>
    </xf>
    <xf numFmtId="0" fontId="0" fillId="72" borderId="0" xfId="0" applyNumberFormat="1" applyFont="1" applyFill="1" applyBorder="1" applyAlignment="1"/>
    <xf numFmtId="1" fontId="42" fillId="0" borderId="0" xfId="9" applyNumberFormat="1" applyFont="1" applyFill="1" applyBorder="1" applyAlignment="1"/>
    <xf numFmtId="0" fontId="0" fillId="0" borderId="34" xfId="0" applyNumberFormat="1" applyBorder="1" applyAlignment="1"/>
    <xf numFmtId="0" fontId="42" fillId="0" borderId="34" xfId="0" applyNumberFormat="1" applyFont="1" applyBorder="1" applyAlignment="1"/>
    <xf numFmtId="164" fontId="42" fillId="0" borderId="0" xfId="8" applyNumberFormat="1" applyFont="1" applyFill="1" applyBorder="1" applyAlignment="1"/>
    <xf numFmtId="0" fontId="0" fillId="0" borderId="34" xfId="0" applyNumberFormat="1" applyFill="1" applyBorder="1" applyAlignment="1"/>
    <xf numFmtId="0" fontId="0" fillId="0" borderId="34" xfId="0" applyNumberFormat="1" applyFont="1" applyFill="1" applyBorder="1" applyAlignment="1"/>
    <xf numFmtId="3" fontId="42" fillId="2" borderId="0" xfId="8" applyNumberFormat="1" applyFont="1" applyFill="1" applyBorder="1" applyAlignment="1"/>
    <xf numFmtId="164" fontId="42" fillId="70" borderId="0" xfId="9" applyNumberFormat="1" applyFont="1" applyFill="1" applyBorder="1" applyAlignment="1"/>
    <xf numFmtId="3" fontId="0" fillId="2" borderId="0" xfId="0" applyNumberFormat="1" applyFont="1" applyFill="1" applyBorder="1" applyAlignment="1"/>
    <xf numFmtId="164" fontId="0" fillId="2" borderId="0" xfId="0" applyNumberFormat="1" applyFont="1" applyFill="1" applyBorder="1" applyAlignment="1"/>
    <xf numFmtId="3" fontId="0" fillId="0" borderId="0" xfId="0" applyNumberFormat="1" applyFont="1" applyFill="1" applyBorder="1" applyAlignment="1"/>
    <xf numFmtId="164" fontId="42" fillId="2" borderId="0" xfId="9" applyNumberFormat="1" applyFont="1" applyFill="1" applyBorder="1" applyAlignment="1"/>
    <xf numFmtId="3" fontId="42" fillId="0" borderId="0" xfId="9" applyNumberFormat="1" applyFont="1" applyFill="1" applyBorder="1" applyAlignment="1"/>
    <xf numFmtId="3" fontId="42" fillId="0" borderId="0" xfId="8" applyNumberFormat="1" applyFont="1" applyBorder="1" applyAlignment="1"/>
    <xf numFmtId="164" fontId="42" fillId="0" borderId="0" xfId="9" applyNumberFormat="1" applyFont="1" applyBorder="1" applyAlignment="1"/>
    <xf numFmtId="0" fontId="0" fillId="38" borderId="0" xfId="0" applyFont="1" applyFill="1"/>
    <xf numFmtId="49" fontId="0" fillId="0" borderId="0" xfId="8" applyNumberFormat="1" applyFont="1"/>
    <xf numFmtId="176" fontId="0" fillId="0" borderId="0" xfId="0" applyNumberFormat="1"/>
    <xf numFmtId="49" fontId="0" fillId="0" borderId="0" xfId="0" applyNumberFormat="1"/>
    <xf numFmtId="0" fontId="57" fillId="0" borderId="0" xfId="241"/>
    <xf numFmtId="49" fontId="0" fillId="0" borderId="0" xfId="0" applyNumberFormat="1" applyAlignment="1">
      <alignment horizontal="left"/>
    </xf>
    <xf numFmtId="9" fontId="0" fillId="37" borderId="29" xfId="0" applyNumberFormat="1" applyFill="1" applyBorder="1" applyAlignment="1">
      <alignment horizontal="center"/>
    </xf>
    <xf numFmtId="0" fontId="0" fillId="37" borderId="30" xfId="0" applyFill="1" applyBorder="1" applyAlignment="1">
      <alignment horizontal="center"/>
    </xf>
    <xf numFmtId="0" fontId="0" fillId="37" borderId="29" xfId="0" applyFill="1" applyBorder="1" applyAlignment="1">
      <alignment horizontal="center"/>
    </xf>
    <xf numFmtId="0" fontId="2" fillId="0" borderId="1" xfId="2" applyFont="1" applyFill="1" applyBorder="1" applyAlignment="1">
      <alignment wrapText="1"/>
    </xf>
  </cellXfs>
  <cellStyles count="404">
    <cellStyle name="_ColumnTitles" xfId="10"/>
    <cellStyle name="_ColumnTitles 2" xfId="11"/>
    <cellStyle name="_DateRange" xfId="12"/>
    <cellStyle name="_DateRange 2" xfId="13"/>
    <cellStyle name="_Hidden" xfId="14"/>
    <cellStyle name="_Normal" xfId="15"/>
    <cellStyle name="_Percentage" xfId="16"/>
    <cellStyle name="_PercentageBold" xfId="17"/>
    <cellStyle name="_SeriesAttributes" xfId="18"/>
    <cellStyle name="_SeriesAttributes 2" xfId="19"/>
    <cellStyle name="_SeriesData" xfId="20"/>
    <cellStyle name="_SeriesData 2" xfId="21"/>
    <cellStyle name="_SeriesDataNA" xfId="22"/>
    <cellStyle name="_SeriesDataStatistics" xfId="23"/>
    <cellStyle name="20% - Accent1 2" xfId="24"/>
    <cellStyle name="20% - Accent1 2 2" xfId="25"/>
    <cellStyle name="20% - Accent1 2 3" xfId="26"/>
    <cellStyle name="20% - Accent1 3" xfId="27"/>
    <cellStyle name="20% - Accent1 4" xfId="28"/>
    <cellStyle name="20% - Accent1 5" xfId="29"/>
    <cellStyle name="20% - Accent1 6" xfId="30"/>
    <cellStyle name="20% - Accent1 7" xfId="31"/>
    <cellStyle name="20% - Accent2 2" xfId="32"/>
    <cellStyle name="20% - Accent2 2 2" xfId="33"/>
    <cellStyle name="20% - Accent2 2 3" xfId="34"/>
    <cellStyle name="20% - Accent2 3" xfId="35"/>
    <cellStyle name="20% - Accent2 4" xfId="36"/>
    <cellStyle name="20% - Accent2 5" xfId="37"/>
    <cellStyle name="20% - Accent2 6" xfId="38"/>
    <cellStyle name="20% - Accent2 7" xfId="39"/>
    <cellStyle name="20% - Accent3 2" xfId="40"/>
    <cellStyle name="20% - Accent3 2 2" xfId="41"/>
    <cellStyle name="20% - Accent3 2 3" xfId="42"/>
    <cellStyle name="20% - Accent3 3" xfId="43"/>
    <cellStyle name="20% - Accent3 4" xfId="44"/>
    <cellStyle name="20% - Accent3 5" xfId="45"/>
    <cellStyle name="20% - Accent3 6" xfId="46"/>
    <cellStyle name="20% - Accent3 7" xfId="47"/>
    <cellStyle name="20% - Accent4 2" xfId="48"/>
    <cellStyle name="20% - Accent4 2 2" xfId="49"/>
    <cellStyle name="20% - Accent4 2 3" xfId="50"/>
    <cellStyle name="20% - Accent4 3" xfId="51"/>
    <cellStyle name="20% - Accent4 4" xfId="52"/>
    <cellStyle name="20% - Accent4 5" xfId="53"/>
    <cellStyle name="20% - Accent4 6" xfId="54"/>
    <cellStyle name="20% - Accent4 7" xfId="55"/>
    <cellStyle name="20% - Accent5 2" xfId="56"/>
    <cellStyle name="20% - Accent5 2 2" xfId="57"/>
    <cellStyle name="20% - Accent5 2 3" xfId="58"/>
    <cellStyle name="20% - Accent5 3" xfId="59"/>
    <cellStyle name="20% - Accent5 4" xfId="60"/>
    <cellStyle name="20% - Accent5 5" xfId="61"/>
    <cellStyle name="20% - Accent5 6" xfId="62"/>
    <cellStyle name="20% - Accent5 7" xfId="63"/>
    <cellStyle name="20% - Accent6 2" xfId="64"/>
    <cellStyle name="20% - Accent6 2 2" xfId="65"/>
    <cellStyle name="20% - Accent6 2 3" xfId="66"/>
    <cellStyle name="20% - Accent6 3" xfId="67"/>
    <cellStyle name="20% - Accent6 4" xfId="68"/>
    <cellStyle name="20% - Accent6 5" xfId="69"/>
    <cellStyle name="20% - Accent6 6" xfId="70"/>
    <cellStyle name="20% - Accent6 7" xfId="71"/>
    <cellStyle name="40% - Accent1 2" xfId="72"/>
    <cellStyle name="40% - Accent1 2 2" xfId="73"/>
    <cellStyle name="40% - Accent1 2 3" xfId="74"/>
    <cellStyle name="40% - Accent1 3" xfId="75"/>
    <cellStyle name="40% - Accent1 4" xfId="76"/>
    <cellStyle name="40% - Accent1 5" xfId="77"/>
    <cellStyle name="40% - Accent1 6" xfId="78"/>
    <cellStyle name="40% - Accent1 7" xfId="79"/>
    <cellStyle name="40% - Accent2 2" xfId="80"/>
    <cellStyle name="40% - Accent2 2 2" xfId="81"/>
    <cellStyle name="40% - Accent2 2 3" xfId="82"/>
    <cellStyle name="40% - Accent2 3" xfId="83"/>
    <cellStyle name="40% - Accent2 4" xfId="84"/>
    <cellStyle name="40% - Accent2 5" xfId="85"/>
    <cellStyle name="40% - Accent2 6" xfId="86"/>
    <cellStyle name="40% - Accent2 7" xfId="87"/>
    <cellStyle name="40% - Accent3 2" xfId="88"/>
    <cellStyle name="40% - Accent3 2 2" xfId="89"/>
    <cellStyle name="40% - Accent3 2 3" xfId="90"/>
    <cellStyle name="40% - Accent3 3" xfId="91"/>
    <cellStyle name="40% - Accent3 4" xfId="92"/>
    <cellStyle name="40% - Accent3 5" xfId="93"/>
    <cellStyle name="40% - Accent3 6" xfId="94"/>
    <cellStyle name="40% - Accent3 7" xfId="95"/>
    <cellStyle name="40% - Accent4 2" xfId="96"/>
    <cellStyle name="40% - Accent4 2 2" xfId="97"/>
    <cellStyle name="40% - Accent4 2 3" xfId="98"/>
    <cellStyle name="40% - Accent4 3" xfId="99"/>
    <cellStyle name="40% - Accent4 4" xfId="100"/>
    <cellStyle name="40% - Accent4 5" xfId="101"/>
    <cellStyle name="40% - Accent4 6" xfId="102"/>
    <cellStyle name="40% - Accent4 7" xfId="103"/>
    <cellStyle name="40% - Accent5 2" xfId="104"/>
    <cellStyle name="40% - Accent5 2 2" xfId="105"/>
    <cellStyle name="40% - Accent5 2 3" xfId="106"/>
    <cellStyle name="40% - Accent5 3" xfId="107"/>
    <cellStyle name="40% - Accent5 4" xfId="108"/>
    <cellStyle name="40% - Accent5 5" xfId="109"/>
    <cellStyle name="40% - Accent5 6" xfId="110"/>
    <cellStyle name="40% - Accent5 7" xfId="111"/>
    <cellStyle name="40% - Accent6 2" xfId="112"/>
    <cellStyle name="40% - Accent6 2 2" xfId="113"/>
    <cellStyle name="40% - Accent6 2 3" xfId="114"/>
    <cellStyle name="40% - Accent6 3" xfId="115"/>
    <cellStyle name="40% - Accent6 4" xfId="116"/>
    <cellStyle name="40% - Accent6 5" xfId="117"/>
    <cellStyle name="40% - Accent6 6" xfId="118"/>
    <cellStyle name="40% - Accent6 7" xfId="119"/>
    <cellStyle name="60% - Accent1 2" xfId="120"/>
    <cellStyle name="60% - Accent1 2 2" xfId="121"/>
    <cellStyle name="60% - Accent1 2 3" xfId="122"/>
    <cellStyle name="60% - Accent1 3" xfId="123"/>
    <cellStyle name="60% - Accent2 2" xfId="124"/>
    <cellStyle name="60% - Accent2 2 2" xfId="125"/>
    <cellStyle name="60% - Accent2 2 3" xfId="126"/>
    <cellStyle name="60% - Accent2 3" xfId="127"/>
    <cellStyle name="60% - Accent3 2" xfId="128"/>
    <cellStyle name="60% - Accent3 2 2" xfId="129"/>
    <cellStyle name="60% - Accent3 2 3" xfId="130"/>
    <cellStyle name="60% - Accent3 3" xfId="131"/>
    <cellStyle name="60% - Accent4 2" xfId="132"/>
    <cellStyle name="60% - Accent4 2 2" xfId="133"/>
    <cellStyle name="60% - Accent4 2 3" xfId="134"/>
    <cellStyle name="60% - Accent4 3" xfId="135"/>
    <cellStyle name="60% - Accent5 2" xfId="136"/>
    <cellStyle name="60% - Accent5 2 2" xfId="137"/>
    <cellStyle name="60% - Accent5 2 3" xfId="138"/>
    <cellStyle name="60% - Accent5 3" xfId="139"/>
    <cellStyle name="60% - Accent6 2" xfId="140"/>
    <cellStyle name="60% - Accent6 2 2" xfId="141"/>
    <cellStyle name="60% - Accent6 2 3" xfId="142"/>
    <cellStyle name="60% - Accent6 3" xfId="143"/>
    <cellStyle name="Accent1 2" xfId="144"/>
    <cellStyle name="Accent1 2 2" xfId="145"/>
    <cellStyle name="Accent1 2 3" xfId="146"/>
    <cellStyle name="Accent1 3" xfId="147"/>
    <cellStyle name="Accent2 2" xfId="148"/>
    <cellStyle name="Accent2 2 2" xfId="149"/>
    <cellStyle name="Accent2 2 3" xfId="150"/>
    <cellStyle name="Accent2 3" xfId="151"/>
    <cellStyle name="Accent3 2" xfId="152"/>
    <cellStyle name="Accent3 2 2" xfId="153"/>
    <cellStyle name="Accent3 2 3" xfId="154"/>
    <cellStyle name="Accent3 3" xfId="155"/>
    <cellStyle name="Accent4 2" xfId="156"/>
    <cellStyle name="Accent4 2 2" xfId="157"/>
    <cellStyle name="Accent4 2 3" xfId="158"/>
    <cellStyle name="Accent4 3" xfId="159"/>
    <cellStyle name="Accent5 2" xfId="160"/>
    <cellStyle name="Accent5 2 2" xfId="161"/>
    <cellStyle name="Accent5 2 3" xfId="162"/>
    <cellStyle name="Accent5 3" xfId="163"/>
    <cellStyle name="Accent6 2" xfId="164"/>
    <cellStyle name="Accent6 2 2" xfId="165"/>
    <cellStyle name="Accent6 2 3" xfId="166"/>
    <cellStyle name="Accent6 3" xfId="167"/>
    <cellStyle name="Bad 2" xfId="168"/>
    <cellStyle name="Bad 2 2" xfId="169"/>
    <cellStyle name="Bad 2 3" xfId="170"/>
    <cellStyle name="Bad 3" xfId="171"/>
    <cellStyle name="Body: normal cell" xfId="4"/>
    <cellStyle name="Calculation 2" xfId="172"/>
    <cellStyle name="Calculation 2 2" xfId="173"/>
    <cellStyle name="Calculation 2 2 2" xfId="174"/>
    <cellStyle name="Calculation 2 3" xfId="175"/>
    <cellStyle name="Calculation 3" xfId="176"/>
    <cellStyle name="Check Cell 2" xfId="177"/>
    <cellStyle name="Check Cell 2 2" xfId="178"/>
    <cellStyle name="Check Cell 2 3" xfId="179"/>
    <cellStyle name="Check Cell 3" xfId="180"/>
    <cellStyle name="Comma" xfId="8" builtinId="3"/>
    <cellStyle name="Comma [0] 2" xfId="181"/>
    <cellStyle name="Comma [0] 2 2" xfId="182"/>
    <cellStyle name="Comma [0] 3" xfId="183"/>
    <cellStyle name="Comma 10" xfId="184"/>
    <cellStyle name="Comma 11" xfId="185"/>
    <cellStyle name="Comma 11 2" xfId="186"/>
    <cellStyle name="Comma 12" xfId="187"/>
    <cellStyle name="Comma 2" xfId="188"/>
    <cellStyle name="Comma 2 2" xfId="189"/>
    <cellStyle name="Comma 2 2 2" xfId="190"/>
    <cellStyle name="Comma 2 3" xfId="191"/>
    <cellStyle name="Comma 2 4" xfId="192"/>
    <cellStyle name="Comma 2 5" xfId="193"/>
    <cellStyle name="Comma 2 6" xfId="194"/>
    <cellStyle name="Comma 3" xfId="195"/>
    <cellStyle name="Comma 3 2" xfId="196"/>
    <cellStyle name="Comma 3 3" xfId="197"/>
    <cellStyle name="Comma 3 4" xfId="198"/>
    <cellStyle name="Comma 4" xfId="199"/>
    <cellStyle name="Comma 4 2" xfId="200"/>
    <cellStyle name="Comma 5" xfId="201"/>
    <cellStyle name="Comma 5 2" xfId="202"/>
    <cellStyle name="Comma 5 3" xfId="203"/>
    <cellStyle name="Comma 5 4" xfId="204"/>
    <cellStyle name="Comma 6" xfId="205"/>
    <cellStyle name="Comma 7" xfId="206"/>
    <cellStyle name="Comma 8" xfId="207"/>
    <cellStyle name="Comma 9" xfId="208"/>
    <cellStyle name="Comma0" xfId="209"/>
    <cellStyle name="Currency 2" xfId="210"/>
    <cellStyle name="Currency 3" xfId="211"/>
    <cellStyle name="Currency0" xfId="212"/>
    <cellStyle name="Date" xfId="213"/>
    <cellStyle name="DateTime" xfId="214"/>
    <cellStyle name="Explanatory Text 2" xfId="215"/>
    <cellStyle name="Explanatory Text 2 2" xfId="216"/>
    <cellStyle name="Explanatory Text 2 3" xfId="217"/>
    <cellStyle name="Explanatory Text 3" xfId="218"/>
    <cellStyle name="Fixed" xfId="219"/>
    <cellStyle name="Followed Hyperlink 2" xfId="220"/>
    <cellStyle name="Font: Calibri, 9pt regular" xfId="6"/>
    <cellStyle name="Footnotes: top row" xfId="2"/>
    <cellStyle name="Good 2" xfId="221"/>
    <cellStyle name="Good 2 2" xfId="222"/>
    <cellStyle name="Good 2 3" xfId="223"/>
    <cellStyle name="Good 3" xfId="224"/>
    <cellStyle name="Header: bottom row" xfId="5"/>
    <cellStyle name="Heading 1 2" xfId="225"/>
    <cellStyle name="Heading 1 2 2" xfId="226"/>
    <cellStyle name="Heading 1 2 3" xfId="227"/>
    <cellStyle name="Heading 1 3" xfId="228"/>
    <cellStyle name="Heading 2 2" xfId="229"/>
    <cellStyle name="Heading 2 2 2" xfId="230"/>
    <cellStyle name="Heading 2 2 3" xfId="231"/>
    <cellStyle name="Heading 2 3" xfId="232"/>
    <cellStyle name="Heading 3 2" xfId="233"/>
    <cellStyle name="Heading 3 2 2" xfId="234"/>
    <cellStyle name="Heading 3 2 3" xfId="235"/>
    <cellStyle name="Heading 3 3" xfId="236"/>
    <cellStyle name="Heading 4 2" xfId="237"/>
    <cellStyle name="Heading 4 2 2" xfId="238"/>
    <cellStyle name="Heading 4 2 3" xfId="239"/>
    <cellStyle name="Heading 4 3" xfId="240"/>
    <cellStyle name="Hyperlink" xfId="241" builtinId="8"/>
    <cellStyle name="Hyperlink 2" xfId="242"/>
    <cellStyle name="Hyperlink 3" xfId="243"/>
    <cellStyle name="Hyperlink 4" xfId="244"/>
    <cellStyle name="Hyperlink 4 2" xfId="245"/>
    <cellStyle name="Hyperlink 5" xfId="246"/>
    <cellStyle name="Input 2" xfId="247"/>
    <cellStyle name="Input 2 2" xfId="248"/>
    <cellStyle name="Input 2 2 2" xfId="249"/>
    <cellStyle name="Input 2 3" xfId="250"/>
    <cellStyle name="Input 3" xfId="251"/>
    <cellStyle name="Linked Cell 2" xfId="252"/>
    <cellStyle name="Linked Cell 2 2" xfId="253"/>
    <cellStyle name="Linked Cell 2 3" xfId="254"/>
    <cellStyle name="Linked Cell 3" xfId="255"/>
    <cellStyle name="Neutral 2" xfId="256"/>
    <cellStyle name="Neutral 2 2" xfId="257"/>
    <cellStyle name="Neutral 2 3" xfId="258"/>
    <cellStyle name="Neutral 3" xfId="259"/>
    <cellStyle name="Normal" xfId="0" builtinId="0"/>
    <cellStyle name="Normal 10" xfId="260"/>
    <cellStyle name="Normal 11" xfId="261"/>
    <cellStyle name="Normal 11 2" xfId="262"/>
    <cellStyle name="Normal 12" xfId="263"/>
    <cellStyle name="Normal 13" xfId="264"/>
    <cellStyle name="Normal 14" xfId="265"/>
    <cellStyle name="Normal 15" xfId="266"/>
    <cellStyle name="Normal 15 2" xfId="267"/>
    <cellStyle name="Normal 16" xfId="268"/>
    <cellStyle name="Normal 16 2" xfId="269"/>
    <cellStyle name="Normal 16 3" xfId="270"/>
    <cellStyle name="Normal 17" xfId="271"/>
    <cellStyle name="Normal 17 2" xfId="272"/>
    <cellStyle name="Normal 18" xfId="273"/>
    <cellStyle name="Normal 19" xfId="274"/>
    <cellStyle name="Normal 2" xfId="1"/>
    <cellStyle name="Normal 2 2" xfId="276"/>
    <cellStyle name="Normal 2 2 2" xfId="277"/>
    <cellStyle name="Normal 2 2 2 2" xfId="278"/>
    <cellStyle name="Normal 2 3" xfId="279"/>
    <cellStyle name="Normal 2 3 2" xfId="280"/>
    <cellStyle name="Normal 2 4" xfId="281"/>
    <cellStyle name="Normal 2 4 2" xfId="282"/>
    <cellStyle name="Normal 2 4 2 2" xfId="283"/>
    <cellStyle name="Normal 2 4 3" xfId="284"/>
    <cellStyle name="Normal 2 5" xfId="285"/>
    <cellStyle name="Normal 2 6" xfId="286"/>
    <cellStyle name="Normal 2_Sheet7" xfId="275"/>
    <cellStyle name="Normal 20" xfId="287"/>
    <cellStyle name="Normal 21" xfId="288"/>
    <cellStyle name="Normal 3" xfId="289"/>
    <cellStyle name="Normal 3 2" xfId="290"/>
    <cellStyle name="Normal 3 2 2" xfId="291"/>
    <cellStyle name="Normal 3 3" xfId="292"/>
    <cellStyle name="Normal 3 4" xfId="293"/>
    <cellStyle name="Normal 3 5" xfId="294"/>
    <cellStyle name="Normal 4" xfId="295"/>
    <cellStyle name="Normal 4 2" xfId="296"/>
    <cellStyle name="Normal 4 2 2" xfId="297"/>
    <cellStyle name="Normal 4 2 3" xfId="298"/>
    <cellStyle name="Normal 4 3" xfId="299"/>
    <cellStyle name="Normal 4 4" xfId="300"/>
    <cellStyle name="Normal 4 5" xfId="301"/>
    <cellStyle name="Normal 4 6" xfId="302"/>
    <cellStyle name="Normal 5" xfId="303"/>
    <cellStyle name="Normal 5 2" xfId="304"/>
    <cellStyle name="Normal 5 2 2" xfId="305"/>
    <cellStyle name="Normal 5 3" xfId="306"/>
    <cellStyle name="Normal 6" xfId="307"/>
    <cellStyle name="Normal 6 2" xfId="308"/>
    <cellStyle name="Normal 6 2 2" xfId="309"/>
    <cellStyle name="Normal 6 3" xfId="310"/>
    <cellStyle name="Normal 6 4" xfId="311"/>
    <cellStyle name="Normal 6 5" xfId="312"/>
    <cellStyle name="Normal 7" xfId="313"/>
    <cellStyle name="Normal 7 2" xfId="314"/>
    <cellStyle name="Normal 8" xfId="315"/>
    <cellStyle name="Normal 8 2" xfId="316"/>
    <cellStyle name="Normal 9" xfId="317"/>
    <cellStyle name="Normal 9 2" xfId="318"/>
    <cellStyle name="Note 2" xfId="319"/>
    <cellStyle name="Note 2 2" xfId="320"/>
    <cellStyle name="Note 2 2 2" xfId="321"/>
    <cellStyle name="Note 2 2 2 2" xfId="322"/>
    <cellStyle name="Note 2 3" xfId="323"/>
    <cellStyle name="Note 2 3 2" xfId="324"/>
    <cellStyle name="Note 3" xfId="325"/>
    <cellStyle name="Note 3 2" xfId="326"/>
    <cellStyle name="Note 4" xfId="327"/>
    <cellStyle name="Note 4 2" xfId="328"/>
    <cellStyle name="Note 5" xfId="329"/>
    <cellStyle name="Note 6" xfId="330"/>
    <cellStyle name="Note 7" xfId="331"/>
    <cellStyle name="Note 8" xfId="332"/>
    <cellStyle name="Note 9" xfId="333"/>
    <cellStyle name="Output 2" xfId="334"/>
    <cellStyle name="Output 2 2" xfId="335"/>
    <cellStyle name="Output 2 2 2" xfId="336"/>
    <cellStyle name="Output 2 3" xfId="337"/>
    <cellStyle name="Output 3" xfId="338"/>
    <cellStyle name="Parent row" xfId="3"/>
    <cellStyle name="Percent" xfId="9" builtinId="5"/>
    <cellStyle name="Percent 2" xfId="339"/>
    <cellStyle name="Percent 2 2" xfId="340"/>
    <cellStyle name="Percent 2 2 2" xfId="341"/>
    <cellStyle name="Percent 2 3" xfId="342"/>
    <cellStyle name="Percent 2 4" xfId="343"/>
    <cellStyle name="Percent 2 5" xfId="344"/>
    <cellStyle name="Percent 3" xfId="345"/>
    <cellStyle name="Percent 3 2" xfId="346"/>
    <cellStyle name="Percent 3 3" xfId="347"/>
    <cellStyle name="Percent 4" xfId="348"/>
    <cellStyle name="Percent 4 2" xfId="349"/>
    <cellStyle name="Percent 5" xfId="350"/>
    <cellStyle name="Percent 6" xfId="351"/>
    <cellStyle name="Percent 6 2" xfId="352"/>
    <cellStyle name="Percent 7" xfId="353"/>
    <cellStyle name="Percent 7 2" xfId="354"/>
    <cellStyle name="Percent 8" xfId="355"/>
    <cellStyle name="Percent 8 2" xfId="356"/>
    <cellStyle name="Percent 9" xfId="357"/>
    <cellStyle name="Random_bit_of_data" xfId="358"/>
    <cellStyle name="Style 21" xfId="359"/>
    <cellStyle name="Style 21 2" xfId="360"/>
    <cellStyle name="Style 21 2 2" xfId="361"/>
    <cellStyle name="Style 21 3" xfId="362"/>
    <cellStyle name="Style 22" xfId="363"/>
    <cellStyle name="Style 22 2" xfId="364"/>
    <cellStyle name="Style 22 3" xfId="365"/>
    <cellStyle name="Style 23" xfId="366"/>
    <cellStyle name="Style 23 2" xfId="367"/>
    <cellStyle name="Style 23 2 2" xfId="368"/>
    <cellStyle name="Style 23 2 3" xfId="369"/>
    <cellStyle name="Style 23 3" xfId="370"/>
    <cellStyle name="Style 23 3 2" xfId="371"/>
    <cellStyle name="Style 23 4" xfId="372"/>
    <cellStyle name="Style 24" xfId="373"/>
    <cellStyle name="Style 24 2" xfId="374"/>
    <cellStyle name="Style 24 3" xfId="375"/>
    <cellStyle name="Style 25" xfId="376"/>
    <cellStyle name="Style 25 2" xfId="377"/>
    <cellStyle name="Style 25 3" xfId="378"/>
    <cellStyle name="Style 26" xfId="379"/>
    <cellStyle name="Style 26 2" xfId="380"/>
    <cellStyle name="Style 26 3" xfId="381"/>
    <cellStyle name="Style 27" xfId="382"/>
    <cellStyle name="Style 28" xfId="383"/>
    <cellStyle name="Style 29" xfId="384"/>
    <cellStyle name="Style 30" xfId="385"/>
    <cellStyle name="Style 31" xfId="386"/>
    <cellStyle name="Style 32" xfId="387"/>
    <cellStyle name="Style 33" xfId="388"/>
    <cellStyle name="Style 34" xfId="389"/>
    <cellStyle name="Style 35" xfId="390"/>
    <cellStyle name="Style 36" xfId="391"/>
    <cellStyle name="Table title" xfId="7"/>
    <cellStyle name="Title 2" xfId="392"/>
    <cellStyle name="Title 2 2" xfId="393"/>
    <cellStyle name="Total 2" xfId="394"/>
    <cellStyle name="Total 2 2" xfId="395"/>
    <cellStyle name="Total 2 2 2" xfId="396"/>
    <cellStyle name="Total 2 3" xfId="397"/>
    <cellStyle name="Total 2 3 2" xfId="398"/>
    <cellStyle name="Total 3" xfId="399"/>
    <cellStyle name="Warning Text 2" xfId="400"/>
    <cellStyle name="Warning Text 2 2" xfId="401"/>
    <cellStyle name="Warning Text 2 3" xfId="402"/>
    <cellStyle name="Warning Text 3" xfId="40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419101</xdr:colOff>
      <xdr:row>19</xdr:row>
      <xdr:rowOff>133350</xdr:rowOff>
    </xdr:from>
    <xdr:to>
      <xdr:col>21</xdr:col>
      <xdr:colOff>561976</xdr:colOff>
      <xdr:row>37</xdr:row>
      <xdr:rowOff>28575</xdr:rowOff>
    </xdr:to>
    <xdr:pic>
      <xdr:nvPicPr>
        <xdr:cNvPr id="2" name="Picture 1"/>
        <xdr:cNvPicPr>
          <a:picLocks noChangeAspect="1"/>
        </xdr:cNvPicPr>
      </xdr:nvPicPr>
      <xdr:blipFill rotWithShape="1">
        <a:blip xmlns:r="http://schemas.openxmlformats.org/officeDocument/2006/relationships" r:embed="rId1"/>
        <a:srcRect r="200" b="57896"/>
        <a:stretch/>
      </xdr:blipFill>
      <xdr:spPr>
        <a:xfrm>
          <a:off x="419101" y="2990850"/>
          <a:ext cx="13430250" cy="33242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876300</xdr:colOff>
      <xdr:row>42</xdr:row>
      <xdr:rowOff>76200</xdr:rowOff>
    </xdr:from>
    <xdr:to>
      <xdr:col>17</xdr:col>
      <xdr:colOff>520836</xdr:colOff>
      <xdr:row>67</xdr:row>
      <xdr:rowOff>132714</xdr:rowOff>
    </xdr:to>
    <xdr:pic>
      <xdr:nvPicPr>
        <xdr:cNvPr id="3" name="Picture 2"/>
        <xdr:cNvPicPr>
          <a:picLocks noChangeAspect="1"/>
        </xdr:cNvPicPr>
      </xdr:nvPicPr>
      <xdr:blipFill>
        <a:blip xmlns:r="http://schemas.openxmlformats.org/officeDocument/2006/relationships" r:embed="rId1"/>
        <a:stretch>
          <a:fillRect/>
        </a:stretch>
      </xdr:blipFill>
      <xdr:spPr>
        <a:xfrm>
          <a:off x="876300" y="7505700"/>
          <a:ext cx="12760461" cy="481901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30</xdr:row>
      <xdr:rowOff>0</xdr:rowOff>
    </xdr:from>
    <xdr:to>
      <xdr:col>9</xdr:col>
      <xdr:colOff>609599</xdr:colOff>
      <xdr:row>56</xdr:row>
      <xdr:rowOff>41238</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5067300"/>
          <a:ext cx="7777162" cy="474658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ris%20Busch/Downloads/2018-0815_illustrative_compliance_scenario_calc%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mediate Calculations"/>
      <sheetName val="Summary"/>
      <sheetName val="Reduction Targets"/>
      <sheetName val="Demand Reduction Scenarios"/>
      <sheetName val="Supply Scenarios"/>
      <sheetName val="Calculations"/>
      <sheetName val="GHG Calculations"/>
      <sheetName val="Figures I"/>
      <sheetName val="Figures II"/>
      <sheetName val="Maximum Cost Pass-Through"/>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rb.ca.gov/cc/scopingplan/2030sp_appd_pathways_final.pd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5"/>
  <sheetViews>
    <sheetView tabSelected="1" workbookViewId="0">
      <selection activeCell="D24" sqref="D24"/>
    </sheetView>
  </sheetViews>
  <sheetFormatPr defaultRowHeight="14.5" x14ac:dyDescent="0.35"/>
  <cols>
    <col min="2" max="2" width="69.26953125" customWidth="1"/>
  </cols>
  <sheetData>
    <row r="1" spans="1:2" ht="15" x14ac:dyDescent="0.25">
      <c r="A1" s="1" t="s">
        <v>0</v>
      </c>
    </row>
    <row r="3" spans="1:2" ht="15" x14ac:dyDescent="0.25">
      <c r="A3" s="1" t="s">
        <v>1</v>
      </c>
      <c r="B3" s="20" t="s">
        <v>519</v>
      </c>
    </row>
    <row r="4" spans="1:2" ht="15" x14ac:dyDescent="0.25">
      <c r="B4" s="29" t="s">
        <v>513</v>
      </c>
    </row>
    <row r="5" spans="1:2" ht="15" x14ac:dyDescent="0.25">
      <c r="B5" s="105" t="s">
        <v>518</v>
      </c>
    </row>
    <row r="6" spans="1:2" ht="15" x14ac:dyDescent="0.25">
      <c r="B6" t="s">
        <v>506</v>
      </c>
    </row>
    <row r="8" spans="1:2" ht="15" x14ac:dyDescent="0.25">
      <c r="B8" s="27" t="s">
        <v>328</v>
      </c>
    </row>
    <row r="9" spans="1:2" ht="15" x14ac:dyDescent="0.25">
      <c r="B9" s="27" t="s">
        <v>329</v>
      </c>
    </row>
    <row r="10" spans="1:2" ht="15" x14ac:dyDescent="0.25">
      <c r="B10" s="27" t="s">
        <v>330</v>
      </c>
    </row>
    <row r="11" spans="1:2" ht="15" x14ac:dyDescent="0.25">
      <c r="B11" s="27" t="s">
        <v>331</v>
      </c>
    </row>
    <row r="12" spans="1:2" ht="15" x14ac:dyDescent="0.25">
      <c r="B12" s="27" t="s">
        <v>332</v>
      </c>
    </row>
    <row r="13" spans="1:2" ht="15" x14ac:dyDescent="0.25">
      <c r="B13" s="21" t="s">
        <v>333</v>
      </c>
    </row>
    <row r="15" spans="1:2" ht="15" x14ac:dyDescent="0.25">
      <c r="B15" s="20" t="s">
        <v>276</v>
      </c>
    </row>
    <row r="16" spans="1:2" ht="15" x14ac:dyDescent="0.25">
      <c r="B16" t="s">
        <v>277</v>
      </c>
    </row>
    <row r="17" spans="1:2" ht="15" x14ac:dyDescent="0.25">
      <c r="B17" t="s">
        <v>278</v>
      </c>
    </row>
    <row r="18" spans="1:2" ht="15" x14ac:dyDescent="0.25">
      <c r="B18" t="s">
        <v>279</v>
      </c>
    </row>
    <row r="19" spans="1:2" ht="15" x14ac:dyDescent="0.25">
      <c r="B19" t="s">
        <v>280</v>
      </c>
    </row>
    <row r="20" spans="1:2" ht="15" x14ac:dyDescent="0.25">
      <c r="B20" t="s">
        <v>281</v>
      </c>
    </row>
    <row r="22" spans="1:2" ht="15" x14ac:dyDescent="0.25">
      <c r="B22" s="20" t="s">
        <v>326</v>
      </c>
    </row>
    <row r="23" spans="1:2" ht="15" x14ac:dyDescent="0.25">
      <c r="B23" t="s">
        <v>323</v>
      </c>
    </row>
    <row r="24" spans="1:2" ht="15" x14ac:dyDescent="0.25">
      <c r="B24" s="21">
        <v>2017</v>
      </c>
    </row>
    <row r="25" spans="1:2" ht="15" x14ac:dyDescent="0.25">
      <c r="B25" t="s">
        <v>158</v>
      </c>
    </row>
    <row r="26" spans="1:2" ht="15" x14ac:dyDescent="0.25">
      <c r="B26" t="s">
        <v>324</v>
      </c>
    </row>
    <row r="27" spans="1:2" ht="15" x14ac:dyDescent="0.25">
      <c r="B27" t="s">
        <v>327</v>
      </c>
    </row>
    <row r="29" spans="1:2" ht="15" x14ac:dyDescent="0.25">
      <c r="A29" s="1" t="s">
        <v>161</v>
      </c>
    </row>
    <row r="30" spans="1:2" ht="15" x14ac:dyDescent="0.25">
      <c r="A30" t="s">
        <v>524</v>
      </c>
    </row>
    <row r="31" spans="1:2" x14ac:dyDescent="0.35">
      <c r="A31" t="s">
        <v>502</v>
      </c>
    </row>
    <row r="32" spans="1:2" ht="15" x14ac:dyDescent="0.25">
      <c r="A32" t="s">
        <v>503</v>
      </c>
    </row>
    <row r="34" spans="1:1" x14ac:dyDescent="0.35">
      <c r="A34" t="s">
        <v>525</v>
      </c>
    </row>
    <row r="35" spans="1:1" ht="15" x14ac:dyDescent="0.25">
      <c r="A35" s="1"/>
    </row>
    <row r="36" spans="1:1" ht="15" x14ac:dyDescent="0.25">
      <c r="A36" t="s">
        <v>286</v>
      </c>
    </row>
    <row r="37" spans="1:1" ht="15" x14ac:dyDescent="0.25">
      <c r="A37" t="s">
        <v>287</v>
      </c>
    </row>
    <row r="38" spans="1:1" ht="15" x14ac:dyDescent="0.25">
      <c r="A38" t="s">
        <v>288</v>
      </c>
    </row>
    <row r="39" spans="1:1" ht="15" x14ac:dyDescent="0.25">
      <c r="A39" t="s">
        <v>289</v>
      </c>
    </row>
    <row r="41" spans="1:1" ht="15" x14ac:dyDescent="0.25">
      <c r="A41" t="s">
        <v>334</v>
      </c>
    </row>
    <row r="42" spans="1:1" ht="15" x14ac:dyDescent="0.25">
      <c r="A42" t="s">
        <v>337</v>
      </c>
    </row>
    <row r="43" spans="1:1" ht="15" x14ac:dyDescent="0.25">
      <c r="A43" t="s">
        <v>335</v>
      </c>
    </row>
    <row r="44" spans="1:1" ht="15" x14ac:dyDescent="0.25">
      <c r="A44" t="s">
        <v>336</v>
      </c>
    </row>
    <row r="46" spans="1:1" ht="15" x14ac:dyDescent="0.25">
      <c r="A46" t="s">
        <v>290</v>
      </c>
    </row>
    <row r="47" spans="1:1" ht="15" x14ac:dyDescent="0.25">
      <c r="A47" t="s">
        <v>291</v>
      </c>
    </row>
    <row r="49" spans="1:2" ht="15" x14ac:dyDescent="0.25">
      <c r="A49" t="s">
        <v>526</v>
      </c>
    </row>
    <row r="50" spans="1:2" ht="15" x14ac:dyDescent="0.25">
      <c r="A50" t="s">
        <v>520</v>
      </c>
    </row>
    <row r="51" spans="1:2" ht="15" x14ac:dyDescent="0.25">
      <c r="A51" s="29" t="s">
        <v>521</v>
      </c>
    </row>
    <row r="52" spans="1:2" ht="15" x14ac:dyDescent="0.25">
      <c r="A52" s="29" t="s">
        <v>507</v>
      </c>
    </row>
    <row r="53" spans="1:2" ht="15" x14ac:dyDescent="0.25">
      <c r="A53" s="29" t="s">
        <v>508</v>
      </c>
    </row>
    <row r="54" spans="1:2" ht="15" x14ac:dyDescent="0.25">
      <c r="A54" s="29" t="s">
        <v>509</v>
      </c>
    </row>
    <row r="55" spans="1:2" ht="15" x14ac:dyDescent="0.25">
      <c r="A55" s="29" t="s">
        <v>510</v>
      </c>
    </row>
    <row r="56" spans="1:2" ht="15" x14ac:dyDescent="0.25">
      <c r="A56" s="29" t="s">
        <v>511</v>
      </c>
    </row>
    <row r="57" spans="1:2" ht="15" x14ac:dyDescent="0.25">
      <c r="A57" s="29" t="s">
        <v>512</v>
      </c>
    </row>
    <row r="58" spans="1:2" ht="15" x14ac:dyDescent="0.25">
      <c r="A58" s="29"/>
    </row>
    <row r="59" spans="1:2" ht="15" x14ac:dyDescent="0.25">
      <c r="A59" s="29" t="s">
        <v>522</v>
      </c>
    </row>
    <row r="60" spans="1:2" ht="15" x14ac:dyDescent="0.25">
      <c r="A60" s="29" t="s">
        <v>523</v>
      </c>
    </row>
    <row r="61" spans="1:2" ht="15" x14ac:dyDescent="0.25">
      <c r="A61" s="29"/>
    </row>
    <row r="62" spans="1:2" ht="15" x14ac:dyDescent="0.25">
      <c r="A62" s="29"/>
      <c r="B62" t="s">
        <v>514</v>
      </c>
    </row>
    <row r="64" spans="1:2" ht="15" x14ac:dyDescent="0.25">
      <c r="A64" s="29" t="s">
        <v>515</v>
      </c>
      <c r="B64" t="s">
        <v>516</v>
      </c>
    </row>
    <row r="65" spans="1:2" ht="15" x14ac:dyDescent="0.25">
      <c r="A65" s="29"/>
      <c r="B65" s="104" t="s">
        <v>517</v>
      </c>
    </row>
  </sheetData>
  <hyperlinks>
    <hyperlink ref="B65" r:id="rId1"/>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0"/>
  <sheetViews>
    <sheetView topLeftCell="A31" workbookViewId="0">
      <selection activeCell="C38" sqref="C38"/>
    </sheetView>
  </sheetViews>
  <sheetFormatPr defaultRowHeight="14.5" x14ac:dyDescent="0.35"/>
  <cols>
    <col min="1" max="1" width="39.1796875" customWidth="1"/>
    <col min="8" max="8" width="20.453125" bestFit="1" customWidth="1"/>
  </cols>
  <sheetData>
    <row r="1" spans="1:37" x14ac:dyDescent="0.25">
      <c r="A1" t="s">
        <v>385</v>
      </c>
    </row>
    <row r="2" spans="1:37" x14ac:dyDescent="0.25">
      <c r="A2" t="s">
        <v>386</v>
      </c>
    </row>
    <row r="4" spans="1:37" x14ac:dyDescent="0.25">
      <c r="A4" t="s">
        <v>338</v>
      </c>
      <c r="B4">
        <v>2015</v>
      </c>
      <c r="C4">
        <v>2016</v>
      </c>
      <c r="D4">
        <v>2017</v>
      </c>
      <c r="E4">
        <v>2018</v>
      </c>
      <c r="F4">
        <v>2019</v>
      </c>
      <c r="G4">
        <v>2020</v>
      </c>
      <c r="H4">
        <v>2021</v>
      </c>
      <c r="I4">
        <v>2022</v>
      </c>
      <c r="J4">
        <v>2023</v>
      </c>
      <c r="K4">
        <v>2024</v>
      </c>
      <c r="L4">
        <v>2025</v>
      </c>
      <c r="M4">
        <v>2026</v>
      </c>
      <c r="N4">
        <v>2027</v>
      </c>
      <c r="O4">
        <v>2028</v>
      </c>
      <c r="P4">
        <v>2029</v>
      </c>
      <c r="Q4">
        <v>2030</v>
      </c>
      <c r="R4">
        <v>2031</v>
      </c>
      <c r="S4">
        <v>2032</v>
      </c>
      <c r="T4">
        <v>2033</v>
      </c>
      <c r="U4">
        <v>2034</v>
      </c>
      <c r="V4">
        <v>2035</v>
      </c>
      <c r="W4">
        <v>2036</v>
      </c>
      <c r="X4">
        <v>2037</v>
      </c>
      <c r="Y4">
        <v>2038</v>
      </c>
      <c r="Z4">
        <v>2039</v>
      </c>
      <c r="AA4">
        <v>2040</v>
      </c>
      <c r="AB4">
        <v>2041</v>
      </c>
      <c r="AC4">
        <v>2042</v>
      </c>
      <c r="AD4">
        <v>2043</v>
      </c>
      <c r="AE4">
        <v>2044</v>
      </c>
      <c r="AF4">
        <v>2045</v>
      </c>
      <c r="AG4">
        <v>2046</v>
      </c>
      <c r="AH4">
        <v>2047</v>
      </c>
      <c r="AI4">
        <v>2048</v>
      </c>
      <c r="AJ4">
        <v>2049</v>
      </c>
      <c r="AK4">
        <v>2050</v>
      </c>
    </row>
    <row r="5" spans="1:37" x14ac:dyDescent="0.25">
      <c r="A5" t="s">
        <v>371</v>
      </c>
      <c r="B5">
        <v>5.8672027972027897E-2</v>
      </c>
      <c r="C5">
        <v>5.7761188811188802E-2</v>
      </c>
      <c r="D5">
        <v>5.6850349650349602E-2</v>
      </c>
      <c r="E5">
        <v>5.5939510489510402E-2</v>
      </c>
      <c r="F5">
        <v>5.50286713286713E-2</v>
      </c>
      <c r="G5">
        <v>5.41178321678321E-2</v>
      </c>
      <c r="H5">
        <v>5.3206993006992997E-2</v>
      </c>
      <c r="I5">
        <v>5.2296153846153798E-2</v>
      </c>
      <c r="J5">
        <v>5.1385314685314598E-2</v>
      </c>
      <c r="K5">
        <v>5.0474475524475503E-2</v>
      </c>
      <c r="L5">
        <v>4.9563636363636303E-2</v>
      </c>
      <c r="M5">
        <v>4.86527972027972E-2</v>
      </c>
      <c r="N5">
        <v>4.7741958041958001E-2</v>
      </c>
      <c r="O5">
        <v>4.6831118881118801E-2</v>
      </c>
      <c r="P5">
        <v>4.5920279720279698E-2</v>
      </c>
      <c r="Q5">
        <v>4.5009440559440499E-2</v>
      </c>
      <c r="R5">
        <v>4.4098601398601299E-2</v>
      </c>
      <c r="S5">
        <v>4.3187762237762203E-2</v>
      </c>
      <c r="T5">
        <v>4.2276923076922997E-2</v>
      </c>
      <c r="U5">
        <v>4.1366083916083901E-2</v>
      </c>
      <c r="V5">
        <v>4.0455244755244701E-2</v>
      </c>
      <c r="W5">
        <v>3.9544405594405502E-2</v>
      </c>
      <c r="X5">
        <v>3.8633566433566399E-2</v>
      </c>
      <c r="Y5">
        <v>3.7722727272727199E-2</v>
      </c>
      <c r="Z5">
        <v>3.6811888111888097E-2</v>
      </c>
      <c r="AA5">
        <v>3.5901048951048897E-2</v>
      </c>
      <c r="AB5">
        <v>3.4990209790209698E-2</v>
      </c>
      <c r="AC5">
        <v>3.4079370629370602E-2</v>
      </c>
      <c r="AD5">
        <v>3.3168531468531402E-2</v>
      </c>
      <c r="AE5">
        <v>3.2257692307692203E-2</v>
      </c>
      <c r="AF5">
        <v>3.13468531468531E-2</v>
      </c>
      <c r="AG5">
        <v>3.04360139860139E-2</v>
      </c>
      <c r="AH5">
        <v>2.9525174825174801E-2</v>
      </c>
      <c r="AI5">
        <v>2.8614335664335602E-2</v>
      </c>
      <c r="AJ5">
        <v>2.7703496503496398E-2</v>
      </c>
      <c r="AK5">
        <v>2.6792657342657299E-2</v>
      </c>
    </row>
    <row r="6" spans="1:37" x14ac:dyDescent="0.25">
      <c r="A6" t="s">
        <v>353</v>
      </c>
      <c r="B6">
        <v>1.0251277540270201</v>
      </c>
      <c r="C6">
        <v>1.0309981876515899</v>
      </c>
      <c r="D6">
        <v>1.0373065338083001</v>
      </c>
      <c r="E6">
        <v>1.04329098739649</v>
      </c>
      <c r="F6">
        <v>1.0496544293907299</v>
      </c>
      <c r="G6">
        <v>1.0532488952140699</v>
      </c>
      <c r="H6">
        <v>1.0524646573346601</v>
      </c>
      <c r="I6">
        <v>1.05142061578076</v>
      </c>
      <c r="J6">
        <v>1.0499402556901001</v>
      </c>
      <c r="K6">
        <v>1.0480120142415801</v>
      </c>
      <c r="L6">
        <v>1.0480309199053901</v>
      </c>
      <c r="M6">
        <v>1.0472885012317099</v>
      </c>
      <c r="N6">
        <v>1.0461250203948</v>
      </c>
      <c r="O6">
        <v>1.0448910901736701</v>
      </c>
      <c r="P6">
        <v>1.0437239927850399</v>
      </c>
      <c r="Q6">
        <v>1.0429961496017699</v>
      </c>
      <c r="R6">
        <v>1.04339214584963</v>
      </c>
      <c r="S6">
        <v>1.04466558006055</v>
      </c>
      <c r="T6">
        <v>1.04705168497302</v>
      </c>
      <c r="U6">
        <v>1.0503441339951101</v>
      </c>
      <c r="V6">
        <v>1.05464633776049</v>
      </c>
      <c r="W6">
        <v>1.06006651879722</v>
      </c>
      <c r="X6">
        <v>1.06635624048858</v>
      </c>
      <c r="Y6">
        <v>1.0734094188847301</v>
      </c>
      <c r="Z6">
        <v>1.0810353495453799</v>
      </c>
      <c r="AA6">
        <v>1.0891190795335</v>
      </c>
      <c r="AB6">
        <v>1.0981384113155801</v>
      </c>
      <c r="AC6">
        <v>1.1073877035715101</v>
      </c>
      <c r="AD6">
        <v>1.1167820504691699</v>
      </c>
      <c r="AE6">
        <v>1.1262353097747799</v>
      </c>
      <c r="AF6">
        <v>1.1348886896266901</v>
      </c>
      <c r="AG6">
        <v>1.14358542105445</v>
      </c>
      <c r="AH6">
        <v>1.1522616110056301</v>
      </c>
      <c r="AI6">
        <v>1.1608847967165301</v>
      </c>
      <c r="AJ6">
        <v>1.1694166843602301</v>
      </c>
      <c r="AK6">
        <v>1.17778809603616</v>
      </c>
    </row>
    <row r="7" spans="1:37" x14ac:dyDescent="0.25">
      <c r="A7" t="s">
        <v>372</v>
      </c>
      <c r="B7" s="24">
        <v>7.9329970107479904E-4</v>
      </c>
      <c r="C7" s="24">
        <v>7.6495114141080401E-4</v>
      </c>
      <c r="D7" s="24">
        <v>7.3598131527834404E-4</v>
      </c>
      <c r="E7" s="24">
        <v>7.0633610758761905E-4</v>
      </c>
      <c r="F7" s="24">
        <v>6.7602178944629996E-4</v>
      </c>
      <c r="G7" s="24">
        <v>6.4510032376230702E-4</v>
      </c>
      <c r="H7" s="24">
        <v>6.5054993787031401E-4</v>
      </c>
      <c r="I7" s="24">
        <v>6.5605147877087304E-4</v>
      </c>
      <c r="J7" s="24">
        <v>6.6158007418067695E-4</v>
      </c>
      <c r="K7" s="24">
        <v>6.6713816805834996E-4</v>
      </c>
      <c r="L7" s="24">
        <v>6.7266864523404498E-4</v>
      </c>
      <c r="M7" s="24">
        <v>6.78153935444343E-4</v>
      </c>
      <c r="N7" s="24">
        <v>6.8369145412783402E-4</v>
      </c>
      <c r="O7" s="24">
        <v>6.8916005284278404E-4</v>
      </c>
      <c r="P7" s="24">
        <v>6.9435760930011301E-4</v>
      </c>
      <c r="Q7" s="24">
        <v>6.9950644537636396E-4</v>
      </c>
      <c r="R7" s="24">
        <v>7.04515964046649E-4</v>
      </c>
      <c r="S7" s="24">
        <v>7.0982565336149802E-4</v>
      </c>
      <c r="T7" s="24">
        <v>7.1532954727092303E-4</v>
      </c>
      <c r="U7" s="24">
        <v>7.2050109533659497E-4</v>
      </c>
      <c r="V7" s="24">
        <v>7.2555681327404796E-4</v>
      </c>
      <c r="W7" s="24">
        <v>7.3033610503053E-4</v>
      </c>
      <c r="X7" s="24">
        <v>7.3507129459922805E-4</v>
      </c>
      <c r="Y7" s="24">
        <v>7.3981899160094496E-4</v>
      </c>
      <c r="Z7" s="24">
        <v>7.4442817030133997E-4</v>
      </c>
      <c r="AA7" s="24">
        <v>7.48851590158912E-4</v>
      </c>
      <c r="AB7" s="24">
        <v>7.5322766351736603E-4</v>
      </c>
      <c r="AC7" s="24">
        <v>7.5751852415779702E-4</v>
      </c>
      <c r="AD7" s="24">
        <v>7.6172836316293899E-4</v>
      </c>
      <c r="AE7" s="24">
        <v>7.6586183532314296E-4</v>
      </c>
      <c r="AF7" s="24">
        <v>7.6990494950085605E-4</v>
      </c>
      <c r="AG7" s="24">
        <v>7.7384200540542996E-4</v>
      </c>
      <c r="AH7" s="24">
        <v>7.7769555268189701E-4</v>
      </c>
      <c r="AI7" s="24">
        <v>7.8148825173605702E-4</v>
      </c>
      <c r="AJ7" s="24">
        <v>7.8521704393484898E-4</v>
      </c>
      <c r="AK7" s="24">
        <v>7.8881827877116701E-4</v>
      </c>
    </row>
    <row r="8" spans="1:37" x14ac:dyDescent="0.25">
      <c r="A8" t="s">
        <v>356</v>
      </c>
      <c r="B8" s="24">
        <v>1.25404238236541E-4</v>
      </c>
      <c r="C8" s="24">
        <v>1.94067918193232E-4</v>
      </c>
      <c r="D8" s="24">
        <v>2.86285392276624E-4</v>
      </c>
      <c r="E8" s="24">
        <v>4.7109950405273097E-4</v>
      </c>
      <c r="F8" s="24">
        <v>7.2624181471471602E-4</v>
      </c>
      <c r="G8" s="24">
        <v>9.8497867215693608E-4</v>
      </c>
      <c r="H8" s="24">
        <v>1.27026185791477E-3</v>
      </c>
      <c r="I8" s="24">
        <v>1.8827746308544E-3</v>
      </c>
      <c r="J8" s="24">
        <v>2.7521892239196501E-3</v>
      </c>
      <c r="K8" s="24">
        <v>3.77404511293519E-3</v>
      </c>
      <c r="L8" s="24">
        <v>4.95858294333328E-3</v>
      </c>
      <c r="M8" s="24">
        <v>6.1598547420146799E-3</v>
      </c>
      <c r="N8" s="24">
        <v>7.5753036044898204E-3</v>
      </c>
      <c r="O8" s="24">
        <v>9.2766585302765502E-3</v>
      </c>
      <c r="P8">
        <v>1.1208538011466899E-2</v>
      </c>
      <c r="Q8">
        <v>1.3336562948153901E-2</v>
      </c>
      <c r="R8">
        <v>1.5932226606445801E-2</v>
      </c>
      <c r="S8">
        <v>1.8837327301434802E-2</v>
      </c>
      <c r="T8">
        <v>2.2109027629932301E-2</v>
      </c>
      <c r="U8">
        <v>2.5730377172289199E-2</v>
      </c>
      <c r="V8">
        <v>2.9715240164859501E-2</v>
      </c>
      <c r="W8">
        <v>3.3982254269371702E-2</v>
      </c>
      <c r="X8">
        <v>3.8330113356645802E-2</v>
      </c>
      <c r="Y8">
        <v>4.2731361822577703E-2</v>
      </c>
      <c r="Z8">
        <v>4.7140621606420699E-2</v>
      </c>
      <c r="AA8">
        <v>5.1550818572681102E-2</v>
      </c>
      <c r="AB8">
        <v>5.6186171531180003E-2</v>
      </c>
      <c r="AC8">
        <v>6.0765052912534499E-2</v>
      </c>
      <c r="AD8">
        <v>6.5280713985693503E-2</v>
      </c>
      <c r="AE8">
        <v>6.9704836268758397E-2</v>
      </c>
      <c r="AF8">
        <v>7.4006984192039396E-2</v>
      </c>
      <c r="AG8">
        <v>7.8160864073753403E-2</v>
      </c>
      <c r="AH8">
        <v>8.1900910292769497E-2</v>
      </c>
      <c r="AI8">
        <v>8.5264579628767101E-2</v>
      </c>
      <c r="AJ8">
        <v>8.8267781691224803E-2</v>
      </c>
      <c r="AK8">
        <v>9.0930092340882798E-2</v>
      </c>
    </row>
    <row r="9" spans="1:37" x14ac:dyDescent="0.25">
      <c r="A9" t="s">
        <v>373</v>
      </c>
      <c r="B9" s="24">
        <v>1.29888892904955E-3</v>
      </c>
      <c r="C9" s="24">
        <v>1.32611730746909E-3</v>
      </c>
      <c r="D9" s="24">
        <v>1.3536441463667E-3</v>
      </c>
      <c r="E9" s="24">
        <v>1.38136787662691E-3</v>
      </c>
      <c r="F9" s="24">
        <v>1.4092913742444299E-3</v>
      </c>
      <c r="G9" s="24">
        <v>1.43753488981679E-3</v>
      </c>
      <c r="H9" s="24">
        <v>1.44979390655489E-3</v>
      </c>
      <c r="I9" s="24">
        <v>1.46217289289379E-3</v>
      </c>
      <c r="J9" s="24">
        <v>1.4746122667467899E-3</v>
      </c>
      <c r="K9" s="24">
        <v>1.4871169522609E-3</v>
      </c>
      <c r="L9" s="24">
        <v>1.49956593825163E-3</v>
      </c>
      <c r="M9" s="24">
        <v>1.5119209926355999E-3</v>
      </c>
      <c r="N9" s="24">
        <v>1.52439734918353E-3</v>
      </c>
      <c r="O9" s="24">
        <v>1.5367272646785899E-3</v>
      </c>
      <c r="P9" s="24">
        <v>1.5484564672243401E-3</v>
      </c>
      <c r="Q9" s="24">
        <v>1.56007883494499E-3</v>
      </c>
      <c r="R9" s="24">
        <v>1.57139534585175E-3</v>
      </c>
      <c r="S9" s="24">
        <v>1.58337818131473E-3</v>
      </c>
      <c r="T9" s="24">
        <v>1.5957963822257901E-3</v>
      </c>
      <c r="U9" s="24">
        <v>1.6074680622563699E-3</v>
      </c>
      <c r="V9" s="24">
        <v>1.61887919867817E-3</v>
      </c>
      <c r="W9" s="24">
        <v>1.62967437688832E-3</v>
      </c>
      <c r="X9" s="24">
        <v>1.6403662473819399E-3</v>
      </c>
      <c r="Y9" s="24">
        <v>1.65108566883029E-3</v>
      </c>
      <c r="Z9" s="24">
        <v>1.6614924731802099E-3</v>
      </c>
      <c r="AA9" s="24">
        <v>1.6714811475735101E-3</v>
      </c>
      <c r="AB9" s="24">
        <v>1.6813635300574001E-3</v>
      </c>
      <c r="AC9" s="24">
        <v>1.69105670826179E-3</v>
      </c>
      <c r="AD9" s="24">
        <v>1.70056797546331E-3</v>
      </c>
      <c r="AE9" s="24">
        <v>1.70990365074508E-3</v>
      </c>
      <c r="AF9" s="24">
        <v>1.7190358554791301E-3</v>
      </c>
      <c r="AG9" s="24">
        <v>1.7279295537839399E-3</v>
      </c>
      <c r="AH9" s="24">
        <v>1.73663765828642E-3</v>
      </c>
      <c r="AI9" s="24">
        <v>1.7452110506062601E-3</v>
      </c>
      <c r="AJ9" s="24">
        <v>1.7536419915590001E-3</v>
      </c>
      <c r="AK9" s="24">
        <v>1.7617881371275099E-3</v>
      </c>
    </row>
    <row r="10" spans="1:37" x14ac:dyDescent="0.25">
      <c r="A10" t="s">
        <v>357</v>
      </c>
      <c r="B10">
        <v>7.8496714189414896E-2</v>
      </c>
      <c r="C10">
        <v>8.0047962202082407E-2</v>
      </c>
      <c r="D10">
        <v>8.1669534541086802E-2</v>
      </c>
      <c r="E10">
        <v>8.3358774458780496E-2</v>
      </c>
      <c r="F10">
        <v>8.51130792600992E-2</v>
      </c>
      <c r="G10">
        <v>8.4969376768964905E-2</v>
      </c>
      <c r="H10">
        <v>8.4805356399487497E-2</v>
      </c>
      <c r="I10">
        <v>8.4616431849182799E-2</v>
      </c>
      <c r="J10">
        <v>8.4395593478830397E-2</v>
      </c>
      <c r="K10">
        <v>8.4137341902909196E-2</v>
      </c>
      <c r="L10">
        <v>8.3831402429381502E-2</v>
      </c>
      <c r="M10">
        <v>8.3469544513163699E-2</v>
      </c>
      <c r="N10">
        <v>8.3054352338290893E-2</v>
      </c>
      <c r="O10">
        <v>8.2568641389245301E-2</v>
      </c>
      <c r="P10">
        <v>8.1983100806180806E-2</v>
      </c>
      <c r="Q10">
        <v>8.1313064364105597E-2</v>
      </c>
      <c r="R10">
        <v>8.0437738884854906E-2</v>
      </c>
      <c r="S10">
        <v>7.9511173716598604E-2</v>
      </c>
      <c r="T10">
        <v>7.8519850405023295E-2</v>
      </c>
      <c r="U10">
        <v>7.7404589008316302E-2</v>
      </c>
      <c r="V10">
        <v>7.6188297648817502E-2</v>
      </c>
      <c r="W10">
        <v>7.4855475143534897E-2</v>
      </c>
      <c r="X10">
        <v>7.3428667065995906E-2</v>
      </c>
      <c r="Y10">
        <v>7.1913388784340004E-2</v>
      </c>
      <c r="Z10">
        <v>7.0293482312067501E-2</v>
      </c>
      <c r="AA10">
        <v>6.8564248192739999E-2</v>
      </c>
      <c r="AB10">
        <v>6.6739430244956197E-2</v>
      </c>
      <c r="AC10">
        <v>6.4814774358577701E-2</v>
      </c>
      <c r="AD10">
        <v>6.2790241045229594E-2</v>
      </c>
      <c r="AE10">
        <v>6.0665945443697702E-2</v>
      </c>
      <c r="AF10">
        <v>5.8440480273369601E-2</v>
      </c>
      <c r="AG10">
        <v>5.6112546104426397E-2</v>
      </c>
      <c r="AH10">
        <v>5.3683927345172001E-2</v>
      </c>
      <c r="AI10">
        <v>5.1155894029455001E-2</v>
      </c>
      <c r="AJ10">
        <v>4.8527986941541597E-2</v>
      </c>
      <c r="AK10">
        <v>4.5796305953014503E-2</v>
      </c>
    </row>
    <row r="11" spans="1:37" x14ac:dyDescent="0.25">
      <c r="A11" t="s">
        <v>374</v>
      </c>
      <c r="B11">
        <v>1.9316672862801702E-2</v>
      </c>
      <c r="C11">
        <v>1.9075533539569402E-2</v>
      </c>
      <c r="D11">
        <v>1.8825871229302901E-2</v>
      </c>
      <c r="E11">
        <v>1.85362296357259E-2</v>
      </c>
      <c r="F11">
        <v>1.8277975500992499E-2</v>
      </c>
      <c r="G11">
        <v>1.8008669236312998E-2</v>
      </c>
      <c r="H11">
        <v>1.7910597876502399E-2</v>
      </c>
      <c r="I11">
        <v>1.7798586030945002E-2</v>
      </c>
      <c r="J11">
        <v>1.7695987534803601E-2</v>
      </c>
      <c r="K11">
        <v>1.75978455123851E-2</v>
      </c>
      <c r="L11">
        <v>1.75293770338854E-2</v>
      </c>
      <c r="M11">
        <v>1.7468360080638699E-2</v>
      </c>
      <c r="N11">
        <v>1.74179246851386E-2</v>
      </c>
      <c r="O11">
        <v>1.7375145651710701E-2</v>
      </c>
      <c r="P11">
        <v>1.7335326808894502E-2</v>
      </c>
      <c r="Q11">
        <v>1.7304450083650402E-2</v>
      </c>
      <c r="R11">
        <v>1.7280503183146501E-2</v>
      </c>
      <c r="S11">
        <v>1.7275161662508001E-2</v>
      </c>
      <c r="T11">
        <v>1.7285227722021401E-2</v>
      </c>
      <c r="U11">
        <v>1.7298275803913798E-2</v>
      </c>
      <c r="V11">
        <v>1.7320326740611E-2</v>
      </c>
      <c r="W11">
        <v>1.73463669017828E-2</v>
      </c>
      <c r="X11">
        <v>1.7382379751937599E-2</v>
      </c>
      <c r="Y11">
        <v>1.7428222548470599E-2</v>
      </c>
      <c r="Z11">
        <v>1.7479691493985001E-2</v>
      </c>
      <c r="AA11">
        <v>1.7534575182080101E-2</v>
      </c>
      <c r="AB11">
        <v>1.75939183140233E-2</v>
      </c>
      <c r="AC11">
        <v>1.7655715926816199E-2</v>
      </c>
      <c r="AD11">
        <v>1.7718705448931098E-2</v>
      </c>
      <c r="AE11">
        <v>1.7781615306632199E-2</v>
      </c>
      <c r="AF11">
        <v>1.78433486930945E-2</v>
      </c>
      <c r="AG11">
        <v>1.7902833808546501E-2</v>
      </c>
      <c r="AH11">
        <v>1.7959987070746801E-2</v>
      </c>
      <c r="AI11">
        <v>1.8015089283008601E-2</v>
      </c>
      <c r="AJ11">
        <v>1.8067716725291099E-2</v>
      </c>
      <c r="AK11">
        <v>1.8116180156118999E-2</v>
      </c>
    </row>
    <row r="12" spans="1:37" x14ac:dyDescent="0.25">
      <c r="A12" t="s">
        <v>375</v>
      </c>
      <c r="B12">
        <v>0.25435198328660202</v>
      </c>
      <c r="C12">
        <v>0.25529292524702502</v>
      </c>
      <c r="D12">
        <v>0.25623386720744801</v>
      </c>
      <c r="E12">
        <v>0.257174809167871</v>
      </c>
      <c r="F12">
        <v>0.25811575112829399</v>
      </c>
      <c r="G12">
        <v>0.25905669308871798</v>
      </c>
      <c r="H12">
        <v>0.25999763504914097</v>
      </c>
      <c r="I12">
        <v>0.26093857700956402</v>
      </c>
      <c r="J12">
        <v>0.26187951896998701</v>
      </c>
      <c r="K12">
        <v>0.26282046093041</v>
      </c>
      <c r="L12">
        <v>0.263761402890833</v>
      </c>
      <c r="M12">
        <v>0.26470234485125599</v>
      </c>
      <c r="N12">
        <v>0.26564328681167898</v>
      </c>
      <c r="O12">
        <v>0.26658422877210203</v>
      </c>
      <c r="P12">
        <v>0.26752517073252502</v>
      </c>
      <c r="Q12">
        <v>0.26846611269294801</v>
      </c>
      <c r="R12">
        <v>0.269407054653371</v>
      </c>
      <c r="S12">
        <v>0.27034799661379399</v>
      </c>
      <c r="T12">
        <v>0.27128893857421799</v>
      </c>
      <c r="U12">
        <v>0.27222988053464098</v>
      </c>
      <c r="V12">
        <v>0.27317082249506403</v>
      </c>
      <c r="W12">
        <v>0.27411176445548702</v>
      </c>
      <c r="X12">
        <v>0.27505270641591001</v>
      </c>
      <c r="Y12">
        <v>0.275993648376333</v>
      </c>
      <c r="Z12">
        <v>0.27693459033675599</v>
      </c>
      <c r="AA12">
        <v>0.27787553229717898</v>
      </c>
      <c r="AB12">
        <v>0.27881647425760198</v>
      </c>
      <c r="AC12">
        <v>0.27975741621802502</v>
      </c>
      <c r="AD12">
        <v>0.28069835817844802</v>
      </c>
      <c r="AE12">
        <v>0.28163930013887101</v>
      </c>
      <c r="AF12">
        <v>0.282580242099294</v>
      </c>
      <c r="AG12">
        <v>0.28352118405971699</v>
      </c>
      <c r="AH12">
        <v>0.28446212602014098</v>
      </c>
      <c r="AI12">
        <v>0.28540306798056397</v>
      </c>
      <c r="AJ12">
        <v>0.28634400994098702</v>
      </c>
      <c r="AK12">
        <v>0.28728495190141001</v>
      </c>
    </row>
    <row r="13" spans="1:37" x14ac:dyDescent="0.25">
      <c r="A13" t="s">
        <v>376</v>
      </c>
      <c r="B13">
        <v>0.15124584174048</v>
      </c>
      <c r="C13">
        <v>0.152188484392762</v>
      </c>
      <c r="D13">
        <v>0.15314673466148501</v>
      </c>
      <c r="E13">
        <v>0.15408397529371001</v>
      </c>
      <c r="F13">
        <v>0.15500520525900099</v>
      </c>
      <c r="G13">
        <v>0.15560816142214301</v>
      </c>
      <c r="H13">
        <v>0.15621118400425499</v>
      </c>
      <c r="I13">
        <v>0.15681636329054199</v>
      </c>
      <c r="J13">
        <v>0.15742685574768001</v>
      </c>
      <c r="K13">
        <v>0.15804015712824901</v>
      </c>
      <c r="L13">
        <v>0.15870809835889699</v>
      </c>
      <c r="M13">
        <v>0.15938748654614901</v>
      </c>
      <c r="N13">
        <v>0.16007674245399001</v>
      </c>
      <c r="O13">
        <v>0.160773587817957</v>
      </c>
      <c r="P13">
        <v>0.16147644649544099</v>
      </c>
      <c r="Q13">
        <v>0.16218265028988099</v>
      </c>
      <c r="R13">
        <v>0.15638261264793801</v>
      </c>
      <c r="S13">
        <v>0.150589012071496</v>
      </c>
      <c r="T13">
        <v>0.14479108922109901</v>
      </c>
      <c r="U13">
        <v>0.138997277165502</v>
      </c>
      <c r="V13">
        <v>0.13319723952356</v>
      </c>
      <c r="W13">
        <v>0.12740152415557199</v>
      </c>
      <c r="X13">
        <v>0.12160571609672099</v>
      </c>
      <c r="Y13">
        <v>0.115807539471339</v>
      </c>
      <c r="Z13">
        <v>0.110013981190727</v>
      </c>
      <c r="AA13">
        <v>0.1042160160445</v>
      </c>
      <c r="AB13">
        <v>9.8418228180797596E-2</v>
      </c>
      <c r="AC13">
        <v>9.2620051555415195E-2</v>
      </c>
      <c r="AD13">
        <v>8.6828608066349594E-2</v>
      </c>
      <c r="AE13">
        <v>8.1029585524348996E-2</v>
      </c>
      <c r="AF13">
        <v>7.5228701965788305E-2</v>
      </c>
      <c r="AG13">
        <v>6.9434678431036997E-2</v>
      </c>
      <c r="AH13">
        <v>6.3636544101485601E-2</v>
      </c>
      <c r="AI13">
        <v>5.7840617254343203E-2</v>
      </c>
      <c r="AJ13">
        <v>5.2044386237182799E-2</v>
      </c>
      <c r="AK13">
        <v>4.6250362702431602E-2</v>
      </c>
    </row>
    <row r="14" spans="1:37" x14ac:dyDescent="0.25">
      <c r="A14" t="s">
        <v>377</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row>
    <row r="15" spans="1:37" x14ac:dyDescent="0.25">
      <c r="A15" t="s">
        <v>299</v>
      </c>
      <c r="B15">
        <v>0.53207600393482501</v>
      </c>
      <c r="C15">
        <v>0.52215514672105801</v>
      </c>
      <c r="D15">
        <v>0.49984978398636098</v>
      </c>
      <c r="E15">
        <v>0.48875632779021899</v>
      </c>
      <c r="F15">
        <v>0.474858844037439</v>
      </c>
      <c r="G15">
        <v>0.45599224862816201</v>
      </c>
      <c r="H15">
        <v>0.43848585904482101</v>
      </c>
      <c r="I15">
        <v>0.41353887730441402</v>
      </c>
      <c r="J15">
        <v>0.38866898998619698</v>
      </c>
      <c r="K15">
        <v>0.35644239488326201</v>
      </c>
      <c r="L15">
        <v>0.36271502551646301</v>
      </c>
      <c r="M15">
        <v>0.368899044305534</v>
      </c>
      <c r="N15">
        <v>0.37576561865840002</v>
      </c>
      <c r="O15">
        <v>0.38297000810161902</v>
      </c>
      <c r="P15">
        <v>0.35964533140168697</v>
      </c>
      <c r="Q15">
        <v>0.36874529116509902</v>
      </c>
      <c r="R15">
        <v>0.37832765627635601</v>
      </c>
      <c r="S15">
        <v>0.38990444432531202</v>
      </c>
      <c r="T15">
        <v>0.40057446952966003</v>
      </c>
      <c r="U15">
        <v>0.41137888366867198</v>
      </c>
      <c r="V15">
        <v>0.42008331259522502</v>
      </c>
      <c r="W15">
        <v>0.43113657912974901</v>
      </c>
      <c r="X15">
        <v>0.441396585747794</v>
      </c>
      <c r="Y15">
        <v>0.45112921498674402</v>
      </c>
      <c r="Z15">
        <v>0.443962350280453</v>
      </c>
      <c r="AA15">
        <v>0.45446003502717303</v>
      </c>
      <c r="AB15">
        <v>0.46893016731402598</v>
      </c>
      <c r="AC15">
        <v>0.48329609108703298</v>
      </c>
      <c r="AD15">
        <v>0.49724541128198402</v>
      </c>
      <c r="AE15">
        <v>0.51069192560601395</v>
      </c>
      <c r="AF15">
        <v>0.52370390037356196</v>
      </c>
      <c r="AG15">
        <v>0.53629948529037297</v>
      </c>
      <c r="AH15">
        <v>0.54867847021069804</v>
      </c>
      <c r="AI15">
        <v>0.56082286791690195</v>
      </c>
      <c r="AJ15">
        <v>0.57284308922143701</v>
      </c>
      <c r="AK15">
        <v>0.58475305847300196</v>
      </c>
    </row>
    <row r="16" spans="1:37" x14ac:dyDescent="0.25">
      <c r="A16" t="s">
        <v>306</v>
      </c>
      <c r="B16">
        <v>2.141244963E-2</v>
      </c>
      <c r="C16">
        <v>2.8139624370000001E-2</v>
      </c>
      <c r="D16">
        <v>3.704382396E-2</v>
      </c>
      <c r="E16">
        <v>4.8598098120000002E-2</v>
      </c>
      <c r="F16">
        <v>6.5244838229999894E-2</v>
      </c>
      <c r="G16">
        <v>8.5718138220000004E-2</v>
      </c>
      <c r="H16">
        <v>0.10889861697</v>
      </c>
      <c r="I16">
        <v>0.13935588381</v>
      </c>
      <c r="J16">
        <v>0.11277544707000001</v>
      </c>
      <c r="K16">
        <v>0.14474533787999999</v>
      </c>
      <c r="L16">
        <v>0.13773090473999999</v>
      </c>
      <c r="M16">
        <v>0.13072017816000001</v>
      </c>
      <c r="N16">
        <v>0.12354856371</v>
      </c>
      <c r="O16">
        <v>0.11639096469</v>
      </c>
      <c r="P16">
        <v>0.140523218549999</v>
      </c>
      <c r="Q16">
        <v>0.13251044664</v>
      </c>
      <c r="R16">
        <v>0.12486786741</v>
      </c>
      <c r="S16">
        <v>0.11576420856</v>
      </c>
      <c r="T16">
        <v>0.10758915882</v>
      </c>
      <c r="U16">
        <v>9.9345653549999996E-2</v>
      </c>
      <c r="V16">
        <v>9.3292030259999895E-2</v>
      </c>
      <c r="W16">
        <v>8.5601613239999999E-2</v>
      </c>
      <c r="X16">
        <v>7.8846407640000005E-2</v>
      </c>
      <c r="Y16">
        <v>7.2673479449999995E-2</v>
      </c>
      <c r="Z16">
        <v>8.3497561289999994E-2</v>
      </c>
      <c r="AA16">
        <v>7.666834032E-2</v>
      </c>
      <c r="AB16">
        <v>6.4462174920000004E-2</v>
      </c>
      <c r="AC16">
        <v>5.2218596429999903E-2</v>
      </c>
      <c r="AD16">
        <v>3.9997488960000001E-2</v>
      </c>
      <c r="AE16">
        <v>2.7817153649999999E-2</v>
      </c>
      <c r="AF16">
        <v>1.5666354989999999E-2</v>
      </c>
      <c r="AG16">
        <v>1.266705297E-2</v>
      </c>
      <c r="AH16">
        <v>1.1112614369999999E-2</v>
      </c>
      <c r="AI16" s="24">
        <v>9.5581757699999999E-3</v>
      </c>
      <c r="AJ16" s="24">
        <v>8.0038529999999896E-3</v>
      </c>
      <c r="AK16" s="24">
        <v>6.4494143999999903E-3</v>
      </c>
    </row>
    <row r="17" spans="1:37" x14ac:dyDescent="0.25">
      <c r="A17" t="s">
        <v>305</v>
      </c>
      <c r="B17">
        <v>1.5883188749999999E-2</v>
      </c>
      <c r="C17">
        <v>1.7658167669999999E-2</v>
      </c>
      <c r="D17">
        <v>3.097630107E-2</v>
      </c>
      <c r="E17">
        <v>3.0735374669999999E-2</v>
      </c>
      <c r="F17">
        <v>3.0639235769999999E-2</v>
      </c>
      <c r="G17">
        <v>3.060101187E-2</v>
      </c>
      <c r="H17">
        <v>3.0811706639999999E-2</v>
      </c>
      <c r="I17">
        <v>3.1025065500000001E-2</v>
      </c>
      <c r="J17">
        <v>8.9499756059999894E-2</v>
      </c>
      <c r="K17">
        <v>8.8847401500000006E-2</v>
      </c>
      <c r="L17">
        <v>8.8102151279999999E-2</v>
      </c>
      <c r="M17">
        <v>8.7353194499999995E-2</v>
      </c>
      <c r="N17">
        <v>8.6764430609999998E-2</v>
      </c>
      <c r="O17">
        <v>8.6288021820000005E-2</v>
      </c>
      <c r="P17">
        <v>8.6029373429999903E-2</v>
      </c>
      <c r="Q17">
        <v>8.5872771269999898E-2</v>
      </c>
      <c r="R17">
        <v>8.5819605300000004E-2</v>
      </c>
      <c r="S17">
        <v>8.5946439149999998E-2</v>
      </c>
      <c r="T17">
        <v>8.6133852089999893E-2</v>
      </c>
      <c r="U17">
        <v>8.6395975380000004E-2</v>
      </c>
      <c r="V17">
        <v>8.6737789709999902E-2</v>
      </c>
      <c r="W17">
        <v>8.7211997730000004E-2</v>
      </c>
      <c r="X17">
        <v>8.7772846589999995E-2</v>
      </c>
      <c r="Y17">
        <v>8.8399371059999995E-2</v>
      </c>
      <c r="Z17">
        <v>8.9100026730000004E-2</v>
      </c>
      <c r="AA17">
        <v>8.9853964199999997E-2</v>
      </c>
      <c r="AB17">
        <v>9.0254967659999893E-2</v>
      </c>
      <c r="AC17">
        <v>9.0693384210000005E-2</v>
      </c>
      <c r="AD17">
        <v>9.110921391E-2</v>
      </c>
      <c r="AE17">
        <v>9.1484618939999998E-2</v>
      </c>
      <c r="AF17">
        <v>9.1830603149999995E-2</v>
      </c>
      <c r="AG17">
        <v>8.3073623489999998E-2</v>
      </c>
      <c r="AH17">
        <v>7.287942519E-2</v>
      </c>
      <c r="AI17">
        <v>6.2685226890000001E-2</v>
      </c>
      <c r="AJ17">
        <v>5.2491028590000002E-2</v>
      </c>
      <c r="AK17">
        <v>4.22968302899999E-2</v>
      </c>
    </row>
    <row r="18" spans="1:37" x14ac:dyDescent="0.25">
      <c r="A18" t="s">
        <v>378</v>
      </c>
      <c r="B18">
        <v>2.0710917095807799</v>
      </c>
      <c r="C18">
        <v>2.0765728653922699</v>
      </c>
      <c r="D18">
        <v>2.06125338331768</v>
      </c>
      <c r="E18">
        <v>2.0044756444744101</v>
      </c>
      <c r="F18">
        <v>1.9379236776625499</v>
      </c>
      <c r="G18">
        <v>1.8737639636086201</v>
      </c>
      <c r="H18">
        <v>1.8041000732636401</v>
      </c>
      <c r="I18">
        <v>1.7233963770687499</v>
      </c>
      <c r="J18">
        <v>1.6533405352994399</v>
      </c>
      <c r="K18">
        <v>1.5834391873493501</v>
      </c>
      <c r="L18">
        <v>1.5221664992422199</v>
      </c>
      <c r="M18">
        <v>1.4480509460381501</v>
      </c>
      <c r="N18">
        <v>1.38437518570214</v>
      </c>
      <c r="O18">
        <v>1.3215063209600799</v>
      </c>
      <c r="P18">
        <v>1.2625980660101199</v>
      </c>
      <c r="Q18">
        <v>1.2057337595731901</v>
      </c>
      <c r="R18">
        <v>1.1511019334897701</v>
      </c>
      <c r="S18">
        <v>1.0993313546044601</v>
      </c>
      <c r="T18">
        <v>1.0444454177067299</v>
      </c>
      <c r="U18">
        <v>0.99357576414537396</v>
      </c>
      <c r="V18">
        <v>0.94126931141414905</v>
      </c>
      <c r="W18">
        <v>0.89012270709715602</v>
      </c>
      <c r="X18">
        <v>0.84080553662779101</v>
      </c>
      <c r="Y18">
        <v>0.78936846108728098</v>
      </c>
      <c r="Z18">
        <v>0.73897228093524903</v>
      </c>
      <c r="AA18">
        <v>0.68599101351329606</v>
      </c>
      <c r="AB18">
        <v>0.64362842263023801</v>
      </c>
      <c r="AC18">
        <v>0.60311066927393397</v>
      </c>
      <c r="AD18">
        <v>0.56462366409507703</v>
      </c>
      <c r="AE18">
        <v>0.52824022831245099</v>
      </c>
      <c r="AF18">
        <v>0.49653953150962798</v>
      </c>
      <c r="AG18">
        <v>0.46678451246348501</v>
      </c>
      <c r="AH18">
        <v>0.43929030034083499</v>
      </c>
      <c r="AI18">
        <v>0.41398744589333503</v>
      </c>
      <c r="AJ18">
        <v>0.39064981046622499</v>
      </c>
      <c r="AK18">
        <v>0.36910222074394899</v>
      </c>
    </row>
    <row r="19" spans="1:37" x14ac:dyDescent="0.25">
      <c r="A19" t="s">
        <v>303</v>
      </c>
      <c r="B19">
        <v>0</v>
      </c>
      <c r="C19">
        <v>0</v>
      </c>
      <c r="D19" s="24">
        <v>6.3706499999999997E-5</v>
      </c>
      <c r="E19" s="24">
        <v>1.00679436E-3</v>
      </c>
      <c r="F19" s="24">
        <v>1.3246318799999999E-3</v>
      </c>
      <c r="G19" s="24">
        <v>1.76536503E-3</v>
      </c>
      <c r="H19" s="24">
        <v>2.2497660899999999E-3</v>
      </c>
      <c r="I19" s="24">
        <v>2.8828928700000002E-3</v>
      </c>
      <c r="J19">
        <v>0</v>
      </c>
      <c r="K19">
        <v>0</v>
      </c>
      <c r="L19">
        <v>0</v>
      </c>
      <c r="M19" s="24">
        <v>2.3166E-7</v>
      </c>
      <c r="N19" s="24">
        <v>1.4351336999999999E-4</v>
      </c>
      <c r="O19" s="24">
        <v>1.6016972399999999E-3</v>
      </c>
      <c r="P19" s="24">
        <v>1.7028168299999999E-3</v>
      </c>
      <c r="Q19" s="24">
        <v>2.4254801999999999E-3</v>
      </c>
      <c r="R19" s="24">
        <v>2.8048234500000001E-3</v>
      </c>
      <c r="S19" s="24">
        <v>3.3196877999999998E-3</v>
      </c>
      <c r="T19" s="24">
        <v>8.0179842599999909E-3</v>
      </c>
      <c r="U19" s="24">
        <v>9.3379829399999892E-3</v>
      </c>
      <c r="V19">
        <v>1.181975652E-2</v>
      </c>
      <c r="W19">
        <v>1.3913036280000001E-2</v>
      </c>
      <c r="X19">
        <v>1.444573845E-2</v>
      </c>
      <c r="Y19">
        <v>1.7506546200000001E-2</v>
      </c>
      <c r="Z19">
        <v>1.9981833300000001E-2</v>
      </c>
      <c r="AA19">
        <v>2.5944761699999899E-2</v>
      </c>
      <c r="AB19">
        <v>2.4111056969999999E-2</v>
      </c>
      <c r="AC19">
        <v>2.2277468070000001E-2</v>
      </c>
      <c r="AD19">
        <v>2.04437633399999E-2</v>
      </c>
      <c r="AE19">
        <v>1.8610058610000001E-2</v>
      </c>
      <c r="AF19">
        <v>1.6776469709999998E-2</v>
      </c>
      <c r="AG19">
        <v>1.494276498E-2</v>
      </c>
      <c r="AH19">
        <v>1.310906025E-2</v>
      </c>
      <c r="AI19">
        <v>1.127547135E-2</v>
      </c>
      <c r="AJ19" s="24">
        <v>9.4417666199999896E-3</v>
      </c>
      <c r="AK19" s="24">
        <v>7.6080618900000001E-3</v>
      </c>
    </row>
    <row r="20" spans="1:37" x14ac:dyDescent="0.25">
      <c r="A20" t="s">
        <v>319</v>
      </c>
      <c r="B20">
        <v>0</v>
      </c>
      <c r="C20">
        <v>0</v>
      </c>
      <c r="D20" s="24">
        <v>1.2227014799999999E-3</v>
      </c>
      <c r="E20" s="24">
        <v>4.0754785499999904E-3</v>
      </c>
      <c r="F20" s="24">
        <v>6.5207656799999899E-3</v>
      </c>
      <c r="G20" s="24">
        <v>8.5694508900000001E-3</v>
      </c>
      <c r="H20">
        <v>1.093191957E-2</v>
      </c>
      <c r="I20">
        <v>1.393295904E-2</v>
      </c>
      <c r="J20">
        <v>1.200554784E-2</v>
      </c>
      <c r="K20">
        <v>1.065080016E-2</v>
      </c>
      <c r="L20" s="24">
        <v>6.2976771000000003E-4</v>
      </c>
      <c r="M20" s="24">
        <v>6.0776000999999903E-4</v>
      </c>
      <c r="N20" s="24">
        <v>4.3505748000000001E-4</v>
      </c>
      <c r="O20" s="24">
        <v>4.1907294000000003E-4</v>
      </c>
      <c r="P20" s="24">
        <v>4.0158260999999902E-4</v>
      </c>
      <c r="Q20" s="24">
        <v>3.9613859999999899E-5</v>
      </c>
      <c r="R20" s="24">
        <v>3.79922399999999E-5</v>
      </c>
      <c r="S20" s="24">
        <v>1.6447859999999999E-5</v>
      </c>
      <c r="T20" s="24">
        <v>1.5752880000000002E-5</v>
      </c>
      <c r="U20" s="24">
        <v>1.494207E-5</v>
      </c>
      <c r="V20" s="24">
        <v>1.4247090000000001E-5</v>
      </c>
      <c r="W20" s="24">
        <v>1.3552109999999999E-5</v>
      </c>
      <c r="X20" s="24">
        <v>1.2741299999999999E-5</v>
      </c>
      <c r="Y20" s="24">
        <v>1.193049E-5</v>
      </c>
      <c r="Z20" s="24">
        <v>1.123551E-5</v>
      </c>
      <c r="AA20" s="24">
        <v>1.030887E-5</v>
      </c>
      <c r="AB20" s="24">
        <v>9.6138900000000005E-6</v>
      </c>
      <c r="AC20" s="24">
        <v>8.9189099999999993E-6</v>
      </c>
      <c r="AD20" s="24">
        <v>8.1080999999999893E-6</v>
      </c>
      <c r="AE20" s="24">
        <v>7.4131199999999999E-6</v>
      </c>
      <c r="AF20" s="24">
        <v>6.7181400000000004E-6</v>
      </c>
      <c r="AG20" s="24">
        <v>5.9073299999999997E-6</v>
      </c>
      <c r="AH20" s="24">
        <v>5.2123500000000002E-6</v>
      </c>
      <c r="AI20" s="24">
        <v>4.5173699999999997E-6</v>
      </c>
      <c r="AJ20" s="24">
        <v>3.70656E-6</v>
      </c>
      <c r="AK20" s="24">
        <v>3.01158E-6</v>
      </c>
    </row>
    <row r="21" spans="1:37" x14ac:dyDescent="0.25">
      <c r="A21" t="s">
        <v>379</v>
      </c>
      <c r="B21">
        <v>1.63910034116974</v>
      </c>
      <c r="C21">
        <v>1.62786272410119</v>
      </c>
      <c r="D21">
        <v>1.60402514886241</v>
      </c>
      <c r="E21">
        <v>1.5930377274160501</v>
      </c>
      <c r="F21">
        <v>1.5796723369621699</v>
      </c>
      <c r="G21">
        <v>1.56421886297805</v>
      </c>
      <c r="H21">
        <v>1.5488535494098601</v>
      </c>
      <c r="I21">
        <v>1.5325640068752699</v>
      </c>
      <c r="J21">
        <v>1.5158014851332999</v>
      </c>
      <c r="K21">
        <v>1.4980485575429101</v>
      </c>
      <c r="L21">
        <v>1.49382274495484</v>
      </c>
      <c r="M21">
        <v>1.4884131549256401</v>
      </c>
      <c r="N21">
        <v>1.4830508465796399</v>
      </c>
      <c r="O21">
        <v>1.47799736269614</v>
      </c>
      <c r="P21">
        <v>1.4728718969685399</v>
      </c>
      <c r="Q21">
        <v>1.46798925431938</v>
      </c>
      <c r="R21">
        <v>1.4719247339104899</v>
      </c>
      <c r="S21">
        <v>1.4764299619051</v>
      </c>
      <c r="T21">
        <v>1.4813441867320301</v>
      </c>
      <c r="U21">
        <v>1.48662894475586</v>
      </c>
      <c r="V21">
        <v>1.4921682914541801</v>
      </c>
      <c r="W21">
        <v>1.4979267358613</v>
      </c>
      <c r="X21">
        <v>1.50410226995128</v>
      </c>
      <c r="Y21">
        <v>1.5107766257789601</v>
      </c>
      <c r="Z21">
        <v>1.51774113988506</v>
      </c>
      <c r="AA21">
        <v>1.52494913732601</v>
      </c>
      <c r="AB21">
        <v>1.5324285081903299</v>
      </c>
      <c r="AC21">
        <v>1.5401234164861699</v>
      </c>
      <c r="AD21">
        <v>1.5479885125997199</v>
      </c>
      <c r="AE21">
        <v>1.55599075115077</v>
      </c>
      <c r="AF21">
        <v>1.56398340169566</v>
      </c>
      <c r="AG21">
        <v>1.5722165308045499</v>
      </c>
      <c r="AH21">
        <v>1.5803815176459901</v>
      </c>
      <c r="AI21">
        <v>1.5891673552040799</v>
      </c>
      <c r="AJ21">
        <v>1.6141496816066601</v>
      </c>
      <c r="AK21">
        <v>1.6389719596304499</v>
      </c>
    </row>
    <row r="22" spans="1:37" x14ac:dyDescent="0.25">
      <c r="A22" t="s">
        <v>380</v>
      </c>
      <c r="B22" s="24">
        <v>9.1009417252577406E-3</v>
      </c>
      <c r="C22" s="24">
        <v>9.4073805878654507E-3</v>
      </c>
      <c r="D22">
        <v>2.0481927246439699E-2</v>
      </c>
      <c r="E22">
        <v>2.10257355980366E-2</v>
      </c>
      <c r="F22">
        <v>2.3269834166679999E-2</v>
      </c>
      <c r="G22">
        <v>2.58937321812731E-2</v>
      </c>
      <c r="H22">
        <v>2.85947591011208E-2</v>
      </c>
      <c r="I22">
        <v>3.14894164601155E-2</v>
      </c>
      <c r="J22">
        <v>3.4285843208214602E-2</v>
      </c>
      <c r="K22">
        <v>3.8168619983204803E-2</v>
      </c>
      <c r="L22">
        <v>3.8730656340976097E-2</v>
      </c>
      <c r="M22">
        <v>3.9654500010766203E-2</v>
      </c>
      <c r="N22">
        <v>4.0648938175632802E-2</v>
      </c>
      <c r="O22">
        <v>4.1330260642188102E-2</v>
      </c>
      <c r="P22">
        <v>4.2091441965421902E-2</v>
      </c>
      <c r="Q22">
        <v>4.2915281002630402E-2</v>
      </c>
      <c r="R22">
        <v>4.4298706823810402E-2</v>
      </c>
      <c r="S22">
        <v>4.5755307192597003E-2</v>
      </c>
      <c r="T22">
        <v>4.7450444865869197E-2</v>
      </c>
      <c r="U22">
        <v>4.90569589478108E-2</v>
      </c>
      <c r="V22">
        <v>5.0927554437869303E-2</v>
      </c>
      <c r="W22">
        <v>5.3097903551954401E-2</v>
      </c>
      <c r="X22">
        <v>5.53110475135195E-2</v>
      </c>
      <c r="Y22">
        <v>5.7854468125328899E-2</v>
      </c>
      <c r="Z22">
        <v>6.0502227251736998E-2</v>
      </c>
      <c r="AA22">
        <v>6.3303147042450006E-2</v>
      </c>
      <c r="AB22">
        <v>6.5830835360929596E-2</v>
      </c>
      <c r="AC22">
        <v>6.8495546983416006E-2</v>
      </c>
      <c r="AD22">
        <v>7.1362068208539103E-2</v>
      </c>
      <c r="AE22">
        <v>7.4403796106012401E-2</v>
      </c>
      <c r="AF22">
        <v>7.7640247025179396E-2</v>
      </c>
      <c r="AG22">
        <v>8.0707050287558202E-2</v>
      </c>
      <c r="AH22">
        <v>8.3788295574824798E-2</v>
      </c>
      <c r="AI22">
        <v>8.6162606122767105E-2</v>
      </c>
      <c r="AJ22">
        <v>7.2191085946160999E-2</v>
      </c>
      <c r="AK22">
        <v>5.8194746205536399E-2</v>
      </c>
    </row>
    <row r="23" spans="1:37" x14ac:dyDescent="0.25">
      <c r="A23" t="s">
        <v>381</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row>
    <row r="25" spans="1:37" x14ac:dyDescent="0.25">
      <c r="A25" s="37" t="s">
        <v>390</v>
      </c>
    </row>
    <row r="26" spans="1:37" x14ac:dyDescent="0.25">
      <c r="A26" s="39"/>
    </row>
    <row r="27" spans="1:37" x14ac:dyDescent="0.25">
      <c r="A27" s="39" t="s">
        <v>355</v>
      </c>
    </row>
    <row r="28" spans="1:37" x14ac:dyDescent="0.25">
      <c r="A28" s="40"/>
    </row>
    <row r="29" spans="1:37" x14ac:dyDescent="0.25">
      <c r="A29" t="s">
        <v>382</v>
      </c>
      <c r="B29">
        <f>B16+B17</f>
        <v>3.7295638379999996E-2</v>
      </c>
      <c r="C29">
        <f t="shared" ref="C29:Q29" si="0">C16+C17</f>
        <v>4.579779204E-2</v>
      </c>
      <c r="D29">
        <f t="shared" si="0"/>
        <v>6.8020125030000003E-2</v>
      </c>
      <c r="E29">
        <f t="shared" si="0"/>
        <v>7.9333472789999998E-2</v>
      </c>
      <c r="F29">
        <f t="shared" si="0"/>
        <v>9.5884073999999889E-2</v>
      </c>
      <c r="G29">
        <f t="shared" si="0"/>
        <v>0.11631915009</v>
      </c>
      <c r="H29">
        <f t="shared" si="0"/>
        <v>0.13971032360999999</v>
      </c>
      <c r="I29">
        <f t="shared" si="0"/>
        <v>0.17038094931</v>
      </c>
      <c r="J29">
        <f t="shared" si="0"/>
        <v>0.20227520312999991</v>
      </c>
      <c r="K29">
        <f t="shared" si="0"/>
        <v>0.23359273938</v>
      </c>
      <c r="L29">
        <f t="shared" si="0"/>
        <v>0.22583305601999998</v>
      </c>
      <c r="M29">
        <f t="shared" si="0"/>
        <v>0.21807337265999999</v>
      </c>
      <c r="N29">
        <f t="shared" si="0"/>
        <v>0.21031299432</v>
      </c>
      <c r="O29">
        <f t="shared" si="0"/>
        <v>0.20267898650999999</v>
      </c>
      <c r="P29">
        <f t="shared" si="0"/>
        <v>0.22655259197999889</v>
      </c>
      <c r="Q29">
        <f t="shared" si="0"/>
        <v>0.2183832179099999</v>
      </c>
    </row>
    <row r="30" spans="1:37" x14ac:dyDescent="0.25">
      <c r="A30" t="s">
        <v>383</v>
      </c>
      <c r="B30">
        <f>B29+B15</f>
        <v>0.56937164231482496</v>
      </c>
      <c r="C30">
        <f t="shared" ref="C30:Q30" si="1">C29+C15</f>
        <v>0.56795293876105801</v>
      </c>
      <c r="D30">
        <f t="shared" si="1"/>
        <v>0.56786990901636103</v>
      </c>
      <c r="E30">
        <f t="shared" si="1"/>
        <v>0.56808980058021896</v>
      </c>
      <c r="F30">
        <f t="shared" si="1"/>
        <v>0.57074291803743893</v>
      </c>
      <c r="G30">
        <f t="shared" si="1"/>
        <v>0.57231139871816206</v>
      </c>
      <c r="H30">
        <f t="shared" si="1"/>
        <v>0.57819618265482098</v>
      </c>
      <c r="I30">
        <f t="shared" si="1"/>
        <v>0.58391982661441399</v>
      </c>
      <c r="J30">
        <f t="shared" si="1"/>
        <v>0.59094419311619695</v>
      </c>
      <c r="K30">
        <f t="shared" si="1"/>
        <v>0.59003513426326204</v>
      </c>
      <c r="L30">
        <f t="shared" si="1"/>
        <v>0.58854808153646299</v>
      </c>
      <c r="M30">
        <f t="shared" si="1"/>
        <v>0.58697241696553393</v>
      </c>
      <c r="N30">
        <f t="shared" si="1"/>
        <v>0.58607861297840003</v>
      </c>
      <c r="O30">
        <f t="shared" si="1"/>
        <v>0.58564899461161901</v>
      </c>
      <c r="P30">
        <f t="shared" si="1"/>
        <v>0.58619792338168586</v>
      </c>
      <c r="Q30">
        <f t="shared" si="1"/>
        <v>0.58712850907509895</v>
      </c>
    </row>
    <row r="31" spans="1:37" x14ac:dyDescent="0.25">
      <c r="A31" t="s">
        <v>384</v>
      </c>
      <c r="B31" s="31">
        <f>B29/B30</f>
        <v>6.5503154017948026E-2</v>
      </c>
      <c r="C31" s="31">
        <f t="shared" ref="C31:Q31" si="2">C29/C30</f>
        <v>8.0636596651659315E-2</v>
      </c>
      <c r="D31" s="31">
        <f t="shared" si="2"/>
        <v>0.11978117514242204</v>
      </c>
      <c r="E31" s="31">
        <f t="shared" si="2"/>
        <v>0.13964952848822967</v>
      </c>
      <c r="F31" s="31">
        <f t="shared" si="2"/>
        <v>0.16799871004918926</v>
      </c>
      <c r="G31" s="31">
        <f t="shared" si="2"/>
        <v>0.20324451050691378</v>
      </c>
      <c r="H31" s="31">
        <f t="shared" si="2"/>
        <v>0.2416313490146407</v>
      </c>
      <c r="I31" s="31">
        <f t="shared" si="2"/>
        <v>0.29178825849753082</v>
      </c>
      <c r="J31" s="31">
        <f t="shared" si="2"/>
        <v>0.34229154882350571</v>
      </c>
      <c r="K31" s="31">
        <f t="shared" si="2"/>
        <v>0.39589632178712858</v>
      </c>
      <c r="L31" s="31">
        <f t="shared" si="2"/>
        <v>0.38371216066228686</v>
      </c>
      <c r="M31" s="31">
        <f t="shared" si="2"/>
        <v>0.37152235157381325</v>
      </c>
      <c r="N31" s="31">
        <f t="shared" si="2"/>
        <v>0.35884775465736218</v>
      </c>
      <c r="O31" s="31">
        <f t="shared" si="2"/>
        <v>0.34607587202366713</v>
      </c>
      <c r="P31" s="31">
        <f t="shared" si="2"/>
        <v>0.38647798455690829</v>
      </c>
      <c r="Q31" s="34">
        <f t="shared" si="2"/>
        <v>0.37195130969541584</v>
      </c>
    </row>
    <row r="32" spans="1:37" x14ac:dyDescent="0.25">
      <c r="B32" s="31"/>
      <c r="C32" s="31"/>
      <c r="D32" s="31"/>
      <c r="E32" s="31"/>
      <c r="F32" s="31"/>
      <c r="G32" s="31"/>
      <c r="H32" s="31"/>
      <c r="I32" s="31"/>
      <c r="J32" s="31"/>
      <c r="K32" s="31"/>
      <c r="L32" s="31"/>
      <c r="M32" s="31"/>
      <c r="N32" s="31"/>
      <c r="O32" s="31"/>
      <c r="P32" s="31"/>
      <c r="Q32" s="31"/>
    </row>
    <row r="33" spans="1:37" x14ac:dyDescent="0.25">
      <c r="A33" t="s">
        <v>387</v>
      </c>
      <c r="H33" s="31">
        <f>G31+0.02</f>
        <v>0.22324451050691377</v>
      </c>
      <c r="I33" s="31">
        <f t="shared" ref="I33:Q33" si="3">H33+$H$34</f>
        <v>0.24024451050691376</v>
      </c>
      <c r="J33" s="31">
        <f t="shared" si="3"/>
        <v>0.25724451050691377</v>
      </c>
      <c r="K33" s="31">
        <f t="shared" si="3"/>
        <v>0.27424451050691379</v>
      </c>
      <c r="L33" s="31">
        <f t="shared" si="3"/>
        <v>0.2912445105069138</v>
      </c>
      <c r="M33" s="31">
        <f t="shared" si="3"/>
        <v>0.30824451050691382</v>
      </c>
      <c r="N33" s="31">
        <f t="shared" si="3"/>
        <v>0.32524451050691383</v>
      </c>
      <c r="O33" s="31">
        <f t="shared" si="3"/>
        <v>0.34224451050691385</v>
      </c>
      <c r="P33" s="31">
        <f t="shared" si="3"/>
        <v>0.35924451050691386</v>
      </c>
      <c r="Q33" s="34">
        <f t="shared" si="3"/>
        <v>0.37624451050691388</v>
      </c>
    </row>
    <row r="34" spans="1:37" x14ac:dyDescent="0.25">
      <c r="G34" s="35" t="s">
        <v>388</v>
      </c>
      <c r="H34">
        <v>1.7000000000000001E-2</v>
      </c>
      <c r="P34" s="33"/>
      <c r="Q34" s="28"/>
    </row>
    <row r="35" spans="1:37" x14ac:dyDescent="0.25">
      <c r="A35" t="s">
        <v>389</v>
      </c>
      <c r="B35" s="33">
        <f>B31</f>
        <v>6.5503154017948026E-2</v>
      </c>
      <c r="C35" s="33">
        <f t="shared" ref="C35:G35" si="4">C31</f>
        <v>8.0636596651659315E-2</v>
      </c>
      <c r="D35" s="33">
        <f t="shared" si="4"/>
        <v>0.11978117514242204</v>
      </c>
      <c r="E35" s="33">
        <f t="shared" si="4"/>
        <v>0.13964952848822967</v>
      </c>
      <c r="F35" s="33">
        <f t="shared" si="4"/>
        <v>0.16799871004918926</v>
      </c>
      <c r="G35" s="33">
        <f t="shared" si="4"/>
        <v>0.20324451050691378</v>
      </c>
      <c r="H35" s="33">
        <f>H33</f>
        <v>0.22324451050691377</v>
      </c>
      <c r="I35" s="33">
        <f t="shared" ref="I35:Q35" si="5">I33</f>
        <v>0.24024451050691376</v>
      </c>
      <c r="J35" s="33">
        <f t="shared" si="5"/>
        <v>0.25724451050691377</v>
      </c>
      <c r="K35" s="33">
        <f t="shared" si="5"/>
        <v>0.27424451050691379</v>
      </c>
      <c r="L35" s="33">
        <f t="shared" si="5"/>
        <v>0.2912445105069138</v>
      </c>
      <c r="M35" s="33">
        <f t="shared" si="5"/>
        <v>0.30824451050691382</v>
      </c>
      <c r="N35" s="33">
        <f t="shared" si="5"/>
        <v>0.32524451050691383</v>
      </c>
      <c r="O35" s="33">
        <f t="shared" si="5"/>
        <v>0.34224451050691385</v>
      </c>
      <c r="P35" s="33">
        <f t="shared" si="5"/>
        <v>0.35924451050691386</v>
      </c>
      <c r="Q35" s="33">
        <f t="shared" si="5"/>
        <v>0.37624451050691388</v>
      </c>
      <c r="R35" s="33">
        <f>Q35</f>
        <v>0.37624451050691388</v>
      </c>
      <c r="S35" s="33">
        <f t="shared" ref="S35:AK35" si="6">R35</f>
        <v>0.37624451050691388</v>
      </c>
      <c r="T35" s="33">
        <f t="shared" si="6"/>
        <v>0.37624451050691388</v>
      </c>
      <c r="U35" s="33">
        <f t="shared" si="6"/>
        <v>0.37624451050691388</v>
      </c>
      <c r="V35" s="33">
        <f t="shared" si="6"/>
        <v>0.37624451050691388</v>
      </c>
      <c r="W35" s="33">
        <f t="shared" si="6"/>
        <v>0.37624451050691388</v>
      </c>
      <c r="X35" s="33">
        <f t="shared" si="6"/>
        <v>0.37624451050691388</v>
      </c>
      <c r="Y35" s="33">
        <f t="shared" si="6"/>
        <v>0.37624451050691388</v>
      </c>
      <c r="Z35" s="33">
        <f t="shared" si="6"/>
        <v>0.37624451050691388</v>
      </c>
      <c r="AA35" s="33">
        <f t="shared" si="6"/>
        <v>0.37624451050691388</v>
      </c>
      <c r="AB35" s="33">
        <f t="shared" si="6"/>
        <v>0.37624451050691388</v>
      </c>
      <c r="AC35" s="33">
        <f t="shared" si="6"/>
        <v>0.37624451050691388</v>
      </c>
      <c r="AD35" s="33">
        <f t="shared" si="6"/>
        <v>0.37624451050691388</v>
      </c>
      <c r="AE35" s="33">
        <f t="shared" si="6"/>
        <v>0.37624451050691388</v>
      </c>
      <c r="AF35" s="33">
        <f t="shared" si="6"/>
        <v>0.37624451050691388</v>
      </c>
      <c r="AG35" s="33">
        <f t="shared" si="6"/>
        <v>0.37624451050691388</v>
      </c>
      <c r="AH35" s="33">
        <f t="shared" si="6"/>
        <v>0.37624451050691388</v>
      </c>
      <c r="AI35" s="33">
        <f t="shared" si="6"/>
        <v>0.37624451050691388</v>
      </c>
      <c r="AJ35" s="33">
        <f t="shared" si="6"/>
        <v>0.37624451050691388</v>
      </c>
      <c r="AK35" s="33">
        <f t="shared" si="6"/>
        <v>0.37624451050691388</v>
      </c>
    </row>
    <row r="37" spans="1:37" x14ac:dyDescent="0.25">
      <c r="A37" s="1" t="s">
        <v>354</v>
      </c>
    </row>
    <row r="38" spans="1:37" x14ac:dyDescent="0.25">
      <c r="A38" s="29" t="s">
        <v>393</v>
      </c>
      <c r="B38" s="31">
        <f>B39/B40</f>
        <v>0</v>
      </c>
      <c r="C38" s="31">
        <f t="shared" ref="C38:AK38" si="7">C39/C40</f>
        <v>0</v>
      </c>
      <c r="D38" s="31">
        <f t="shared" si="7"/>
        <v>6.2370092709369536E-4</v>
      </c>
      <c r="E38" s="31">
        <f t="shared" si="7"/>
        <v>2.5290502284278267E-3</v>
      </c>
      <c r="F38" s="31">
        <f t="shared" si="7"/>
        <v>4.0320291137850789E-3</v>
      </c>
      <c r="G38" s="31">
        <f t="shared" si="7"/>
        <v>5.4852834852882034E-3</v>
      </c>
      <c r="H38" s="31">
        <f t="shared" si="7"/>
        <v>7.2535178407378042E-3</v>
      </c>
      <c r="I38" s="31">
        <f t="shared" si="7"/>
        <v>9.6631040915443091E-3</v>
      </c>
      <c r="J38" s="31">
        <f t="shared" si="7"/>
        <v>7.2090407883072865E-3</v>
      </c>
      <c r="K38" s="31">
        <f t="shared" si="7"/>
        <v>6.681429683051395E-3</v>
      </c>
      <c r="L38" s="31">
        <f t="shared" si="7"/>
        <v>4.135600563694841E-4</v>
      </c>
      <c r="M38" s="31">
        <f t="shared" si="7"/>
        <v>4.1969276147349899E-4</v>
      </c>
      <c r="N38" s="31">
        <f t="shared" si="7"/>
        <v>4.1775463423440181E-4</v>
      </c>
      <c r="O38" s="31">
        <f t="shared" si="7"/>
        <v>1.5268068130432587E-3</v>
      </c>
      <c r="P38" s="31">
        <f t="shared" si="7"/>
        <v>1.6639482388065264E-3</v>
      </c>
      <c r="Q38" s="31">
        <f t="shared" si="7"/>
        <v>2.0403049155254408E-3</v>
      </c>
      <c r="R38" s="31">
        <f t="shared" si="7"/>
        <v>2.4635630882853692E-3</v>
      </c>
      <c r="S38" s="31">
        <f t="shared" si="7"/>
        <v>3.025513755919178E-3</v>
      </c>
      <c r="T38" s="31">
        <f t="shared" si="7"/>
        <v>7.6331555860314655E-3</v>
      </c>
      <c r="U38" s="31">
        <f t="shared" si="7"/>
        <v>9.3256131877896969E-3</v>
      </c>
      <c r="V38" s="31">
        <f t="shared" si="7"/>
        <v>1.2416286276058288E-2</v>
      </c>
      <c r="W38" s="31">
        <f t="shared" si="7"/>
        <v>1.5404678107177241E-2</v>
      </c>
      <c r="X38" s="31">
        <f t="shared" si="7"/>
        <v>1.6905282431072532E-2</v>
      </c>
      <c r="Y38" s="31">
        <f t="shared" si="7"/>
        <v>2.1711191332775666E-2</v>
      </c>
      <c r="Z38" s="31">
        <f t="shared" si="7"/>
        <v>2.6342531733116389E-2</v>
      </c>
      <c r="AA38" s="31">
        <f t="shared" si="7"/>
        <v>3.6456511455386018E-2</v>
      </c>
      <c r="AB38" s="31">
        <f t="shared" si="7"/>
        <v>3.6122356578463292E-2</v>
      </c>
      <c r="AC38" s="31">
        <f t="shared" si="7"/>
        <v>3.5635580240005023E-2</v>
      </c>
      <c r="AD38" s="31">
        <f t="shared" si="7"/>
        <v>3.4955950467653339E-2</v>
      </c>
      <c r="AE38" s="31">
        <f t="shared" si="7"/>
        <v>3.4044453847051577E-2</v>
      </c>
      <c r="AF38" s="31">
        <f t="shared" si="7"/>
        <v>3.2695197810330874E-2</v>
      </c>
      <c r="AG38" s="31">
        <f t="shared" si="7"/>
        <v>3.1031020453841044E-2</v>
      </c>
      <c r="AH38" s="31">
        <f t="shared" si="7"/>
        <v>2.8987931122692413E-2</v>
      </c>
      <c r="AI38" s="31">
        <f t="shared" si="7"/>
        <v>2.6524459203550534E-2</v>
      </c>
      <c r="AJ38" s="31">
        <f t="shared" si="7"/>
        <v>2.3608059295075149E-2</v>
      </c>
      <c r="AK38" s="31">
        <f t="shared" si="7"/>
        <v>2.0203888705019789E-2</v>
      </c>
    </row>
    <row r="39" spans="1:37" x14ac:dyDescent="0.25">
      <c r="A39" t="s">
        <v>391</v>
      </c>
      <c r="B39">
        <f>B19+B20</f>
        <v>0</v>
      </c>
      <c r="C39">
        <f t="shared" ref="C39:AK39" si="8">C19+C20</f>
        <v>0</v>
      </c>
      <c r="D39">
        <f t="shared" si="8"/>
        <v>1.2864079799999998E-3</v>
      </c>
      <c r="E39">
        <f t="shared" si="8"/>
        <v>5.0822729099999908E-3</v>
      </c>
      <c r="F39">
        <f t="shared" si="8"/>
        <v>7.8453975599999896E-3</v>
      </c>
      <c r="G39">
        <f t="shared" si="8"/>
        <v>1.033481592E-2</v>
      </c>
      <c r="H39">
        <f t="shared" si="8"/>
        <v>1.3181685660000001E-2</v>
      </c>
      <c r="I39">
        <f t="shared" si="8"/>
        <v>1.6815851909999999E-2</v>
      </c>
      <c r="J39">
        <f t="shared" si="8"/>
        <v>1.200554784E-2</v>
      </c>
      <c r="K39">
        <f t="shared" si="8"/>
        <v>1.065080016E-2</v>
      </c>
      <c r="L39">
        <f t="shared" si="8"/>
        <v>6.2976771000000003E-4</v>
      </c>
      <c r="M39">
        <f t="shared" si="8"/>
        <v>6.0799166999999906E-4</v>
      </c>
      <c r="N39">
        <f t="shared" si="8"/>
        <v>5.7857085E-4</v>
      </c>
      <c r="O39">
        <f t="shared" si="8"/>
        <v>2.02077018E-3</v>
      </c>
      <c r="P39">
        <f t="shared" si="8"/>
        <v>2.104399439999999E-3</v>
      </c>
      <c r="Q39">
        <f t="shared" si="8"/>
        <v>2.4650940599999999E-3</v>
      </c>
      <c r="R39">
        <f t="shared" si="8"/>
        <v>2.8428156900000001E-3</v>
      </c>
      <c r="S39">
        <f t="shared" si="8"/>
        <v>3.33613566E-3</v>
      </c>
      <c r="T39">
        <f t="shared" si="8"/>
        <v>8.0337371399999916E-3</v>
      </c>
      <c r="U39">
        <f t="shared" si="8"/>
        <v>9.3529250099999885E-3</v>
      </c>
      <c r="V39">
        <f t="shared" si="8"/>
        <v>1.1834003610000001E-2</v>
      </c>
      <c r="W39">
        <f t="shared" si="8"/>
        <v>1.3926588390000001E-2</v>
      </c>
      <c r="X39">
        <f t="shared" si="8"/>
        <v>1.4458479750000001E-2</v>
      </c>
      <c r="Y39">
        <f t="shared" si="8"/>
        <v>1.751847669E-2</v>
      </c>
      <c r="Z39">
        <f t="shared" si="8"/>
        <v>1.999306881E-2</v>
      </c>
      <c r="AA39">
        <f t="shared" si="8"/>
        <v>2.5955070569999898E-2</v>
      </c>
      <c r="AB39">
        <f t="shared" si="8"/>
        <v>2.4120670859999999E-2</v>
      </c>
      <c r="AC39">
        <f t="shared" si="8"/>
        <v>2.228638698E-2</v>
      </c>
      <c r="AD39">
        <f t="shared" si="8"/>
        <v>2.0451871439999901E-2</v>
      </c>
      <c r="AE39">
        <f t="shared" si="8"/>
        <v>1.8617471730000001E-2</v>
      </c>
      <c r="AF39">
        <f t="shared" si="8"/>
        <v>1.6783187849999999E-2</v>
      </c>
      <c r="AG39">
        <f t="shared" si="8"/>
        <v>1.4948672310000001E-2</v>
      </c>
      <c r="AH39">
        <f t="shared" si="8"/>
        <v>1.3114272600000001E-2</v>
      </c>
      <c r="AI39">
        <f t="shared" si="8"/>
        <v>1.127998872E-2</v>
      </c>
      <c r="AJ39">
        <f t="shared" si="8"/>
        <v>9.44547317999999E-3</v>
      </c>
      <c r="AK39">
        <f t="shared" si="8"/>
        <v>7.6110734700000002E-3</v>
      </c>
    </row>
    <row r="40" spans="1:37" x14ac:dyDescent="0.25">
      <c r="A40" t="s">
        <v>392</v>
      </c>
      <c r="B40">
        <f>B39+B18</f>
        <v>2.0710917095807799</v>
      </c>
      <c r="C40">
        <f t="shared" ref="C40:AK40" si="9">C39+C18</f>
        <v>2.0765728653922699</v>
      </c>
      <c r="D40">
        <f t="shared" si="9"/>
        <v>2.0625397912976799</v>
      </c>
      <c r="E40">
        <f t="shared" si="9"/>
        <v>2.0095579173844103</v>
      </c>
      <c r="F40">
        <f t="shared" si="9"/>
        <v>1.9457690752225498</v>
      </c>
      <c r="G40">
        <f t="shared" si="9"/>
        <v>1.8840987795286201</v>
      </c>
      <c r="H40">
        <f t="shared" si="9"/>
        <v>1.8172817589236401</v>
      </c>
      <c r="I40">
        <f t="shared" si="9"/>
        <v>1.7402122289787498</v>
      </c>
      <c r="J40">
        <f t="shared" si="9"/>
        <v>1.66534608313944</v>
      </c>
      <c r="K40">
        <f t="shared" si="9"/>
        <v>1.5940899875093502</v>
      </c>
      <c r="L40">
        <f t="shared" si="9"/>
        <v>1.5227962669522199</v>
      </c>
      <c r="M40">
        <f t="shared" si="9"/>
        <v>1.44865893770815</v>
      </c>
      <c r="N40">
        <f t="shared" si="9"/>
        <v>1.3849537565521399</v>
      </c>
      <c r="O40">
        <f t="shared" si="9"/>
        <v>1.3235270911400798</v>
      </c>
      <c r="P40">
        <f t="shared" si="9"/>
        <v>1.26470246545012</v>
      </c>
      <c r="Q40">
        <f t="shared" si="9"/>
        <v>1.20819885363319</v>
      </c>
      <c r="R40">
        <f t="shared" si="9"/>
        <v>1.1539447491797701</v>
      </c>
      <c r="S40">
        <f t="shared" si="9"/>
        <v>1.10266749026446</v>
      </c>
      <c r="T40">
        <f t="shared" si="9"/>
        <v>1.0524791548467298</v>
      </c>
      <c r="U40">
        <f t="shared" si="9"/>
        <v>1.0029286891553739</v>
      </c>
      <c r="V40">
        <f t="shared" si="9"/>
        <v>0.95310331502414902</v>
      </c>
      <c r="W40">
        <f t="shared" si="9"/>
        <v>0.90404929548715607</v>
      </c>
      <c r="X40">
        <f t="shared" si="9"/>
        <v>0.85526401637779104</v>
      </c>
      <c r="Y40">
        <f t="shared" si="9"/>
        <v>0.80688693777728093</v>
      </c>
      <c r="Z40">
        <f t="shared" si="9"/>
        <v>0.75896534974524898</v>
      </c>
      <c r="AA40">
        <f t="shared" si="9"/>
        <v>0.71194608408329596</v>
      </c>
      <c r="AB40">
        <f t="shared" si="9"/>
        <v>0.66774909349023803</v>
      </c>
      <c r="AC40">
        <f t="shared" si="9"/>
        <v>0.62539705625393394</v>
      </c>
      <c r="AD40">
        <f t="shared" si="9"/>
        <v>0.58507553553507696</v>
      </c>
      <c r="AE40">
        <f t="shared" si="9"/>
        <v>0.54685770004245104</v>
      </c>
      <c r="AF40">
        <f t="shared" si="9"/>
        <v>0.51332271935962803</v>
      </c>
      <c r="AG40">
        <f t="shared" si="9"/>
        <v>0.48173318477348503</v>
      </c>
      <c r="AH40">
        <f t="shared" si="9"/>
        <v>0.45240457294083497</v>
      </c>
      <c r="AI40">
        <f t="shared" si="9"/>
        <v>0.42526743461333505</v>
      </c>
      <c r="AJ40">
        <f t="shared" si="9"/>
        <v>0.40009528364622499</v>
      </c>
      <c r="AK40">
        <f t="shared" si="9"/>
        <v>0.376713294213949</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I74"/>
  <sheetViews>
    <sheetView workbookViewId="0">
      <selection activeCell="B9" sqref="B9"/>
    </sheetView>
  </sheetViews>
  <sheetFormatPr defaultRowHeight="14.5" x14ac:dyDescent="0.35"/>
  <cols>
    <col min="1" max="1" width="21.1796875" bestFit="1" customWidth="1"/>
  </cols>
  <sheetData>
    <row r="3" spans="1:35" ht="15" x14ac:dyDescent="0.25">
      <c r="A3" t="s">
        <v>353</v>
      </c>
    </row>
    <row r="4" spans="1:35" ht="15" x14ac:dyDescent="0.25">
      <c r="A4" t="s">
        <v>338</v>
      </c>
      <c r="B4">
        <v>2017</v>
      </c>
      <c r="C4">
        <v>2018</v>
      </c>
      <c r="D4">
        <v>2019</v>
      </c>
      <c r="E4">
        <v>2020</v>
      </c>
      <c r="F4">
        <v>2021</v>
      </c>
      <c r="G4">
        <v>2022</v>
      </c>
      <c r="H4">
        <v>2023</v>
      </c>
      <c r="I4">
        <v>2024</v>
      </c>
      <c r="J4">
        <v>2025</v>
      </c>
      <c r="K4">
        <v>2026</v>
      </c>
      <c r="L4">
        <v>2027</v>
      </c>
      <c r="M4">
        <v>2028</v>
      </c>
      <c r="N4">
        <v>2029</v>
      </c>
      <c r="O4">
        <v>2030</v>
      </c>
      <c r="P4">
        <v>2031</v>
      </c>
      <c r="Q4">
        <v>2032</v>
      </c>
      <c r="R4">
        <v>2033</v>
      </c>
      <c r="S4">
        <v>2034</v>
      </c>
      <c r="T4">
        <v>2035</v>
      </c>
      <c r="U4">
        <v>2036</v>
      </c>
      <c r="V4">
        <v>2037</v>
      </c>
      <c r="W4">
        <v>2038</v>
      </c>
      <c r="X4">
        <v>2039</v>
      </c>
      <c r="Y4">
        <v>2040</v>
      </c>
      <c r="Z4">
        <v>2041</v>
      </c>
      <c r="AA4">
        <v>2042</v>
      </c>
      <c r="AB4">
        <v>2043</v>
      </c>
      <c r="AC4">
        <v>2044</v>
      </c>
      <c r="AD4">
        <v>2045</v>
      </c>
      <c r="AE4">
        <v>2046</v>
      </c>
      <c r="AF4">
        <v>2047</v>
      </c>
      <c r="AG4">
        <v>2048</v>
      </c>
      <c r="AH4">
        <v>2049</v>
      </c>
      <c r="AI4">
        <v>2050</v>
      </c>
    </row>
    <row r="5" spans="1:35" ht="15" x14ac:dyDescent="0.25">
      <c r="A5" t="s">
        <v>358</v>
      </c>
      <c r="B5">
        <v>1.5985568889150001E-3</v>
      </c>
      <c r="C5">
        <v>2.5399073732789998E-3</v>
      </c>
      <c r="D5">
        <v>3.830643353424E-3</v>
      </c>
      <c r="E5">
        <v>5.0967035116480002E-3</v>
      </c>
      <c r="F5">
        <v>5.5763660806920001E-3</v>
      </c>
      <c r="G5">
        <v>6.8401488425459999E-3</v>
      </c>
      <c r="H5">
        <v>8.7389305253359993E-3</v>
      </c>
      <c r="I5">
        <v>1.1008129097155E-2</v>
      </c>
      <c r="J5">
        <v>1.3499596461946E-2</v>
      </c>
      <c r="K5">
        <v>1.6010635177743999E-2</v>
      </c>
      <c r="L5">
        <v>1.8452525134208999E-2</v>
      </c>
      <c r="M5">
        <v>2.1113239227835999E-2</v>
      </c>
      <c r="N5">
        <v>2.3925988694298999E-2</v>
      </c>
      <c r="O5">
        <v>2.6849160528864002E-2</v>
      </c>
      <c r="P5">
        <v>2.9752950326363999E-2</v>
      </c>
      <c r="Q5">
        <v>3.2447250719639997E-2</v>
      </c>
      <c r="R5">
        <v>3.5161255619216999E-2</v>
      </c>
      <c r="S5">
        <v>3.7913996302601997E-2</v>
      </c>
      <c r="T5">
        <v>4.0756086781178001E-2</v>
      </c>
      <c r="U5">
        <v>4.3609967504715998E-2</v>
      </c>
      <c r="V5">
        <v>4.6561537121107999E-2</v>
      </c>
      <c r="W5">
        <v>4.9583526183062998E-2</v>
      </c>
      <c r="X5">
        <v>5.2639024137505999E-2</v>
      </c>
      <c r="Y5">
        <v>5.572339245282E-2</v>
      </c>
      <c r="Z5">
        <v>5.9347909646279E-2</v>
      </c>
      <c r="AA5">
        <v>6.2900358873881998E-2</v>
      </c>
      <c r="AB5">
        <v>6.6369091344649994E-2</v>
      </c>
      <c r="AC5">
        <v>6.9734358050206002E-2</v>
      </c>
      <c r="AD5">
        <v>7.2188854138529004E-2</v>
      </c>
      <c r="AE5">
        <v>7.4618431973453997E-2</v>
      </c>
      <c r="AF5">
        <v>7.6978589584452001E-2</v>
      </c>
      <c r="AG5">
        <v>7.9249135852023006E-2</v>
      </c>
      <c r="AH5">
        <v>8.1409951136003994E-2</v>
      </c>
      <c r="AI5">
        <v>8.3425763609356995E-2</v>
      </c>
    </row>
    <row r="6" spans="1:35" ht="15" x14ac:dyDescent="0.25">
      <c r="A6" t="s">
        <v>359</v>
      </c>
      <c r="B6">
        <v>5.4920683539999997E-6</v>
      </c>
      <c r="C6">
        <v>1.1955568362E-5</v>
      </c>
      <c r="D6">
        <v>2.4657987201000001E-5</v>
      </c>
      <c r="E6">
        <v>4.8596509833000003E-5</v>
      </c>
      <c r="F6">
        <v>8.9943353471000004E-5</v>
      </c>
      <c r="G6">
        <v>1.8235570041099999E-4</v>
      </c>
      <c r="H6">
        <v>3.10938790245E-4</v>
      </c>
      <c r="I6">
        <v>5.4905676479899998E-4</v>
      </c>
      <c r="J6">
        <v>8.4347908747100001E-4</v>
      </c>
      <c r="K6">
        <v>1.198401112348E-3</v>
      </c>
      <c r="L6">
        <v>1.572595056586E-3</v>
      </c>
      <c r="M6">
        <v>1.9040321455369999E-3</v>
      </c>
      <c r="N6">
        <v>2.2124710714149999E-3</v>
      </c>
      <c r="O6">
        <v>2.506987694735E-3</v>
      </c>
      <c r="P6">
        <v>2.8912628637610001E-3</v>
      </c>
      <c r="Q6">
        <v>3.2907555281219999E-3</v>
      </c>
      <c r="R6">
        <v>3.6971705241410002E-3</v>
      </c>
      <c r="S6">
        <v>4.1244151215130004E-3</v>
      </c>
      <c r="T6">
        <v>4.586617908061E-3</v>
      </c>
      <c r="U6">
        <v>5.0683366099119999E-3</v>
      </c>
      <c r="V6">
        <v>5.5643824012780001E-3</v>
      </c>
      <c r="W6">
        <v>6.0739731413439997E-3</v>
      </c>
      <c r="X6">
        <v>6.583756435815E-3</v>
      </c>
      <c r="Y6">
        <v>7.0867262773610003E-3</v>
      </c>
      <c r="Z6">
        <v>7.5303281278310003E-3</v>
      </c>
      <c r="AA6">
        <v>7.9534974045459995E-3</v>
      </c>
      <c r="AB6">
        <v>8.3515490575960007E-3</v>
      </c>
      <c r="AC6">
        <v>8.7146422859510006E-3</v>
      </c>
      <c r="AD6">
        <v>9.0467732034239991E-3</v>
      </c>
      <c r="AE6">
        <v>9.3535103751859992E-3</v>
      </c>
      <c r="AF6">
        <v>9.6404988896430007E-3</v>
      </c>
      <c r="AG6">
        <v>9.9124377499270003E-3</v>
      </c>
      <c r="AH6">
        <v>1.0177953783023001E-2</v>
      </c>
      <c r="AI6">
        <v>1.0445669668324E-2</v>
      </c>
    </row>
    <row r="7" spans="1:35" ht="15" x14ac:dyDescent="0.25">
      <c r="A7" t="s">
        <v>360</v>
      </c>
      <c r="B7">
        <v>8.1498019180000007E-6</v>
      </c>
      <c r="C7">
        <v>2.5495041527000001E-5</v>
      </c>
      <c r="D7">
        <v>5.4518738249E-5</v>
      </c>
      <c r="E7">
        <v>9.1171182415000001E-5</v>
      </c>
      <c r="F7">
        <v>1.19395963332E-4</v>
      </c>
      <c r="G7">
        <v>1.67950601391E-4</v>
      </c>
      <c r="H7">
        <v>2.1497995361000001E-4</v>
      </c>
      <c r="I7">
        <v>3.0955003171600001E-4</v>
      </c>
      <c r="J7">
        <v>4.18411605859E-4</v>
      </c>
      <c r="K7">
        <v>5.4106986093600004E-4</v>
      </c>
      <c r="L7">
        <v>6.7195986566999995E-4</v>
      </c>
      <c r="M7">
        <v>8.1798350169599995E-4</v>
      </c>
      <c r="N7">
        <v>9.8795771073900002E-4</v>
      </c>
      <c r="O7">
        <v>1.1810692903169999E-3</v>
      </c>
      <c r="P7">
        <v>1.380177025966E-3</v>
      </c>
      <c r="Q7">
        <v>1.582517043387E-3</v>
      </c>
      <c r="R7">
        <v>1.7919900142910001E-3</v>
      </c>
      <c r="S7">
        <v>2.0218085941859998E-3</v>
      </c>
      <c r="T7">
        <v>2.2803953224919998E-3</v>
      </c>
      <c r="U7">
        <v>2.549974379863E-3</v>
      </c>
      <c r="V7">
        <v>2.8562751069079999E-3</v>
      </c>
      <c r="W7">
        <v>3.1907097336979998E-3</v>
      </c>
      <c r="X7">
        <v>3.5598416156280002E-3</v>
      </c>
      <c r="Y7">
        <v>3.9560655926270004E-3</v>
      </c>
      <c r="Z7">
        <v>4.3288056165459998E-3</v>
      </c>
      <c r="AA7">
        <v>4.722795689415E-3</v>
      </c>
      <c r="AB7">
        <v>5.1288792749850003E-3</v>
      </c>
      <c r="AC7">
        <v>5.543349951235E-3</v>
      </c>
      <c r="AD7">
        <v>5.961777999707E-3</v>
      </c>
      <c r="AE7">
        <v>6.3827595840860001E-3</v>
      </c>
      <c r="AF7">
        <v>6.8042933125510002E-3</v>
      </c>
      <c r="AG7">
        <v>7.2274036420529996E-3</v>
      </c>
      <c r="AH7">
        <v>7.6501621900939999E-3</v>
      </c>
      <c r="AI7">
        <v>8.0759351118900001E-3</v>
      </c>
    </row>
    <row r="8" spans="1:35" ht="15" x14ac:dyDescent="0.25">
      <c r="A8" t="s">
        <v>361</v>
      </c>
      <c r="B8">
        <v>2.6223777058E-5</v>
      </c>
      <c r="C8">
        <v>4.1233825204999998E-5</v>
      </c>
      <c r="D8">
        <v>5.9245856918999998E-5</v>
      </c>
      <c r="E8">
        <v>7.4058888498000001E-5</v>
      </c>
      <c r="F8">
        <v>1.11674274687E-4</v>
      </c>
      <c r="G8">
        <v>1.7166969908300001E-4</v>
      </c>
      <c r="H8">
        <v>2.2395803456E-4</v>
      </c>
      <c r="I8">
        <v>2.7585233321100001E-4</v>
      </c>
      <c r="J8">
        <v>3.2460329649599997E-4</v>
      </c>
      <c r="K8">
        <v>3.6920541971500001E-4</v>
      </c>
      <c r="L8">
        <v>4.0925295437200003E-4</v>
      </c>
      <c r="M8">
        <v>4.4403978809199999E-4</v>
      </c>
      <c r="N8">
        <v>4.7436968383600002E-4</v>
      </c>
      <c r="O8">
        <v>5.0215442756799998E-4</v>
      </c>
      <c r="P8">
        <v>5.3471914323999995E-4</v>
      </c>
      <c r="Q8">
        <v>5.9333582843899997E-4</v>
      </c>
      <c r="R8">
        <v>6.9438339132400003E-4</v>
      </c>
      <c r="S8">
        <v>8.1346263083999996E-4</v>
      </c>
      <c r="T8">
        <v>9.3037784247999996E-4</v>
      </c>
      <c r="U8">
        <v>1.034540275032E-3</v>
      </c>
      <c r="V8">
        <v>1.1253955203160001E-3</v>
      </c>
      <c r="W8">
        <v>1.2078097728879999E-3</v>
      </c>
      <c r="X8">
        <v>1.279854327619E-3</v>
      </c>
      <c r="Y8">
        <v>1.3415075796880001E-3</v>
      </c>
      <c r="Z8">
        <v>1.3944594548949999E-3</v>
      </c>
      <c r="AA8">
        <v>1.4375750925360001E-3</v>
      </c>
      <c r="AB8">
        <v>1.4717365568819999E-3</v>
      </c>
      <c r="AC8">
        <v>1.497530077782E-3</v>
      </c>
      <c r="AD8">
        <v>1.5147383729369999E-3</v>
      </c>
      <c r="AE8">
        <v>1.5214767200679999E-3</v>
      </c>
      <c r="AF8">
        <v>1.5210110112780001E-3</v>
      </c>
      <c r="AG8">
        <v>1.513546001889E-3</v>
      </c>
      <c r="AH8">
        <v>1.501455015335E-3</v>
      </c>
      <c r="AI8">
        <v>1.486053276889E-3</v>
      </c>
    </row>
    <row r="9" spans="1:35" ht="15" x14ac:dyDescent="0.25">
      <c r="A9" t="s">
        <v>362</v>
      </c>
      <c r="B9">
        <v>0</v>
      </c>
      <c r="C9">
        <v>0</v>
      </c>
      <c r="D9">
        <v>0</v>
      </c>
      <c r="E9">
        <v>2.6594683499999999E-6</v>
      </c>
      <c r="F9">
        <v>5.5114753600000001E-6</v>
      </c>
      <c r="G9">
        <v>8.3833457400000002E-6</v>
      </c>
      <c r="H9">
        <v>1.1335197556E-5</v>
      </c>
      <c r="I9">
        <v>1.4345567178E-5</v>
      </c>
      <c r="J9">
        <v>1.7434678245000002E-5</v>
      </c>
      <c r="K9">
        <v>2.0643291275999999E-5</v>
      </c>
      <c r="L9">
        <v>2.3967523574999998E-5</v>
      </c>
      <c r="M9">
        <v>2.7334523840999999E-5</v>
      </c>
      <c r="N9">
        <v>3.0753041515999997E-5</v>
      </c>
      <c r="O9">
        <v>3.4333274538999998E-5</v>
      </c>
      <c r="P9">
        <v>3.5274347866999998E-5</v>
      </c>
      <c r="Q9">
        <v>4.0950028328E-5</v>
      </c>
      <c r="R9">
        <v>4.5023478495999997E-5</v>
      </c>
      <c r="S9">
        <v>4.9056829428000002E-5</v>
      </c>
      <c r="T9">
        <v>5.3018407092000002E-5</v>
      </c>
      <c r="U9">
        <v>5.7137199675000003E-5</v>
      </c>
      <c r="V9">
        <v>6.1352268861999997E-5</v>
      </c>
      <c r="W9">
        <v>6.5669557871000003E-5</v>
      </c>
      <c r="X9">
        <v>7.0075485953000004E-5</v>
      </c>
      <c r="Y9">
        <v>7.4563568522999996E-5</v>
      </c>
      <c r="Z9">
        <v>7.9147210784000002E-5</v>
      </c>
      <c r="AA9">
        <v>8.3821992866999997E-5</v>
      </c>
      <c r="AB9">
        <v>8.8587731707E-5</v>
      </c>
      <c r="AC9">
        <v>9.3444525917999995E-5</v>
      </c>
      <c r="AD9">
        <v>9.8390042644999997E-5</v>
      </c>
      <c r="AE9">
        <v>1.03421344166E-4</v>
      </c>
      <c r="AF9">
        <v>1.08540758988E-4</v>
      </c>
      <c r="AG9">
        <v>1.1375067172800001E-4</v>
      </c>
      <c r="AH9">
        <v>1.19050362377E-4</v>
      </c>
      <c r="AI9">
        <v>1.24429481517E-4</v>
      </c>
    </row>
    <row r="10" spans="1:35" ht="15" x14ac:dyDescent="0.25">
      <c r="A10" t="s">
        <v>363</v>
      </c>
      <c r="B10">
        <v>0</v>
      </c>
      <c r="C10">
        <v>0</v>
      </c>
      <c r="D10">
        <v>0</v>
      </c>
      <c r="E10">
        <v>3.7939911102000001E-5</v>
      </c>
      <c r="F10">
        <v>7.8229674567999996E-5</v>
      </c>
      <c r="G10">
        <v>1.20705087675E-4</v>
      </c>
      <c r="H10">
        <v>1.6572173754399999E-4</v>
      </c>
      <c r="I10">
        <v>2.13189180867E-4</v>
      </c>
      <c r="J10">
        <v>2.6338975957299998E-4</v>
      </c>
      <c r="K10">
        <v>3.1604938470200002E-4</v>
      </c>
      <c r="L10">
        <v>3.7113248831900002E-4</v>
      </c>
      <c r="M10">
        <v>4.28894896178E-4</v>
      </c>
      <c r="N10">
        <v>4.8895206350999996E-4</v>
      </c>
      <c r="O10">
        <v>5.5146932233599997E-4</v>
      </c>
      <c r="P10">
        <v>6.1600593522600003E-4</v>
      </c>
      <c r="Q10">
        <v>6.8241500851800002E-4</v>
      </c>
      <c r="R10">
        <v>7.5067409399999995E-4</v>
      </c>
      <c r="S10">
        <v>8.2034666203100002E-4</v>
      </c>
      <c r="T10">
        <v>8.9121079125099997E-4</v>
      </c>
      <c r="U10">
        <v>9.64626477528E-4</v>
      </c>
      <c r="V10">
        <v>1.040144224284E-3</v>
      </c>
      <c r="W10">
        <v>1.11776702176E-3</v>
      </c>
      <c r="X10">
        <v>1.197497860196E-3</v>
      </c>
      <c r="Y10">
        <v>1.2793397298310001E-3</v>
      </c>
      <c r="Z10">
        <v>1.3632956209069999E-3</v>
      </c>
      <c r="AA10">
        <v>1.4493685236640001E-3</v>
      </c>
      <c r="AB10">
        <v>1.537561428341E-3</v>
      </c>
      <c r="AC10">
        <v>1.6278773251790001E-3</v>
      </c>
      <c r="AD10">
        <v>1.720319204418E-3</v>
      </c>
      <c r="AE10">
        <v>1.8148900562979999E-3</v>
      </c>
      <c r="AF10">
        <v>1.9115928710600001E-3</v>
      </c>
      <c r="AG10">
        <v>2.0104306389439998E-3</v>
      </c>
      <c r="AH10">
        <v>2.1114063501889999E-3</v>
      </c>
      <c r="AI10">
        <v>2.2145229950369999E-3</v>
      </c>
    </row>
    <row r="11" spans="1:35" ht="15" x14ac:dyDescent="0.25">
      <c r="A11" t="s">
        <v>364</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row>
    <row r="12" spans="1:35" ht="15" x14ac:dyDescent="0.25">
      <c r="A12" t="s">
        <v>365</v>
      </c>
      <c r="B12">
        <v>2.4024488909870001E-3</v>
      </c>
      <c r="C12">
        <v>3.0261654959950002E-3</v>
      </c>
      <c r="D12">
        <v>3.6324235384660002E-3</v>
      </c>
      <c r="E12">
        <v>4.3436916677350003E-3</v>
      </c>
      <c r="F12">
        <v>4.7282811441670004E-3</v>
      </c>
      <c r="G12">
        <v>5.1301047407510004E-3</v>
      </c>
      <c r="H12">
        <v>5.5492216315009999E-3</v>
      </c>
      <c r="I12">
        <v>6.0172824230020003E-3</v>
      </c>
      <c r="J12">
        <v>6.5016383866270001E-3</v>
      </c>
      <c r="K12">
        <v>7.0433375450380002E-3</v>
      </c>
      <c r="L12">
        <v>7.5990620120000001E-3</v>
      </c>
      <c r="M12">
        <v>8.1685469156339997E-3</v>
      </c>
      <c r="N12">
        <v>8.7515290133279994E-3</v>
      </c>
      <c r="O12">
        <v>9.3477466917419993E-3</v>
      </c>
      <c r="P12">
        <v>1.0005908993047E-2</v>
      </c>
      <c r="Q12">
        <v>1.0673042494720999E-2</v>
      </c>
      <c r="R12">
        <v>1.1348655705753E-2</v>
      </c>
      <c r="S12">
        <v>1.2032258764403E-2</v>
      </c>
      <c r="T12">
        <v>1.2723363438198E-2</v>
      </c>
      <c r="U12">
        <v>1.3475285485181E-2</v>
      </c>
      <c r="V12">
        <v>1.4227434308813E-2</v>
      </c>
      <c r="W12">
        <v>1.497900745899E-2</v>
      </c>
      <c r="X12">
        <v>1.5729204114873999E-2</v>
      </c>
      <c r="Y12">
        <v>1.6477225084898E-2</v>
      </c>
      <c r="Z12">
        <v>1.7299313988974E-2</v>
      </c>
      <c r="AA12">
        <v>1.8102243590448E-2</v>
      </c>
      <c r="AB12">
        <v>1.8884570782577E-2</v>
      </c>
      <c r="AC12">
        <v>1.9644854087882E-2</v>
      </c>
      <c r="AD12">
        <v>2.0381653658158999E-2</v>
      </c>
      <c r="AE12">
        <v>2.1093531274467999E-2</v>
      </c>
      <c r="AF12">
        <v>2.1779050347142E-2</v>
      </c>
      <c r="AG12">
        <v>2.2436775915780999E-2</v>
      </c>
      <c r="AH12">
        <v>2.3065274649256999E-2</v>
      </c>
      <c r="AI12">
        <v>2.3663114845708998E-2</v>
      </c>
    </row>
    <row r="13" spans="1:35" ht="15" x14ac:dyDescent="0.25">
      <c r="A13" t="s">
        <v>366</v>
      </c>
      <c r="B13">
        <v>0</v>
      </c>
      <c r="C13">
        <v>0</v>
      </c>
      <c r="D13">
        <v>0</v>
      </c>
      <c r="E13">
        <v>2.84134083066E-4</v>
      </c>
      <c r="F13">
        <v>5.7099590822E-4</v>
      </c>
      <c r="G13">
        <v>8.6047195130900002E-4</v>
      </c>
      <c r="H13">
        <v>1.1524494015910001E-3</v>
      </c>
      <c r="I13">
        <v>1.445935637541E-3</v>
      </c>
      <c r="J13">
        <v>1.7408192752370001E-3</v>
      </c>
      <c r="K13">
        <v>2.0406291441659999E-3</v>
      </c>
      <c r="L13">
        <v>2.341380980775E-3</v>
      </c>
      <c r="M13">
        <v>2.6443743800810002E-3</v>
      </c>
      <c r="N13">
        <v>2.9495888642209998E-3</v>
      </c>
      <c r="O13">
        <v>3.2570046687430002E-3</v>
      </c>
      <c r="P13">
        <v>3.5664377812739999E-3</v>
      </c>
      <c r="Q13">
        <v>3.8781068894129999E-3</v>
      </c>
      <c r="R13">
        <v>4.1920148467999999E-3</v>
      </c>
      <c r="S13">
        <v>4.5081645070750003E-3</v>
      </c>
      <c r="T13">
        <v>4.8265587238769999E-3</v>
      </c>
      <c r="U13">
        <v>5.1472003508470001E-3</v>
      </c>
      <c r="V13">
        <v>5.4700922416239996E-3</v>
      </c>
      <c r="W13">
        <v>5.795237249849E-3</v>
      </c>
      <c r="X13">
        <v>6.1226382291609998E-3</v>
      </c>
      <c r="Y13">
        <v>6.4522980332009996E-3</v>
      </c>
      <c r="Z13">
        <v>6.7842195156080001E-3</v>
      </c>
      <c r="AA13">
        <v>7.1184055300219998E-3</v>
      </c>
      <c r="AB13">
        <v>7.4548589300840002E-3</v>
      </c>
      <c r="AC13">
        <v>7.7935825694320001E-3</v>
      </c>
      <c r="AD13">
        <v>8.134579301708E-3</v>
      </c>
      <c r="AE13">
        <v>8.4778519805500004E-3</v>
      </c>
      <c r="AF13">
        <v>8.8234034595999992E-3</v>
      </c>
      <c r="AG13">
        <v>9.1712365924959995E-3</v>
      </c>
      <c r="AH13">
        <v>9.521354232879E-3</v>
      </c>
      <c r="AI13">
        <v>9.8737592343879996E-3</v>
      </c>
    </row>
    <row r="14" spans="1:35" ht="15" x14ac:dyDescent="0.25">
      <c r="A14" t="s">
        <v>367</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row>
    <row r="15" spans="1:35" ht="15" x14ac:dyDescent="0.25">
      <c r="A15" t="s">
        <v>320</v>
      </c>
      <c r="B15">
        <v>4.0408714272320003E-3</v>
      </c>
      <c r="C15">
        <v>5.6447573043679998E-3</v>
      </c>
      <c r="D15">
        <v>7.6014894742589996E-3</v>
      </c>
      <c r="E15">
        <v>9.9789552226480002E-3</v>
      </c>
      <c r="F15">
        <v>1.1280397874495999E-2</v>
      </c>
      <c r="G15">
        <v>1.3481789968906E-2</v>
      </c>
      <c r="H15">
        <v>1.6367535271944001E-2</v>
      </c>
      <c r="I15">
        <v>1.9833341035469E-2</v>
      </c>
      <c r="J15">
        <v>2.3609372551454001E-2</v>
      </c>
      <c r="K15">
        <v>2.7539970935923998E-2</v>
      </c>
      <c r="L15">
        <v>3.1441876015505001E-2</v>
      </c>
      <c r="M15">
        <v>3.5548445378893997E-2</v>
      </c>
      <c r="N15">
        <v>3.9821610142863999E-2</v>
      </c>
      <c r="O15">
        <v>4.4229925898844002E-2</v>
      </c>
      <c r="P15">
        <v>4.8782736416744001E-2</v>
      </c>
      <c r="Q15">
        <v>5.3188373540569003E-2</v>
      </c>
      <c r="R15">
        <v>5.7681167674022003E-2</v>
      </c>
      <c r="S15">
        <v>6.2283509412076998E-2</v>
      </c>
      <c r="T15">
        <v>6.7047629214630006E-2</v>
      </c>
      <c r="U15">
        <v>7.1907068282754005E-2</v>
      </c>
      <c r="V15">
        <v>7.6906613193194001E-2</v>
      </c>
      <c r="W15">
        <v>8.2013700119463004E-2</v>
      </c>
      <c r="X15">
        <v>8.7181892206753001E-2</v>
      </c>
      <c r="Y15">
        <v>9.2391118318949E-2</v>
      </c>
      <c r="Z15">
        <v>9.8127479181824004E-2</v>
      </c>
      <c r="AA15">
        <v>0.10376806669737899</v>
      </c>
      <c r="AB15">
        <v>0.10928683510682199</v>
      </c>
      <c r="AC15">
        <v>0.11464963887358599</v>
      </c>
      <c r="AD15">
        <v>0.11904708592152501</v>
      </c>
      <c r="AE15">
        <v>0.123365873308276</v>
      </c>
      <c r="AF15">
        <v>0.127566980234713</v>
      </c>
      <c r="AG15">
        <v>0.13163471706484101</v>
      </c>
      <c r="AH15">
        <v>0.13555660771915801</v>
      </c>
      <c r="AI15">
        <v>0.139309248223113</v>
      </c>
    </row>
    <row r="17" spans="1:35" ht="15" x14ac:dyDescent="0.25">
      <c r="A17" t="s">
        <v>369</v>
      </c>
    </row>
    <row r="18" spans="1:35" ht="15" x14ac:dyDescent="0.25">
      <c r="A18" t="s">
        <v>338</v>
      </c>
      <c r="B18">
        <v>2017</v>
      </c>
      <c r="C18">
        <v>2018</v>
      </c>
      <c r="D18">
        <v>2019</v>
      </c>
      <c r="E18">
        <v>2020</v>
      </c>
      <c r="F18">
        <v>2021</v>
      </c>
      <c r="G18">
        <v>2022</v>
      </c>
      <c r="H18">
        <v>2023</v>
      </c>
      <c r="I18">
        <v>2024</v>
      </c>
      <c r="J18">
        <v>2025</v>
      </c>
      <c r="K18">
        <v>2026</v>
      </c>
      <c r="L18">
        <v>2027</v>
      </c>
      <c r="M18">
        <v>2028</v>
      </c>
      <c r="N18">
        <v>2029</v>
      </c>
      <c r="O18">
        <v>2030</v>
      </c>
      <c r="P18">
        <v>2031</v>
      </c>
      <c r="Q18">
        <v>2032</v>
      </c>
      <c r="R18">
        <v>2033</v>
      </c>
      <c r="S18">
        <v>2034</v>
      </c>
      <c r="T18">
        <v>2035</v>
      </c>
      <c r="U18">
        <v>2036</v>
      </c>
      <c r="V18">
        <v>2037</v>
      </c>
      <c r="W18">
        <v>2038</v>
      </c>
      <c r="X18">
        <v>2039</v>
      </c>
      <c r="Y18">
        <v>2040</v>
      </c>
      <c r="Z18">
        <v>2041</v>
      </c>
      <c r="AA18">
        <v>2042</v>
      </c>
      <c r="AB18">
        <v>2043</v>
      </c>
      <c r="AC18">
        <v>2044</v>
      </c>
      <c r="AD18">
        <v>2045</v>
      </c>
      <c r="AE18">
        <v>2046</v>
      </c>
      <c r="AF18">
        <v>2047</v>
      </c>
      <c r="AG18">
        <v>2048</v>
      </c>
      <c r="AH18">
        <v>2049</v>
      </c>
      <c r="AI18">
        <v>2050</v>
      </c>
    </row>
    <row r="19" spans="1:35" ht="15" x14ac:dyDescent="0.25">
      <c r="A19" t="s">
        <v>358</v>
      </c>
      <c r="B19">
        <v>1.9559008378794001</v>
      </c>
      <c r="C19">
        <v>1.9105430302702699</v>
      </c>
      <c r="D19">
        <v>1.8540112491365599</v>
      </c>
      <c r="E19">
        <v>1.79914006682154</v>
      </c>
      <c r="F19">
        <v>1.7379175453459701</v>
      </c>
      <c r="G19">
        <v>1.66672124100123</v>
      </c>
      <c r="H19">
        <v>1.5965709738514</v>
      </c>
      <c r="I19">
        <v>1.5297846388088401</v>
      </c>
      <c r="J19">
        <v>1.46127679838685</v>
      </c>
      <c r="K19">
        <v>1.3881208934209299</v>
      </c>
      <c r="L19">
        <v>1.3246229195197801</v>
      </c>
      <c r="M19">
        <v>1.26302525092378</v>
      </c>
      <c r="N19">
        <v>1.2038789891128601</v>
      </c>
      <c r="O19">
        <v>1.1467911946760101</v>
      </c>
      <c r="P19">
        <v>1.09165454084396</v>
      </c>
      <c r="Q19">
        <v>1.0396023249269499</v>
      </c>
      <c r="R19">
        <v>0.98890037535946596</v>
      </c>
      <c r="S19">
        <v>0.93916630982177596</v>
      </c>
      <c r="T19">
        <v>0.88956823828382503</v>
      </c>
      <c r="U19">
        <v>0.84089783617726699</v>
      </c>
      <c r="V19">
        <v>0.79286184260121195</v>
      </c>
      <c r="W19">
        <v>0.74561813813213695</v>
      </c>
      <c r="X19">
        <v>0.69913746340557004</v>
      </c>
      <c r="Y19">
        <v>0.65373717516900398</v>
      </c>
      <c r="Z19">
        <v>0.61125038626442896</v>
      </c>
      <c r="AA19">
        <v>0.570557761015133</v>
      </c>
      <c r="AB19">
        <v>0.53175987594353502</v>
      </c>
      <c r="AC19">
        <v>0.49486112163896501</v>
      </c>
      <c r="AD19">
        <v>0.46241407446092397</v>
      </c>
      <c r="AE19">
        <v>0.431693743152197</v>
      </c>
      <c r="AF19">
        <v>0.403018336049138</v>
      </c>
      <c r="AG19">
        <v>0.37632942367169703</v>
      </c>
      <c r="AH19">
        <v>0.35147526094506898</v>
      </c>
      <c r="AI19">
        <v>0.32832786715453999</v>
      </c>
    </row>
    <row r="20" spans="1:35" ht="15" x14ac:dyDescent="0.25">
      <c r="A20" t="s">
        <v>359</v>
      </c>
      <c r="B20">
        <v>8.6148796660487997E-2</v>
      </c>
      <c r="C20">
        <v>7.9146491084656004E-2</v>
      </c>
      <c r="D20">
        <v>7.2451301071944002E-2</v>
      </c>
      <c r="E20">
        <v>6.6217548433860005E-2</v>
      </c>
      <c r="F20">
        <v>6.1130236708247E-2</v>
      </c>
      <c r="G20">
        <v>5.5564460818346997E-2</v>
      </c>
      <c r="H20">
        <v>5.1101777218470999E-2</v>
      </c>
      <c r="I20">
        <v>4.6911778445149002E-2</v>
      </c>
      <c r="J20">
        <v>4.4415031730068999E-2</v>
      </c>
      <c r="K20">
        <v>4.3732487032710002E-2</v>
      </c>
      <c r="L20">
        <v>4.4076989278708997E-2</v>
      </c>
      <c r="M20">
        <v>4.4757765972326002E-2</v>
      </c>
      <c r="N20">
        <v>4.5614828180084999E-2</v>
      </c>
      <c r="O20">
        <v>4.6662579341396997E-2</v>
      </c>
      <c r="P20">
        <v>4.7954481188577001E-2</v>
      </c>
      <c r="Q20">
        <v>4.9129102878181001E-2</v>
      </c>
      <c r="R20">
        <v>4.9994503307067999E-2</v>
      </c>
      <c r="S20">
        <v>5.0497084126858001E-2</v>
      </c>
      <c r="T20">
        <v>5.0521757985597E-2</v>
      </c>
      <c r="U20">
        <v>5.0193523594178002E-2</v>
      </c>
      <c r="V20">
        <v>4.9468476765634997E-2</v>
      </c>
      <c r="W20">
        <v>4.8372150233621E-2</v>
      </c>
      <c r="X20">
        <v>4.6977107628175002E-2</v>
      </c>
      <c r="Y20">
        <v>4.5396488390507E-2</v>
      </c>
      <c r="Z20">
        <v>4.3717756760266999E-2</v>
      </c>
      <c r="AA20">
        <v>4.2101413779878E-2</v>
      </c>
      <c r="AB20">
        <v>4.0599427581635997E-2</v>
      </c>
      <c r="AC20">
        <v>3.9276106529693003E-2</v>
      </c>
      <c r="AD20">
        <v>3.8145475515293001E-2</v>
      </c>
      <c r="AE20">
        <v>3.7211792130051997E-2</v>
      </c>
      <c r="AF20">
        <v>3.6464240994190003E-2</v>
      </c>
      <c r="AG20">
        <v>3.5868390221201002E-2</v>
      </c>
      <c r="AH20">
        <v>3.5395856902846003E-2</v>
      </c>
      <c r="AI20">
        <v>3.5005449841E-2</v>
      </c>
    </row>
    <row r="21" spans="1:35" ht="15" x14ac:dyDescent="0.25">
      <c r="A21" t="s">
        <v>360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row>
    <row r="22" spans="1:35" ht="15" x14ac:dyDescent="0.25">
      <c r="A22" t="s">
        <v>361</v>
      </c>
      <c r="B22">
        <v>1.3636149726344001E-2</v>
      </c>
      <c r="C22">
        <v>1.3282031837385E-2</v>
      </c>
      <c r="D22">
        <v>1.297209584658E-2</v>
      </c>
      <c r="E22">
        <v>1.2647589197393E-2</v>
      </c>
      <c r="F22">
        <v>1.2374465184838E-2</v>
      </c>
      <c r="G22">
        <v>1.2298195998664999E-2</v>
      </c>
      <c r="H22">
        <v>1.2276992697171999E-2</v>
      </c>
      <c r="I22">
        <v>1.2233382714403E-2</v>
      </c>
      <c r="J22">
        <v>1.2187765528566E-2</v>
      </c>
      <c r="K22">
        <v>1.2142652039980001E-2</v>
      </c>
      <c r="L22">
        <v>1.1857383966835999E-2</v>
      </c>
      <c r="M22">
        <v>1.1629402612942E-2</v>
      </c>
      <c r="N22">
        <v>1.1393703733011001E-2</v>
      </c>
      <c r="O22">
        <v>1.1249374550407001E-2</v>
      </c>
      <c r="P22">
        <v>1.1180986699774E-2</v>
      </c>
      <c r="Q22">
        <v>1.1125358887092001E-2</v>
      </c>
      <c r="R22">
        <v>1.1121024151325E-2</v>
      </c>
      <c r="S22">
        <v>1.1153226303658E-2</v>
      </c>
      <c r="T22">
        <v>1.1190578346267001E-2</v>
      </c>
      <c r="U22">
        <v>1.1263074177250001E-2</v>
      </c>
      <c r="V22">
        <v>1.1357416241714E-2</v>
      </c>
      <c r="W22">
        <v>1.1438949411523999E-2</v>
      </c>
      <c r="X22">
        <v>1.1511659480736E-2</v>
      </c>
      <c r="Y22">
        <v>1.1591882062247E-2</v>
      </c>
      <c r="Z22">
        <v>1.1678992773234999E-2</v>
      </c>
      <c r="AA22">
        <v>1.1754504535846E-2</v>
      </c>
      <c r="AB22">
        <v>1.1851435856059999E-2</v>
      </c>
      <c r="AC22">
        <v>1.1974256489177999E-2</v>
      </c>
      <c r="AD22">
        <v>1.2135534768026E-2</v>
      </c>
      <c r="AE22">
        <v>1.2318595645082E-2</v>
      </c>
      <c r="AF22">
        <v>1.2531522820585001E-2</v>
      </c>
      <c r="AG22">
        <v>1.2797728412744999E-2</v>
      </c>
      <c r="AH22">
        <v>1.3070854259849E-2</v>
      </c>
      <c r="AI22">
        <v>1.3345246449178E-2</v>
      </c>
    </row>
    <row r="23" spans="1:35" ht="15" x14ac:dyDescent="0.25">
      <c r="A23" t="s">
        <v>362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row>
    <row r="24" spans="1:35" ht="15" x14ac:dyDescent="0.25">
      <c r="A24" t="s">
        <v>363</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row>
    <row r="25" spans="1:35" ht="15" x14ac:dyDescent="0.25">
      <c r="A25" t="s">
        <v>364</v>
      </c>
      <c r="B25">
        <v>2.9061108776020001E-3</v>
      </c>
      <c r="C25">
        <v>2.7570488074879999E-3</v>
      </c>
      <c r="D25">
        <v>2.6236945520789999E-3</v>
      </c>
      <c r="E25">
        <v>2.50142122968E-3</v>
      </c>
      <c r="F25">
        <v>2.3859386076590001E-3</v>
      </c>
      <c r="G25">
        <v>2.2733388528099999E-3</v>
      </c>
      <c r="H25">
        <v>2.159927833936E-3</v>
      </c>
      <c r="I25">
        <v>2.0423567717220001E-3</v>
      </c>
      <c r="J25">
        <v>1.917421306736E-3</v>
      </c>
      <c r="K25">
        <v>1.782235983761E-3</v>
      </c>
      <c r="L25">
        <v>1.63437532528E-3</v>
      </c>
      <c r="M25">
        <v>1.471163938728E-3</v>
      </c>
      <c r="N25">
        <v>1.2900175010870001E-3</v>
      </c>
      <c r="O25">
        <v>1.089358911532E-3</v>
      </c>
      <c r="P25">
        <v>8.6697506283499998E-4</v>
      </c>
      <c r="Q25">
        <v>6.4151895684399997E-4</v>
      </c>
      <c r="R25">
        <v>4.1264818271899998E-4</v>
      </c>
      <c r="S25">
        <v>1.8004582615999999E-4</v>
      </c>
      <c r="T25">
        <v>9.2981007679999994E-6</v>
      </c>
      <c r="U25">
        <v>0</v>
      </c>
      <c r="V25">
        <v>0</v>
      </c>
      <c r="W25">
        <v>0</v>
      </c>
      <c r="X25">
        <v>0</v>
      </c>
      <c r="Y25">
        <v>0</v>
      </c>
      <c r="Z25">
        <v>0</v>
      </c>
      <c r="AA25">
        <v>0</v>
      </c>
      <c r="AB25">
        <v>0</v>
      </c>
      <c r="AC25">
        <v>0</v>
      </c>
      <c r="AD25">
        <v>0</v>
      </c>
      <c r="AE25">
        <v>0</v>
      </c>
      <c r="AF25">
        <v>0</v>
      </c>
      <c r="AG25">
        <v>0</v>
      </c>
      <c r="AH25">
        <v>0</v>
      </c>
      <c r="AI25">
        <v>0</v>
      </c>
    </row>
    <row r="26" spans="1:35" ht="15" x14ac:dyDescent="0.25">
      <c r="A26" t="s">
        <v>365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row>
    <row r="27" spans="1:35" ht="15" x14ac:dyDescent="0.25">
      <c r="A27" t="s">
        <v>366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row>
    <row r="28" spans="1:35" ht="15" x14ac:dyDescent="0.25">
      <c r="A28" t="s">
        <v>367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row>
    <row r="29" spans="1:35" ht="15" x14ac:dyDescent="0.25">
      <c r="A29" t="s">
        <v>320</v>
      </c>
      <c r="B29">
        <v>2.05859189514383</v>
      </c>
      <c r="C29">
        <v>2.0057286019998002</v>
      </c>
      <c r="D29">
        <v>1.9420583406071601</v>
      </c>
      <c r="E29">
        <v>1.8805066256824701</v>
      </c>
      <c r="F29">
        <v>1.8138081858467201</v>
      </c>
      <c r="G29">
        <v>1.73685723667106</v>
      </c>
      <c r="H29">
        <v>1.66210967160098</v>
      </c>
      <c r="I29">
        <v>1.59097215674012</v>
      </c>
      <c r="J29">
        <v>1.5197970169522199</v>
      </c>
      <c r="K29">
        <v>1.4457782684773799</v>
      </c>
      <c r="L29">
        <v>1.3821916680905999</v>
      </c>
      <c r="M29">
        <v>1.3208835834477799</v>
      </c>
      <c r="N29">
        <v>1.26217753852704</v>
      </c>
      <c r="O29">
        <v>1.2057925074793501</v>
      </c>
      <c r="P29">
        <v>1.15165698379515</v>
      </c>
      <c r="Q29">
        <v>1.10049830564907</v>
      </c>
      <c r="R29">
        <v>1.05042855100057</v>
      </c>
      <c r="S29">
        <v>1.0009966660784499</v>
      </c>
      <c r="T29">
        <v>0.95128987271645704</v>
      </c>
      <c r="U29">
        <v>0.90235443394869497</v>
      </c>
      <c r="V29">
        <v>0.85368773560856104</v>
      </c>
      <c r="W29">
        <v>0.80542923777728204</v>
      </c>
      <c r="X29">
        <v>0.75762623051448097</v>
      </c>
      <c r="Y29">
        <v>0.71072554562175805</v>
      </c>
      <c r="Z29">
        <v>0.666647135797931</v>
      </c>
      <c r="AA29">
        <v>0.62441367933085801</v>
      </c>
      <c r="AB29">
        <v>0.58421073938123103</v>
      </c>
      <c r="AC29">
        <v>0.54611148465783599</v>
      </c>
      <c r="AD29">
        <v>0.51269508474424397</v>
      </c>
      <c r="AE29">
        <v>0.48122413092733102</v>
      </c>
      <c r="AF29">
        <v>0.452014099863912</v>
      </c>
      <c r="AG29">
        <v>0.42499554230564401</v>
      </c>
      <c r="AH29">
        <v>0.399941972107764</v>
      </c>
      <c r="AI29">
        <v>0.37667856344471901</v>
      </c>
    </row>
    <row r="34" spans="1:35" ht="15" x14ac:dyDescent="0.25">
      <c r="A34" t="s">
        <v>355</v>
      </c>
    </row>
    <row r="35" spans="1:35" ht="15" x14ac:dyDescent="0.25">
      <c r="A35" t="s">
        <v>338</v>
      </c>
      <c r="B35">
        <v>2017</v>
      </c>
      <c r="C35">
        <v>2018</v>
      </c>
      <c r="D35">
        <v>2019</v>
      </c>
      <c r="E35">
        <v>2020</v>
      </c>
      <c r="F35">
        <v>2021</v>
      </c>
      <c r="G35">
        <v>2022</v>
      </c>
      <c r="H35">
        <v>2023</v>
      </c>
      <c r="I35">
        <v>2024</v>
      </c>
      <c r="J35">
        <v>2025</v>
      </c>
      <c r="K35">
        <v>2026</v>
      </c>
      <c r="L35">
        <v>2027</v>
      </c>
      <c r="M35">
        <v>2028</v>
      </c>
      <c r="N35">
        <v>2029</v>
      </c>
      <c r="O35">
        <v>2030</v>
      </c>
      <c r="P35">
        <v>2031</v>
      </c>
      <c r="Q35">
        <v>2032</v>
      </c>
      <c r="R35">
        <v>2033</v>
      </c>
      <c r="S35">
        <v>2034</v>
      </c>
      <c r="T35">
        <v>2035</v>
      </c>
      <c r="U35">
        <v>2036</v>
      </c>
      <c r="V35">
        <v>2037</v>
      </c>
      <c r="W35">
        <v>2038</v>
      </c>
      <c r="X35">
        <v>2039</v>
      </c>
      <c r="Y35">
        <v>2040</v>
      </c>
      <c r="Z35">
        <v>2041</v>
      </c>
      <c r="AA35">
        <v>2042</v>
      </c>
      <c r="AB35">
        <v>2043</v>
      </c>
      <c r="AC35">
        <v>2044</v>
      </c>
      <c r="AD35">
        <v>2045</v>
      </c>
      <c r="AE35">
        <v>2046</v>
      </c>
      <c r="AF35">
        <v>2047</v>
      </c>
      <c r="AG35">
        <v>2048</v>
      </c>
      <c r="AH35">
        <v>2049</v>
      </c>
      <c r="AI35">
        <v>2050</v>
      </c>
    </row>
    <row r="36" spans="1:35" ht="15" x14ac:dyDescent="0.25">
      <c r="A36" t="s">
        <v>358</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row>
    <row r="37" spans="1:35" ht="15" x14ac:dyDescent="0.25">
      <c r="A37" t="s">
        <v>359</v>
      </c>
      <c r="B37">
        <v>9.6242060364299997E-2</v>
      </c>
      <c r="C37">
        <v>9.5627878927543E-2</v>
      </c>
      <c r="D37">
        <v>9.5943465815175002E-2</v>
      </c>
      <c r="E37">
        <v>9.6439560646606998E-2</v>
      </c>
      <c r="F37">
        <v>9.7477146249117005E-2</v>
      </c>
      <c r="G37">
        <v>9.830655081445E-2</v>
      </c>
      <c r="H37">
        <v>9.8374658259838002E-2</v>
      </c>
      <c r="I37">
        <v>9.6867450084500997E-2</v>
      </c>
      <c r="J37">
        <v>9.4275679259806996E-2</v>
      </c>
      <c r="K37">
        <v>9.0558184512632006E-2</v>
      </c>
      <c r="L37">
        <v>8.6389578334333E-2</v>
      </c>
      <c r="M37">
        <v>8.2759014878939996E-2</v>
      </c>
      <c r="N37">
        <v>7.9527954779937002E-2</v>
      </c>
      <c r="O37">
        <v>7.6575124068693004E-2</v>
      </c>
      <c r="P37">
        <v>7.3530107660796998E-2</v>
      </c>
      <c r="Q37">
        <v>7.0717223018571002E-2</v>
      </c>
      <c r="R37">
        <v>6.8291569187087994E-2</v>
      </c>
      <c r="S37">
        <v>6.6196691200442997E-2</v>
      </c>
      <c r="T37">
        <v>6.4439366631053999E-2</v>
      </c>
      <c r="U37">
        <v>6.2989853789252995E-2</v>
      </c>
      <c r="V37">
        <v>6.1878479194669003E-2</v>
      </c>
      <c r="W37">
        <v>6.1091688530266003E-2</v>
      </c>
      <c r="X37">
        <v>6.0675817550468997E-2</v>
      </c>
      <c r="Y37">
        <v>6.0650592815053E-2</v>
      </c>
      <c r="Z37">
        <v>6.0706713167119002E-2</v>
      </c>
      <c r="AA37">
        <v>6.1096760447615001E-2</v>
      </c>
      <c r="AB37">
        <v>6.1780441372822001E-2</v>
      </c>
      <c r="AC37">
        <v>6.2650228916823994E-2</v>
      </c>
      <c r="AD37">
        <v>6.3669494369528998E-2</v>
      </c>
      <c r="AE37">
        <v>6.4755045102626002E-2</v>
      </c>
      <c r="AF37">
        <v>6.5885842737511996E-2</v>
      </c>
      <c r="AG37">
        <v>6.7019460540195003E-2</v>
      </c>
      <c r="AH37">
        <v>6.8149074997196996E-2</v>
      </c>
      <c r="AI37">
        <v>6.9272032519692994E-2</v>
      </c>
    </row>
    <row r="38" spans="1:35" x14ac:dyDescent="0.35">
      <c r="A38" t="s">
        <v>360</v>
      </c>
      <c r="B38">
        <v>0.26335480169857101</v>
      </c>
      <c r="C38">
        <v>0.25955984506351298</v>
      </c>
      <c r="D38">
        <v>0.25695490143738903</v>
      </c>
      <c r="E38">
        <v>0.255415872690682</v>
      </c>
      <c r="F38">
        <v>0.25692219150440698</v>
      </c>
      <c r="G38">
        <v>0.25868845858110801</v>
      </c>
      <c r="H38">
        <v>0.26249416208309301</v>
      </c>
      <c r="I38">
        <v>0.25985199842982798</v>
      </c>
      <c r="J38">
        <v>0.25839036480313698</v>
      </c>
      <c r="K38">
        <v>0.25807231823806698</v>
      </c>
      <c r="L38">
        <v>0.25882646378597102</v>
      </c>
      <c r="M38">
        <v>0.25964642970063401</v>
      </c>
      <c r="N38">
        <v>0.26124887353090198</v>
      </c>
      <c r="O38">
        <v>0.26309829607442398</v>
      </c>
      <c r="P38">
        <v>0.26573486101011201</v>
      </c>
      <c r="Q38">
        <v>0.26871517134671202</v>
      </c>
      <c r="R38">
        <v>0.27195311575108699</v>
      </c>
      <c r="S38">
        <v>0.27533033562245701</v>
      </c>
      <c r="T38">
        <v>0.27880801504781799</v>
      </c>
      <c r="U38">
        <v>0.28267830572246899</v>
      </c>
      <c r="V38">
        <v>0.28668005347652797</v>
      </c>
      <c r="W38">
        <v>0.29067841873584499</v>
      </c>
      <c r="X38">
        <v>0.294680140135748</v>
      </c>
      <c r="Y38">
        <v>0.29857938955547902</v>
      </c>
      <c r="Z38">
        <v>0.30047710388522098</v>
      </c>
      <c r="AA38">
        <v>0.30224202650816101</v>
      </c>
      <c r="AB38">
        <v>0.30359223460791401</v>
      </c>
      <c r="AC38">
        <v>0.30455192458783098</v>
      </c>
      <c r="AD38">
        <v>0.30523108281955702</v>
      </c>
      <c r="AE38">
        <v>0.30575626535631401</v>
      </c>
      <c r="AF38">
        <v>0.30627720090666299</v>
      </c>
      <c r="AG38">
        <v>0.30684183385286501</v>
      </c>
      <c r="AH38">
        <v>0.30752006805625698</v>
      </c>
      <c r="AI38">
        <v>0.30832226132534801</v>
      </c>
    </row>
    <row r="39" spans="1:35" x14ac:dyDescent="0.35">
      <c r="A39" t="s">
        <v>361</v>
      </c>
      <c r="B39">
        <v>1.3719374198644E-2</v>
      </c>
      <c r="C39">
        <v>1.2894682071677E-2</v>
      </c>
      <c r="D39">
        <v>1.2170699267962E-2</v>
      </c>
      <c r="E39">
        <v>1.1593643582344999E-2</v>
      </c>
      <c r="F39">
        <v>1.1159247924347001E-2</v>
      </c>
      <c r="G39">
        <v>1.0806336718874E-2</v>
      </c>
      <c r="H39">
        <v>1.0514268795959E-2</v>
      </c>
      <c r="I39">
        <v>1.0235220716615E-2</v>
      </c>
      <c r="J39">
        <v>9.9719616081189993E-3</v>
      </c>
      <c r="K39">
        <v>9.7472825643139995E-3</v>
      </c>
      <c r="L39">
        <v>9.7810798653270008E-3</v>
      </c>
      <c r="M39">
        <v>9.8323380282339997E-3</v>
      </c>
      <c r="N39">
        <v>9.8878333172369992E-3</v>
      </c>
      <c r="O39">
        <v>9.9666687175439996E-3</v>
      </c>
      <c r="P39">
        <v>1.0071859393955E-2</v>
      </c>
      <c r="Q39">
        <v>1.0123432935328001E-2</v>
      </c>
      <c r="R39">
        <v>1.0029314418575E-2</v>
      </c>
      <c r="S39">
        <v>9.8873185581420005E-3</v>
      </c>
      <c r="T39">
        <v>9.7543549713359993E-3</v>
      </c>
      <c r="U39">
        <v>9.6355171005419998E-3</v>
      </c>
      <c r="V39">
        <v>9.5198662575659999E-3</v>
      </c>
      <c r="W39">
        <v>9.4420647402309998E-3</v>
      </c>
      <c r="X39">
        <v>9.3954512762609993E-3</v>
      </c>
      <c r="Y39">
        <v>9.3538383151190001E-3</v>
      </c>
      <c r="Z39">
        <v>9.3346563040429993E-3</v>
      </c>
      <c r="AA39">
        <v>9.3212680795220007E-3</v>
      </c>
      <c r="AB39">
        <v>9.3130871812370005E-3</v>
      </c>
      <c r="AC39">
        <v>9.2974167602140004E-3</v>
      </c>
      <c r="AD39">
        <v>9.258740596422E-3</v>
      </c>
      <c r="AE39">
        <v>9.2100823657479992E-3</v>
      </c>
      <c r="AF39">
        <v>9.1713143223079996E-3</v>
      </c>
      <c r="AG39">
        <v>9.1009790440650003E-3</v>
      </c>
      <c r="AH39">
        <v>9.0363246921630006E-3</v>
      </c>
      <c r="AI39">
        <v>8.9733826854660002E-3</v>
      </c>
    </row>
    <row r="40" spans="1:35" x14ac:dyDescent="0.35">
      <c r="A40" t="s">
        <v>362</v>
      </c>
      <c r="B40">
        <v>3.5322947987119998E-3</v>
      </c>
      <c r="C40">
        <v>3.5757897146070001E-3</v>
      </c>
      <c r="D40">
        <v>3.6199421338129999E-3</v>
      </c>
      <c r="E40">
        <v>3.6909189722240002E-3</v>
      </c>
      <c r="F40">
        <v>3.7659660613149999E-3</v>
      </c>
      <c r="G40">
        <v>3.7594859931960002E-3</v>
      </c>
      <c r="H40">
        <v>3.7522080092190001E-3</v>
      </c>
      <c r="I40">
        <v>3.7379983567090002E-3</v>
      </c>
      <c r="J40">
        <v>3.724020856857E-3</v>
      </c>
      <c r="K40">
        <v>3.716797784721E-3</v>
      </c>
      <c r="L40">
        <v>3.712242571929E-3</v>
      </c>
      <c r="M40">
        <v>3.6987890404199999E-3</v>
      </c>
      <c r="N40">
        <v>3.6798809905019998E-3</v>
      </c>
      <c r="O40">
        <v>3.668482009888E-3</v>
      </c>
      <c r="P40">
        <v>3.3924836830880002E-3</v>
      </c>
      <c r="Q40">
        <v>3.5684513322059999E-3</v>
      </c>
      <c r="R40">
        <v>3.574834956569E-3</v>
      </c>
      <c r="S40">
        <v>3.5659111997120001E-3</v>
      </c>
      <c r="T40">
        <v>3.5425935647869999E-3</v>
      </c>
      <c r="U40">
        <v>3.5218056029450002E-3</v>
      </c>
      <c r="V40">
        <v>3.4990934147809999E-3</v>
      </c>
      <c r="W40">
        <v>3.4747522636690001E-3</v>
      </c>
      <c r="X40">
        <v>3.4480324338400001E-3</v>
      </c>
      <c r="Y40">
        <v>3.4187073381620001E-3</v>
      </c>
      <c r="Z40">
        <v>3.3874679160849999E-3</v>
      </c>
      <c r="AA40">
        <v>3.3541221355059998E-3</v>
      </c>
      <c r="AB40">
        <v>3.3186843431030001E-3</v>
      </c>
      <c r="AC40">
        <v>3.281177103253E-3</v>
      </c>
      <c r="AD40">
        <v>3.2415390798059998E-3</v>
      </c>
      <c r="AE40">
        <v>3.1997066538879998E-3</v>
      </c>
      <c r="AF40">
        <v>3.15578732708E-3</v>
      </c>
      <c r="AG40">
        <v>3.1098684821650002E-3</v>
      </c>
      <c r="AH40">
        <v>3.0619392444680002E-3</v>
      </c>
      <c r="AI40">
        <v>3.0117590412630001E-3</v>
      </c>
    </row>
    <row r="41" spans="1:35" x14ac:dyDescent="0.35">
      <c r="A41" t="s">
        <v>363</v>
      </c>
      <c r="B41">
        <v>4.8909233707073001E-2</v>
      </c>
      <c r="C41">
        <v>5.0401749080512002E-2</v>
      </c>
      <c r="D41">
        <v>5.2057858429198002E-2</v>
      </c>
      <c r="E41">
        <v>5.2654560714609E-2</v>
      </c>
      <c r="F41">
        <v>5.3453981043032998E-2</v>
      </c>
      <c r="G41">
        <v>5.4129830794749E-2</v>
      </c>
      <c r="H41">
        <v>5.4857661530092E-2</v>
      </c>
      <c r="I41">
        <v>5.5550317241760003E-2</v>
      </c>
      <c r="J41">
        <v>5.6259653569482003E-2</v>
      </c>
      <c r="K41">
        <v>5.6904281261804003E-2</v>
      </c>
      <c r="L41">
        <v>5.7483361543031998E-2</v>
      </c>
      <c r="M41">
        <v>5.8036194474015999E-2</v>
      </c>
      <c r="N41">
        <v>5.8507559417784002E-2</v>
      </c>
      <c r="O41">
        <v>5.8924041331783E-2</v>
      </c>
      <c r="P41">
        <v>5.9243904149217E-2</v>
      </c>
      <c r="Q41">
        <v>5.9466741432844E-2</v>
      </c>
      <c r="R41">
        <v>5.9603035612888003E-2</v>
      </c>
      <c r="S41">
        <v>5.9630501683266002E-2</v>
      </c>
      <c r="T41">
        <v>5.9549084688154001E-2</v>
      </c>
      <c r="U41">
        <v>5.9457357949779001E-2</v>
      </c>
      <c r="V41">
        <v>5.9322366932986002E-2</v>
      </c>
      <c r="W41">
        <v>5.9144048095170001E-2</v>
      </c>
      <c r="X41">
        <v>5.8922337893726001E-2</v>
      </c>
      <c r="Y41">
        <v>5.8657172786050003E-2</v>
      </c>
      <c r="Z41">
        <v>5.8348489229538003E-2</v>
      </c>
      <c r="AA41">
        <v>5.7996223681583997E-2</v>
      </c>
      <c r="AB41">
        <v>5.7600312599585E-2</v>
      </c>
      <c r="AC41">
        <v>5.7160692440935003E-2</v>
      </c>
      <c r="AD41">
        <v>5.6677299663029999E-2</v>
      </c>
      <c r="AE41">
        <v>5.6150070723265E-2</v>
      </c>
      <c r="AF41">
        <v>5.5578942079035999E-2</v>
      </c>
      <c r="AG41">
        <v>5.4963850187737001E-2</v>
      </c>
      <c r="AH41">
        <v>5.4304731506765999E-2</v>
      </c>
      <c r="AI41">
        <v>5.3601522493515998E-2</v>
      </c>
    </row>
    <row r="42" spans="1:35" x14ac:dyDescent="0.35">
      <c r="A42" t="s">
        <v>364</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row>
    <row r="43" spans="1:35" x14ac:dyDescent="0.35">
      <c r="A43" t="s">
        <v>365</v>
      </c>
      <c r="B43">
        <v>4.160995722553E-2</v>
      </c>
      <c r="C43">
        <v>4.3956299545571002E-2</v>
      </c>
      <c r="D43">
        <v>4.6339086108775997E-2</v>
      </c>
      <c r="E43">
        <v>4.8062512062272002E-2</v>
      </c>
      <c r="F43">
        <v>5.0078373315349999E-2</v>
      </c>
      <c r="G43">
        <v>5.2027140948959001E-2</v>
      </c>
      <c r="H43">
        <v>5.3908481720891001E-2</v>
      </c>
      <c r="I43">
        <v>5.6037295235577003E-2</v>
      </c>
      <c r="J43">
        <v>5.8064445230833997E-2</v>
      </c>
      <c r="K43">
        <v>6.0089740631468998E-2</v>
      </c>
      <c r="L43">
        <v>6.2002853520428003E-2</v>
      </c>
      <c r="M43">
        <v>6.3804996765505995E-2</v>
      </c>
      <c r="N43">
        <v>6.5497371849262007E-2</v>
      </c>
      <c r="O43">
        <v>6.7081168869015995E-2</v>
      </c>
      <c r="P43">
        <v>6.8954112953884997E-2</v>
      </c>
      <c r="Q43">
        <v>7.0666570676911997E-2</v>
      </c>
      <c r="R43">
        <v>7.2221783414487997E-2</v>
      </c>
      <c r="S43">
        <v>7.3622981157769996E-2</v>
      </c>
      <c r="T43">
        <v>7.4873382512679998E-2</v>
      </c>
      <c r="U43">
        <v>7.6264841295358002E-2</v>
      </c>
      <c r="V43">
        <v>7.7460691431450998E-2</v>
      </c>
      <c r="W43">
        <v>7.8466420468040005E-2</v>
      </c>
      <c r="X43">
        <v>7.9287504566967995E-2</v>
      </c>
      <c r="Y43">
        <v>7.9929408504840996E-2</v>
      </c>
      <c r="Z43">
        <v>8.0760483738512995E-2</v>
      </c>
      <c r="AA43">
        <v>8.1329524545185994E-2</v>
      </c>
      <c r="AB43">
        <v>8.1646876164093996E-2</v>
      </c>
      <c r="AC43">
        <v>8.1722872449238995E-2</v>
      </c>
      <c r="AD43">
        <v>8.1567835869385E-2</v>
      </c>
      <c r="AE43">
        <v>8.1192077508060997E-2</v>
      </c>
      <c r="AF43">
        <v>8.0605897063559001E-2</v>
      </c>
      <c r="AG43">
        <v>7.9819582848935006E-2</v>
      </c>
      <c r="AH43">
        <v>7.8843411792010001E-2</v>
      </c>
      <c r="AI43">
        <v>7.7687649435367004E-2</v>
      </c>
    </row>
    <row r="44" spans="1:35" x14ac:dyDescent="0.35">
      <c r="A44" t="s">
        <v>366</v>
      </c>
      <c r="B44">
        <v>1.7351193874583001E-2</v>
      </c>
      <c r="C44">
        <v>1.7404340400245001E-2</v>
      </c>
      <c r="D44">
        <v>1.7469526440973999E-2</v>
      </c>
      <c r="E44">
        <v>1.7110305440427E-2</v>
      </c>
      <c r="F44">
        <v>1.6754521370678999E-2</v>
      </c>
      <c r="G44">
        <v>1.6392390626200001E-2</v>
      </c>
      <c r="H44">
        <v>1.6024097257186998E-2</v>
      </c>
      <c r="I44">
        <v>1.5640299824402001E-2</v>
      </c>
      <c r="J44">
        <v>1.5246617689493E-2</v>
      </c>
      <c r="K44">
        <v>1.4872086619832E-2</v>
      </c>
      <c r="L44">
        <v>1.4482047699812E-2</v>
      </c>
      <c r="M44">
        <v>1.4088112290514E-2</v>
      </c>
      <c r="N44">
        <v>1.3690322816006E-2</v>
      </c>
      <c r="O44">
        <v>1.3288720606081E-2</v>
      </c>
      <c r="P44">
        <v>1.2882750020008001E-2</v>
      </c>
      <c r="Q44">
        <v>1.247340845982E-2</v>
      </c>
      <c r="R44">
        <v>1.2060691548420001E-2</v>
      </c>
      <c r="S44">
        <v>1.1644594908711999E-2</v>
      </c>
      <c r="T44">
        <v>1.1225114163597999E-2</v>
      </c>
      <c r="U44">
        <v>1.0802244935981E-2</v>
      </c>
      <c r="V44">
        <v>1.0375982848765E-2</v>
      </c>
      <c r="W44">
        <v>9.9463235248509994E-3</v>
      </c>
      <c r="X44">
        <v>9.5132625871430006E-3</v>
      </c>
      <c r="Y44">
        <v>9.0767956585439992E-3</v>
      </c>
      <c r="Z44">
        <v>8.6369183619569995E-3</v>
      </c>
      <c r="AA44">
        <v>8.1936263202839997E-3</v>
      </c>
      <c r="AB44">
        <v>7.7469151564279999E-3</v>
      </c>
      <c r="AC44">
        <v>7.2967804932930003E-3</v>
      </c>
      <c r="AD44">
        <v>6.8432179537809999E-3</v>
      </c>
      <c r="AE44">
        <v>6.3862231607949996E-3</v>
      </c>
      <c r="AF44">
        <v>5.9257917372380004E-3</v>
      </c>
      <c r="AG44">
        <v>5.4619193060129996E-3</v>
      </c>
      <c r="AH44">
        <v>4.994601490023E-3</v>
      </c>
      <c r="AI44">
        <v>4.5238339121699998E-3</v>
      </c>
    </row>
    <row r="45" spans="1:35" x14ac:dyDescent="0.35">
      <c r="A45" t="s">
        <v>367</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row>
    <row r="46" spans="1:35" x14ac:dyDescent="0.35">
      <c r="A46" t="s">
        <v>320</v>
      </c>
      <c r="B46">
        <v>0.484718915867413</v>
      </c>
      <c r="C46">
        <v>0.48342058480366801</v>
      </c>
      <c r="D46">
        <v>0.48455547963328599</v>
      </c>
      <c r="E46">
        <v>0.48496737410916502</v>
      </c>
      <c r="F46">
        <v>0.48961142746824898</v>
      </c>
      <c r="G46">
        <v>0.49411019447753501</v>
      </c>
      <c r="H46">
        <v>0.49992553765628001</v>
      </c>
      <c r="I46">
        <v>0.49792057988939198</v>
      </c>
      <c r="J46">
        <v>0.49593274301772799</v>
      </c>
      <c r="K46">
        <v>0.49396069161283901</v>
      </c>
      <c r="L46">
        <v>0.49267762732083198</v>
      </c>
      <c r="M46">
        <v>0.49186587517826402</v>
      </c>
      <c r="N46">
        <v>0.492039796701631</v>
      </c>
      <c r="O46">
        <v>0.49260250167743003</v>
      </c>
      <c r="P46">
        <v>0.49381007887106199</v>
      </c>
      <c r="Q46">
        <v>0.495730999202392</v>
      </c>
      <c r="R46">
        <v>0.497734344889114</v>
      </c>
      <c r="S46">
        <v>0.499878334330501</v>
      </c>
      <c r="T46">
        <v>0.502191911579429</v>
      </c>
      <c r="U46">
        <v>0.50534992639632703</v>
      </c>
      <c r="V46">
        <v>0.50873653355674697</v>
      </c>
      <c r="W46">
        <v>0.51224371635807098</v>
      </c>
      <c r="X46">
        <v>0.51592254644415503</v>
      </c>
      <c r="Y46">
        <v>0.51966590497324905</v>
      </c>
      <c r="Z46">
        <v>0.52165183260247705</v>
      </c>
      <c r="AA46">
        <v>0.52353355171785798</v>
      </c>
      <c r="AB46">
        <v>0.52499855142518403</v>
      </c>
      <c r="AC46">
        <v>0.52596109275158798</v>
      </c>
      <c r="AD46">
        <v>0.52648921035150997</v>
      </c>
      <c r="AE46">
        <v>0.52664947087069602</v>
      </c>
      <c r="AF46">
        <v>0.52660077617339496</v>
      </c>
      <c r="AG46">
        <v>0.52631749426197405</v>
      </c>
      <c r="AH46">
        <v>0.52591015177888401</v>
      </c>
      <c r="AI46">
        <v>0.52539244141282304</v>
      </c>
    </row>
    <row r="48" spans="1:35" x14ac:dyDescent="0.35">
      <c r="A48" t="s">
        <v>368</v>
      </c>
    </row>
    <row r="49" spans="1:35" x14ac:dyDescent="0.35">
      <c r="A49" t="s">
        <v>338</v>
      </c>
      <c r="B49">
        <v>2017</v>
      </c>
      <c r="C49">
        <v>2018</v>
      </c>
      <c r="D49">
        <v>2019</v>
      </c>
      <c r="E49">
        <v>2020</v>
      </c>
      <c r="F49">
        <v>2021</v>
      </c>
      <c r="G49">
        <v>2022</v>
      </c>
      <c r="H49">
        <v>2023</v>
      </c>
      <c r="I49">
        <v>2024</v>
      </c>
      <c r="J49">
        <v>2025</v>
      </c>
      <c r="K49">
        <v>2026</v>
      </c>
      <c r="L49">
        <v>2027</v>
      </c>
      <c r="M49">
        <v>2028</v>
      </c>
      <c r="N49">
        <v>2029</v>
      </c>
      <c r="O49">
        <v>2030</v>
      </c>
      <c r="P49">
        <v>2031</v>
      </c>
      <c r="Q49">
        <v>2032</v>
      </c>
      <c r="R49">
        <v>2033</v>
      </c>
      <c r="S49">
        <v>2034</v>
      </c>
      <c r="T49">
        <v>2035</v>
      </c>
      <c r="U49">
        <v>2036</v>
      </c>
      <c r="V49">
        <v>2037</v>
      </c>
      <c r="W49">
        <v>2038</v>
      </c>
      <c r="X49">
        <v>2039</v>
      </c>
      <c r="Y49">
        <v>2040</v>
      </c>
      <c r="Z49">
        <v>2041</v>
      </c>
      <c r="AA49">
        <v>2042</v>
      </c>
      <c r="AB49">
        <v>2043</v>
      </c>
      <c r="AC49">
        <v>2044</v>
      </c>
      <c r="AD49">
        <v>2045</v>
      </c>
      <c r="AE49">
        <v>2046</v>
      </c>
      <c r="AF49">
        <v>2047</v>
      </c>
      <c r="AG49">
        <v>2048</v>
      </c>
      <c r="AH49">
        <v>2049</v>
      </c>
      <c r="AI49">
        <v>2050</v>
      </c>
    </row>
    <row r="50" spans="1:35" x14ac:dyDescent="0.35">
      <c r="A50" t="s">
        <v>358</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row>
    <row r="51" spans="1:35" x14ac:dyDescent="0.35">
      <c r="A51" t="s">
        <v>359</v>
      </c>
      <c r="B51">
        <v>0</v>
      </c>
      <c r="C51">
        <v>0</v>
      </c>
      <c r="D51">
        <v>0</v>
      </c>
      <c r="E51">
        <v>0</v>
      </c>
      <c r="F51">
        <v>0</v>
      </c>
      <c r="G51">
        <v>5.92819168926E-4</v>
      </c>
      <c r="H51">
        <v>1.6108528264569999E-3</v>
      </c>
      <c r="I51">
        <v>3.3977418744239999E-3</v>
      </c>
      <c r="J51">
        <v>5.0556392633220003E-3</v>
      </c>
      <c r="K51">
        <v>6.5927312313229999E-3</v>
      </c>
      <c r="L51">
        <v>7.8679381316239996E-3</v>
      </c>
      <c r="M51">
        <v>8.8682114783429997E-3</v>
      </c>
      <c r="N51">
        <v>9.740144271073E-3</v>
      </c>
      <c r="O51">
        <v>1.0537073144519999E-2</v>
      </c>
      <c r="P51">
        <v>1.1629086642734999E-2</v>
      </c>
      <c r="Q51">
        <v>1.2770378003248E-2</v>
      </c>
      <c r="R51">
        <v>1.3949603479283E-2</v>
      </c>
      <c r="S51">
        <v>1.5207919595602E-2</v>
      </c>
      <c r="T51">
        <v>1.6583573632371999E-2</v>
      </c>
      <c r="U51">
        <v>1.8026091040197E-2</v>
      </c>
      <c r="V51">
        <v>1.9527086471450999E-2</v>
      </c>
      <c r="W51">
        <v>2.1075794865262999E-2</v>
      </c>
      <c r="X51">
        <v>2.2604644202039999E-2</v>
      </c>
      <c r="Y51">
        <v>2.4010250952205998E-2</v>
      </c>
      <c r="Z51">
        <v>2.5061733057271999E-2</v>
      </c>
      <c r="AA51">
        <v>2.5863536011919999E-2</v>
      </c>
      <c r="AB51">
        <v>2.6431701584401002E-2</v>
      </c>
      <c r="AC51">
        <v>2.6769402777911001E-2</v>
      </c>
      <c r="AD51">
        <v>2.6920393866565001E-2</v>
      </c>
      <c r="AE51">
        <v>2.6920669567061999E-2</v>
      </c>
      <c r="AF51">
        <v>2.6804808552929001E-2</v>
      </c>
      <c r="AG51">
        <v>2.6591898965160999E-2</v>
      </c>
      <c r="AH51">
        <v>2.6312143075828E-2</v>
      </c>
      <c r="AI51">
        <v>2.5995181789321E-2</v>
      </c>
    </row>
    <row r="52" spans="1:35" x14ac:dyDescent="0.35">
      <c r="A52" t="s">
        <v>360</v>
      </c>
      <c r="B52">
        <v>1.7706978801119998E-2</v>
      </c>
      <c r="C52">
        <v>1.839762747698E-2</v>
      </c>
      <c r="D52">
        <v>2.0757491634920001E-2</v>
      </c>
      <c r="E52">
        <v>2.3368248264151001E-2</v>
      </c>
      <c r="F52">
        <v>2.6048874288659998E-2</v>
      </c>
      <c r="G52">
        <v>2.8555288992803001E-2</v>
      </c>
      <c r="H52">
        <v>3.0511629691909001E-2</v>
      </c>
      <c r="I52">
        <v>3.2774218774753998E-2</v>
      </c>
      <c r="J52">
        <v>3.1838947216803998E-2</v>
      </c>
      <c r="K52">
        <v>3.1365311977016003E-2</v>
      </c>
      <c r="L52">
        <v>3.1106952171676999E-2</v>
      </c>
      <c r="M52">
        <v>3.0997007640902002E-2</v>
      </c>
      <c r="N52">
        <v>3.0983219871030001E-2</v>
      </c>
      <c r="O52">
        <v>3.1095620355282998E-2</v>
      </c>
      <c r="P52">
        <v>3.1459850431352E-2</v>
      </c>
      <c r="Q52">
        <v>3.1835102654199997E-2</v>
      </c>
      <c r="R52">
        <v>3.2326527441850002E-2</v>
      </c>
      <c r="S52">
        <v>3.2861590886795002E-2</v>
      </c>
      <c r="T52">
        <v>3.3435807223749003E-2</v>
      </c>
      <c r="U52">
        <v>3.4252201952898999E-2</v>
      </c>
      <c r="V52">
        <v>3.5052330817363003E-2</v>
      </c>
      <c r="W52">
        <v>3.6128864438411998E-2</v>
      </c>
      <c r="X52">
        <v>3.7324216975530997E-2</v>
      </c>
      <c r="Y52">
        <v>3.8788803407868999E-2</v>
      </c>
      <c r="Z52">
        <v>4.0326568999249003E-2</v>
      </c>
      <c r="AA52">
        <v>4.2244545703136002E-2</v>
      </c>
      <c r="AB52">
        <v>4.4590686900219001E-2</v>
      </c>
      <c r="AC52">
        <v>4.7336716187066002E-2</v>
      </c>
      <c r="AD52">
        <v>5.0360860420233002E-2</v>
      </c>
      <c r="AE52">
        <v>5.3560395726909002E-2</v>
      </c>
      <c r="AF52">
        <v>5.678428630224E-2</v>
      </c>
      <c r="AG52">
        <v>5.9995886459826002E-2</v>
      </c>
      <c r="AH52">
        <v>6.3121375946962002E-2</v>
      </c>
      <c r="AI52">
        <v>6.6155601452113993E-2</v>
      </c>
    </row>
    <row r="53" spans="1:35" x14ac:dyDescent="0.35">
      <c r="A53" t="s">
        <v>361</v>
      </c>
      <c r="B53">
        <v>2.7749484453199998E-3</v>
      </c>
      <c r="C53">
        <v>2.628108121057E-3</v>
      </c>
      <c r="D53">
        <v>2.5123425317600001E-3</v>
      </c>
      <c r="E53">
        <v>2.5254839171220001E-3</v>
      </c>
      <c r="F53">
        <v>2.5458848124609999E-3</v>
      </c>
      <c r="G53">
        <v>2.3413082983869998E-3</v>
      </c>
      <c r="H53">
        <v>2.163360689849E-3</v>
      </c>
      <c r="I53">
        <v>1.9966593340280002E-3</v>
      </c>
      <c r="J53">
        <v>1.8360698608509999E-3</v>
      </c>
      <c r="K53">
        <v>1.6964568024269999E-3</v>
      </c>
      <c r="L53">
        <v>1.573927334954E-3</v>
      </c>
      <c r="M53">
        <v>1.4650415229420001E-3</v>
      </c>
      <c r="N53">
        <v>1.3680778233190001E-3</v>
      </c>
      <c r="O53">
        <v>1.2825875028279999E-3</v>
      </c>
      <c r="P53">
        <v>1.2097697497229999E-3</v>
      </c>
      <c r="Q53">
        <v>1.149826535148E-3</v>
      </c>
      <c r="R53">
        <v>1.0742075209680001E-3</v>
      </c>
      <c r="S53">
        <v>9.8744846541299995E-4</v>
      </c>
      <c r="T53">
        <v>9.08173581748E-4</v>
      </c>
      <c r="U53">
        <v>8.1961055885900001E-4</v>
      </c>
      <c r="V53">
        <v>7.3163022470499998E-4</v>
      </c>
      <c r="W53">
        <v>6.4980882165400003E-4</v>
      </c>
      <c r="X53">
        <v>5.7336607416699997E-4</v>
      </c>
      <c r="Y53">
        <v>5.0409268237600004E-4</v>
      </c>
      <c r="Z53">
        <v>4.4253330440900001E-4</v>
      </c>
      <c r="AA53">
        <v>3.8746526836E-4</v>
      </c>
      <c r="AB53">
        <v>3.3967972391900001E-4</v>
      </c>
      <c r="AC53">
        <v>2.9767714103500002E-4</v>
      </c>
      <c r="AD53">
        <v>2.5894087365799999E-4</v>
      </c>
      <c r="AE53">
        <v>2.25984993588E-4</v>
      </c>
      <c r="AF53">
        <v>1.9920071965600001E-4</v>
      </c>
      <c r="AG53">
        <v>1.74560415572E-4</v>
      </c>
      <c r="AH53">
        <v>1.55418661089E-4</v>
      </c>
      <c r="AI53">
        <v>1.4088470995700001E-4</v>
      </c>
    </row>
    <row r="54" spans="1:35" x14ac:dyDescent="0.35">
      <c r="A54" t="s">
        <v>362</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row>
    <row r="55" spans="1:35" x14ac:dyDescent="0.35">
      <c r="A55" t="s">
        <v>363</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row>
    <row r="56" spans="1:35" x14ac:dyDescent="0.35">
      <c r="A56" t="s">
        <v>364</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row>
    <row r="57" spans="1:35" x14ac:dyDescent="0.35">
      <c r="A57" t="s">
        <v>365</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row>
    <row r="58" spans="1:35" x14ac:dyDescent="0.35">
      <c r="A58" t="s">
        <v>366</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row>
    <row r="59" spans="1:35" x14ac:dyDescent="0.35">
      <c r="A59" t="s">
        <v>367</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row>
    <row r="60" spans="1:35" x14ac:dyDescent="0.35">
      <c r="A60" t="s">
        <v>320</v>
      </c>
      <c r="B60">
        <v>2.0481927246440001E-2</v>
      </c>
      <c r="C60">
        <v>2.1025735598036999E-2</v>
      </c>
      <c r="D60">
        <v>2.3269834166679999E-2</v>
      </c>
      <c r="E60">
        <v>2.5893732181272999E-2</v>
      </c>
      <c r="F60">
        <v>2.8594759101121001E-2</v>
      </c>
      <c r="G60">
        <v>3.1489416460116E-2</v>
      </c>
      <c r="H60">
        <v>3.4285843208214997E-2</v>
      </c>
      <c r="I60">
        <v>3.8168619983204997E-2</v>
      </c>
      <c r="J60">
        <v>3.8730656340976E-2</v>
      </c>
      <c r="K60">
        <v>3.9654500010766001E-2</v>
      </c>
      <c r="L60">
        <v>4.0548817638253999E-2</v>
      </c>
      <c r="M60">
        <v>4.1330260642187998E-2</v>
      </c>
      <c r="N60">
        <v>4.2091441965422E-2</v>
      </c>
      <c r="O60">
        <v>4.291528100263E-2</v>
      </c>
      <c r="P60">
        <v>4.429870682381E-2</v>
      </c>
      <c r="Q60">
        <v>4.5755307192597003E-2</v>
      </c>
      <c r="R60">
        <v>4.7350338442102E-2</v>
      </c>
      <c r="S60">
        <v>4.9056958947811001E-2</v>
      </c>
      <c r="T60">
        <v>5.0927554437868998E-2</v>
      </c>
      <c r="U60">
        <v>5.3097903551953998E-2</v>
      </c>
      <c r="V60">
        <v>5.5311047513519999E-2</v>
      </c>
      <c r="W60">
        <v>5.7854468125329003E-2</v>
      </c>
      <c r="X60">
        <v>6.0502227251736998E-2</v>
      </c>
      <c r="Y60">
        <v>6.3303147042450006E-2</v>
      </c>
      <c r="Z60">
        <v>6.5830835360929998E-2</v>
      </c>
      <c r="AA60">
        <v>6.8495546983416006E-2</v>
      </c>
      <c r="AB60">
        <v>7.1362068208539006E-2</v>
      </c>
      <c r="AC60">
        <v>7.4403796106011999E-2</v>
      </c>
      <c r="AD60">
        <v>7.7540195160456002E-2</v>
      </c>
      <c r="AE60">
        <v>8.0707050287557994E-2</v>
      </c>
      <c r="AF60">
        <v>8.3788295574825006E-2</v>
      </c>
      <c r="AG60">
        <v>8.6762345840559002E-2</v>
      </c>
      <c r="AH60">
        <v>8.9588937683879002E-2</v>
      </c>
      <c r="AI60">
        <v>9.2291667951392001E-2</v>
      </c>
    </row>
    <row r="62" spans="1:35" x14ac:dyDescent="0.35">
      <c r="A62" t="s">
        <v>370</v>
      </c>
    </row>
    <row r="63" spans="1:35" x14ac:dyDescent="0.35">
      <c r="A63" t="s">
        <v>338</v>
      </c>
      <c r="B63">
        <v>2017</v>
      </c>
      <c r="C63">
        <v>2018</v>
      </c>
      <c r="D63">
        <v>2019</v>
      </c>
      <c r="E63">
        <v>2020</v>
      </c>
      <c r="F63">
        <v>2021</v>
      </c>
      <c r="G63">
        <v>2022</v>
      </c>
      <c r="H63">
        <v>2023</v>
      </c>
      <c r="I63">
        <v>2024</v>
      </c>
      <c r="J63">
        <v>2025</v>
      </c>
      <c r="K63">
        <v>2026</v>
      </c>
      <c r="L63">
        <v>2027</v>
      </c>
      <c r="M63">
        <v>2028</v>
      </c>
      <c r="N63">
        <v>2029</v>
      </c>
      <c r="O63">
        <v>2030</v>
      </c>
      <c r="P63">
        <v>2031</v>
      </c>
      <c r="Q63">
        <v>2032</v>
      </c>
      <c r="R63">
        <v>2033</v>
      </c>
      <c r="S63">
        <v>2034</v>
      </c>
      <c r="T63">
        <v>2035</v>
      </c>
      <c r="U63">
        <v>2036</v>
      </c>
      <c r="V63">
        <v>2037</v>
      </c>
      <c r="W63">
        <v>2038</v>
      </c>
      <c r="X63">
        <v>2039</v>
      </c>
      <c r="Y63">
        <v>2040</v>
      </c>
      <c r="Z63">
        <v>2041</v>
      </c>
      <c r="AA63">
        <v>2042</v>
      </c>
      <c r="AB63">
        <v>2043</v>
      </c>
      <c r="AC63">
        <v>2044</v>
      </c>
      <c r="AD63">
        <v>2045</v>
      </c>
      <c r="AE63">
        <v>2046</v>
      </c>
      <c r="AF63">
        <v>2047</v>
      </c>
      <c r="AG63">
        <v>2048</v>
      </c>
      <c r="AH63">
        <v>2049</v>
      </c>
      <c r="AI63">
        <v>2050</v>
      </c>
    </row>
    <row r="64" spans="1:35" x14ac:dyDescent="0.35">
      <c r="A64" t="s">
        <v>358</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row>
    <row r="65" spans="1:35" x14ac:dyDescent="0.35">
      <c r="A65" t="s">
        <v>359</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row>
    <row r="66" spans="1:35" x14ac:dyDescent="0.35">
      <c r="A66" t="s">
        <v>360</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row>
    <row r="67" spans="1:35" x14ac:dyDescent="0.35">
      <c r="A67" t="s">
        <v>361</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row>
    <row r="68" spans="1:35" x14ac:dyDescent="0.35">
      <c r="A68" t="s">
        <v>362</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row>
    <row r="69" spans="1:35" x14ac:dyDescent="0.35">
      <c r="A69" t="s">
        <v>363</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row>
    <row r="70" spans="1:35" x14ac:dyDescent="0.35">
      <c r="A70" t="s">
        <v>364</v>
      </c>
      <c r="B70">
        <v>8.1669534541086997E-2</v>
      </c>
      <c r="C70">
        <v>8.3358774458779997E-2</v>
      </c>
      <c r="D70">
        <v>8.5113079260099006E-2</v>
      </c>
      <c r="E70">
        <v>8.4969376768965002E-2</v>
      </c>
      <c r="F70">
        <v>8.4805356399487997E-2</v>
      </c>
      <c r="G70">
        <v>8.4616431849182994E-2</v>
      </c>
      <c r="H70">
        <v>8.4395593478829994E-2</v>
      </c>
      <c r="I70">
        <v>8.4137341902909002E-2</v>
      </c>
      <c r="J70">
        <v>8.3831402429382001E-2</v>
      </c>
      <c r="K70">
        <v>8.3469544513164004E-2</v>
      </c>
      <c r="L70">
        <v>8.3054352338291004E-2</v>
      </c>
      <c r="M70">
        <v>8.2568641389244996E-2</v>
      </c>
      <c r="N70">
        <v>8.1983100806181E-2</v>
      </c>
      <c r="O70">
        <v>8.1313064364106E-2</v>
      </c>
      <c r="P70">
        <v>8.0437738884855003E-2</v>
      </c>
      <c r="Q70">
        <v>7.9511173716599007E-2</v>
      </c>
      <c r="R70">
        <v>7.8519850405023003E-2</v>
      </c>
      <c r="S70">
        <v>7.7404589008315997E-2</v>
      </c>
      <c r="T70">
        <v>7.6188297648818001E-2</v>
      </c>
      <c r="U70">
        <v>7.4855475143534994E-2</v>
      </c>
      <c r="V70">
        <v>7.3428667065996003E-2</v>
      </c>
      <c r="W70">
        <v>7.1913388784340004E-2</v>
      </c>
      <c r="X70">
        <v>7.0293482312068001E-2</v>
      </c>
      <c r="Y70">
        <v>6.8564248192739999E-2</v>
      </c>
      <c r="Z70">
        <v>6.6739430244956002E-2</v>
      </c>
      <c r="AA70">
        <v>6.4814774358578006E-2</v>
      </c>
      <c r="AB70">
        <v>6.2790241045229997E-2</v>
      </c>
      <c r="AC70">
        <v>6.0665945443698001E-2</v>
      </c>
      <c r="AD70">
        <v>5.8440480273370003E-2</v>
      </c>
      <c r="AE70">
        <v>5.6112546104426002E-2</v>
      </c>
      <c r="AF70">
        <v>5.3683927345172001E-2</v>
      </c>
      <c r="AG70">
        <v>5.1155894029455001E-2</v>
      </c>
      <c r="AH70">
        <v>4.8527986941541999E-2</v>
      </c>
      <c r="AI70">
        <v>4.5796305953013997E-2</v>
      </c>
    </row>
    <row r="71" spans="1:35" x14ac:dyDescent="0.35">
      <c r="A71" t="s">
        <v>365</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row>
    <row r="72" spans="1:35" x14ac:dyDescent="0.35">
      <c r="A72" t="s">
        <v>366</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row>
    <row r="73" spans="1:35" x14ac:dyDescent="0.35">
      <c r="A73" t="s">
        <v>367</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row>
    <row r="74" spans="1:35" x14ac:dyDescent="0.35">
      <c r="A74" t="s">
        <v>320</v>
      </c>
      <c r="B74">
        <v>8.1669534541086997E-2</v>
      </c>
      <c r="C74">
        <v>8.3358774458779997E-2</v>
      </c>
      <c r="D74">
        <v>8.5113079260099006E-2</v>
      </c>
      <c r="E74">
        <v>8.4969376768965002E-2</v>
      </c>
      <c r="F74">
        <v>8.4805356399487997E-2</v>
      </c>
      <c r="G74">
        <v>8.4616431849182994E-2</v>
      </c>
      <c r="H74">
        <v>8.4395593478829994E-2</v>
      </c>
      <c r="I74">
        <v>8.4137341902909002E-2</v>
      </c>
      <c r="J74">
        <v>8.3831402429382001E-2</v>
      </c>
      <c r="K74">
        <v>8.3469544513164004E-2</v>
      </c>
      <c r="L74">
        <v>8.3054352338291004E-2</v>
      </c>
      <c r="M74">
        <v>8.2568641389244996E-2</v>
      </c>
      <c r="N74">
        <v>8.1983100806181E-2</v>
      </c>
      <c r="O74">
        <v>8.1313064364106E-2</v>
      </c>
      <c r="P74">
        <v>8.0437738884855003E-2</v>
      </c>
      <c r="Q74">
        <v>7.9511173716599007E-2</v>
      </c>
      <c r="R74">
        <v>7.8519850405023003E-2</v>
      </c>
      <c r="S74">
        <v>7.7404589008315997E-2</v>
      </c>
      <c r="T74">
        <v>7.6188297648818001E-2</v>
      </c>
      <c r="U74">
        <v>7.4855475143534994E-2</v>
      </c>
      <c r="V74">
        <v>7.3428667065996003E-2</v>
      </c>
      <c r="W74">
        <v>7.1913388784340004E-2</v>
      </c>
      <c r="X74">
        <v>7.0293482312068001E-2</v>
      </c>
      <c r="Y74">
        <v>6.8564248192739999E-2</v>
      </c>
      <c r="Z74">
        <v>6.6739430244956002E-2</v>
      </c>
      <c r="AA74">
        <v>6.4814774358578006E-2</v>
      </c>
      <c r="AB74">
        <v>6.2790241045229997E-2</v>
      </c>
      <c r="AC74">
        <v>6.0665945443698001E-2</v>
      </c>
      <c r="AD74">
        <v>5.8440480273370003E-2</v>
      </c>
      <c r="AE74">
        <v>5.6112546104426002E-2</v>
      </c>
      <c r="AF74">
        <v>5.3683927345172001E-2</v>
      </c>
      <c r="AG74">
        <v>5.1155894029455001E-2</v>
      </c>
      <c r="AH74">
        <v>4.8527986941541999E-2</v>
      </c>
      <c r="AI74">
        <v>4.5796305953013997E-2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24"/>
  <sheetViews>
    <sheetView workbookViewId="0">
      <pane xSplit="2" ySplit="1" topLeftCell="C2" activePane="bottomRight" state="frozen"/>
      <selection pane="topRight" activeCell="C1" sqref="C1"/>
      <selection pane="bottomLeft" activeCell="A2" sqref="A2"/>
      <selection pane="bottomRight" activeCell="AL45" sqref="AL45"/>
    </sheetView>
  </sheetViews>
  <sheetFormatPr defaultColWidth="9.1796875" defaultRowHeight="15" customHeight="1" x14ac:dyDescent="0.3"/>
  <cols>
    <col min="1" max="1" width="20.81640625" style="2" hidden="1" customWidth="1"/>
    <col min="2" max="2" width="45.7265625" style="2" customWidth="1"/>
    <col min="3" max="16384" width="9.1796875" style="2"/>
  </cols>
  <sheetData>
    <row r="1" spans="1:39" ht="15" customHeight="1" thickBot="1" x14ac:dyDescent="0.25">
      <c r="B1" s="13" t="s">
        <v>160</v>
      </c>
      <c r="C1" s="11">
        <v>2015</v>
      </c>
      <c r="D1" s="11">
        <v>2016</v>
      </c>
      <c r="E1" s="11">
        <v>2017</v>
      </c>
      <c r="F1" s="11">
        <v>2018</v>
      </c>
      <c r="G1" s="11">
        <v>2019</v>
      </c>
      <c r="H1" s="11">
        <v>2020</v>
      </c>
      <c r="I1" s="11">
        <v>2021</v>
      </c>
      <c r="J1" s="11">
        <v>2022</v>
      </c>
      <c r="K1" s="11">
        <v>2023</v>
      </c>
      <c r="L1" s="11">
        <v>2024</v>
      </c>
      <c r="M1" s="11">
        <v>2025</v>
      </c>
      <c r="N1" s="11">
        <v>2026</v>
      </c>
      <c r="O1" s="11">
        <v>2027</v>
      </c>
      <c r="P1" s="11">
        <v>2028</v>
      </c>
      <c r="Q1" s="11">
        <v>2029</v>
      </c>
      <c r="R1" s="11">
        <v>2030</v>
      </c>
      <c r="S1" s="11">
        <v>2031</v>
      </c>
      <c r="T1" s="11">
        <v>2032</v>
      </c>
      <c r="U1" s="11">
        <v>2033</v>
      </c>
      <c r="V1" s="11">
        <v>2034</v>
      </c>
      <c r="W1" s="11">
        <v>2035</v>
      </c>
      <c r="X1" s="11">
        <v>2036</v>
      </c>
      <c r="Y1" s="11">
        <v>2037</v>
      </c>
      <c r="Z1" s="11">
        <v>2038</v>
      </c>
      <c r="AA1" s="11">
        <v>2039</v>
      </c>
      <c r="AB1" s="11">
        <v>2040</v>
      </c>
      <c r="AC1" s="11">
        <v>2041</v>
      </c>
      <c r="AD1" s="11">
        <v>2042</v>
      </c>
      <c r="AE1" s="11">
        <v>2043</v>
      </c>
      <c r="AF1" s="11">
        <v>2044</v>
      </c>
      <c r="AG1" s="11">
        <v>2045</v>
      </c>
      <c r="AH1" s="11">
        <v>2046</v>
      </c>
      <c r="AI1" s="11">
        <v>2047</v>
      </c>
      <c r="AJ1" s="11">
        <v>2048</v>
      </c>
      <c r="AK1" s="11">
        <v>2049</v>
      </c>
      <c r="AL1" s="11">
        <v>2050</v>
      </c>
    </row>
    <row r="2" spans="1:39" ht="15" customHeight="1" thickTop="1" x14ac:dyDescent="0.2"/>
    <row r="3" spans="1:39" ht="15" customHeight="1" x14ac:dyDescent="0.2">
      <c r="C3" s="15" t="s">
        <v>159</v>
      </c>
      <c r="D3" s="15" t="s">
        <v>158</v>
      </c>
      <c r="E3" s="15"/>
      <c r="F3" s="15"/>
      <c r="G3" s="15"/>
    </row>
    <row r="4" spans="1:39" ht="15" customHeight="1" x14ac:dyDescent="0.2">
      <c r="C4" s="15" t="s">
        <v>157</v>
      </c>
      <c r="D4" s="15" t="s">
        <v>156</v>
      </c>
      <c r="E4" s="15"/>
      <c r="F4" s="15"/>
      <c r="G4" s="15" t="s">
        <v>155</v>
      </c>
    </row>
    <row r="5" spans="1:39" ht="15" customHeight="1" x14ac:dyDescent="0.2">
      <c r="C5" s="15" t="s">
        <v>154</v>
      </c>
      <c r="D5" s="15" t="s">
        <v>153</v>
      </c>
      <c r="E5" s="15"/>
      <c r="F5" s="15"/>
      <c r="G5" s="15"/>
    </row>
    <row r="6" spans="1:39" ht="15" customHeight="1" x14ac:dyDescent="0.2">
      <c r="C6" s="15" t="s">
        <v>152</v>
      </c>
      <c r="D6" s="15"/>
      <c r="E6" s="15" t="s">
        <v>151</v>
      </c>
      <c r="F6" s="15"/>
      <c r="G6" s="15"/>
    </row>
    <row r="10" spans="1:39" ht="15" customHeight="1" x14ac:dyDescent="0.25">
      <c r="A10" s="7" t="s">
        <v>150</v>
      </c>
      <c r="B10" s="14" t="s">
        <v>149</v>
      </c>
    </row>
    <row r="11" spans="1:39" ht="15" customHeight="1" x14ac:dyDescent="0.2">
      <c r="B11" s="13" t="s">
        <v>148</v>
      </c>
    </row>
    <row r="12" spans="1:39" ht="15" customHeight="1" x14ac:dyDescent="0.2">
      <c r="B12" s="13" t="s">
        <v>147</v>
      </c>
      <c r="C12" s="12" t="s">
        <v>147</v>
      </c>
      <c r="D12" s="12" t="s">
        <v>147</v>
      </c>
      <c r="E12" s="12" t="s">
        <v>147</v>
      </c>
      <c r="F12" s="12" t="s">
        <v>147</v>
      </c>
      <c r="G12" s="12" t="s">
        <v>147</v>
      </c>
      <c r="H12" s="12" t="s">
        <v>147</v>
      </c>
      <c r="I12" s="12" t="s">
        <v>147</v>
      </c>
      <c r="J12" s="12" t="s">
        <v>147</v>
      </c>
      <c r="K12" s="12" t="s">
        <v>147</v>
      </c>
      <c r="L12" s="12" t="s">
        <v>147</v>
      </c>
      <c r="M12" s="12" t="s">
        <v>147</v>
      </c>
      <c r="N12" s="12" t="s">
        <v>147</v>
      </c>
      <c r="O12" s="12" t="s">
        <v>147</v>
      </c>
      <c r="P12" s="12" t="s">
        <v>147</v>
      </c>
      <c r="Q12" s="12" t="s">
        <v>147</v>
      </c>
      <c r="R12" s="12" t="s">
        <v>147</v>
      </c>
      <c r="S12" s="12" t="s">
        <v>147</v>
      </c>
      <c r="T12" s="12" t="s">
        <v>147</v>
      </c>
      <c r="U12" s="12" t="s">
        <v>147</v>
      </c>
      <c r="V12" s="12" t="s">
        <v>147</v>
      </c>
      <c r="W12" s="12" t="s">
        <v>147</v>
      </c>
      <c r="X12" s="12" t="s">
        <v>147</v>
      </c>
      <c r="Y12" s="12" t="s">
        <v>147</v>
      </c>
      <c r="Z12" s="12" t="s">
        <v>147</v>
      </c>
      <c r="AA12" s="12" t="s">
        <v>147</v>
      </c>
      <c r="AB12" s="12" t="s">
        <v>147</v>
      </c>
      <c r="AC12" s="12" t="s">
        <v>147</v>
      </c>
      <c r="AD12" s="12" t="s">
        <v>147</v>
      </c>
      <c r="AE12" s="12" t="s">
        <v>147</v>
      </c>
      <c r="AF12" s="12" t="s">
        <v>147</v>
      </c>
      <c r="AG12" s="12" t="s">
        <v>147</v>
      </c>
      <c r="AH12" s="12" t="s">
        <v>147</v>
      </c>
      <c r="AI12" s="12" t="s">
        <v>147</v>
      </c>
      <c r="AJ12" s="12" t="s">
        <v>147</v>
      </c>
      <c r="AK12" s="12" t="s">
        <v>147</v>
      </c>
      <c r="AL12" s="12" t="s">
        <v>147</v>
      </c>
      <c r="AM12" s="12" t="s">
        <v>146</v>
      </c>
    </row>
    <row r="13" spans="1:39" ht="15" customHeight="1" thickBot="1" x14ac:dyDescent="0.25">
      <c r="B13" s="11" t="s">
        <v>145</v>
      </c>
      <c r="C13" s="11">
        <v>2015</v>
      </c>
      <c r="D13" s="11">
        <v>2016</v>
      </c>
      <c r="E13" s="11">
        <v>2017</v>
      </c>
      <c r="F13" s="11">
        <v>2018</v>
      </c>
      <c r="G13" s="11">
        <v>2019</v>
      </c>
      <c r="H13" s="11">
        <v>2020</v>
      </c>
      <c r="I13" s="11">
        <v>2021</v>
      </c>
      <c r="J13" s="11">
        <v>2022</v>
      </c>
      <c r="K13" s="11">
        <v>2023</v>
      </c>
      <c r="L13" s="11">
        <v>2024</v>
      </c>
      <c r="M13" s="11">
        <v>2025</v>
      </c>
      <c r="N13" s="11">
        <v>2026</v>
      </c>
      <c r="O13" s="11">
        <v>2027</v>
      </c>
      <c r="P13" s="11">
        <v>2028</v>
      </c>
      <c r="Q13" s="11">
        <v>2029</v>
      </c>
      <c r="R13" s="11">
        <v>2030</v>
      </c>
      <c r="S13" s="11">
        <v>2031</v>
      </c>
      <c r="T13" s="11">
        <v>2032</v>
      </c>
      <c r="U13" s="11">
        <v>2033</v>
      </c>
      <c r="V13" s="11">
        <v>2034</v>
      </c>
      <c r="W13" s="11">
        <v>2035</v>
      </c>
      <c r="X13" s="11">
        <v>2036</v>
      </c>
      <c r="Y13" s="11">
        <v>2037</v>
      </c>
      <c r="Z13" s="11">
        <v>2038</v>
      </c>
      <c r="AA13" s="11">
        <v>2039</v>
      </c>
      <c r="AB13" s="11">
        <v>2040</v>
      </c>
      <c r="AC13" s="11">
        <v>2041</v>
      </c>
      <c r="AD13" s="11">
        <v>2042</v>
      </c>
      <c r="AE13" s="11">
        <v>2043</v>
      </c>
      <c r="AF13" s="11">
        <v>2044</v>
      </c>
      <c r="AG13" s="11">
        <v>2045</v>
      </c>
      <c r="AH13" s="11">
        <v>2046</v>
      </c>
      <c r="AI13" s="11">
        <v>2047</v>
      </c>
      <c r="AJ13" s="11">
        <v>2048</v>
      </c>
      <c r="AK13" s="11">
        <v>2049</v>
      </c>
      <c r="AL13" s="11">
        <v>2050</v>
      </c>
      <c r="AM13" s="11">
        <v>2050</v>
      </c>
    </row>
    <row r="14" spans="1:39" ht="15" customHeight="1" thickTop="1" x14ac:dyDescent="0.2"/>
    <row r="15" spans="1:39" ht="15" customHeight="1" x14ac:dyDescent="0.2">
      <c r="A15" s="7" t="s">
        <v>144</v>
      </c>
      <c r="B15" s="6" t="s">
        <v>143</v>
      </c>
      <c r="C15" s="5">
        <v>15775.077148</v>
      </c>
      <c r="D15" s="5">
        <v>16025.833984000001</v>
      </c>
      <c r="E15" s="5">
        <v>16137.190430000001</v>
      </c>
      <c r="F15" s="5">
        <v>16178.650390999999</v>
      </c>
      <c r="G15" s="5">
        <v>16072.055664</v>
      </c>
      <c r="H15" s="5">
        <v>15903.110352</v>
      </c>
      <c r="I15" s="5">
        <v>15658.580078000001</v>
      </c>
      <c r="J15" s="5">
        <v>15367.633789</v>
      </c>
      <c r="K15" s="5">
        <v>15015.172852</v>
      </c>
      <c r="L15" s="5">
        <v>14624.804688</v>
      </c>
      <c r="M15" s="5">
        <v>14220.569336</v>
      </c>
      <c r="N15" s="5">
        <v>13886.381836</v>
      </c>
      <c r="O15" s="5">
        <v>13594.883789</v>
      </c>
      <c r="P15" s="5">
        <v>13350.962890999999</v>
      </c>
      <c r="Q15" s="5">
        <v>13134.098633</v>
      </c>
      <c r="R15" s="5">
        <v>12934.098633</v>
      </c>
      <c r="S15" s="5">
        <v>12748.798828000001</v>
      </c>
      <c r="T15" s="5">
        <v>12587.048828000001</v>
      </c>
      <c r="U15" s="5">
        <v>12456.302734000001</v>
      </c>
      <c r="V15" s="5">
        <v>12346.170898</v>
      </c>
      <c r="W15" s="5">
        <v>12250.638671999999</v>
      </c>
      <c r="X15" s="5">
        <v>12183.036133</v>
      </c>
      <c r="Y15" s="5">
        <v>12132.739258</v>
      </c>
      <c r="Z15" s="5">
        <v>12102.269531</v>
      </c>
      <c r="AA15" s="5">
        <v>12074.339844</v>
      </c>
      <c r="AB15" s="5">
        <v>12054.337890999999</v>
      </c>
      <c r="AC15" s="5">
        <v>12047.149414</v>
      </c>
      <c r="AD15" s="5">
        <v>12058.829102</v>
      </c>
      <c r="AE15" s="5">
        <v>12080.606444999999</v>
      </c>
      <c r="AF15" s="5">
        <v>12110.668944999999</v>
      </c>
      <c r="AG15" s="5">
        <v>12150.599609000001</v>
      </c>
      <c r="AH15" s="5">
        <v>12201.099609000001</v>
      </c>
      <c r="AI15" s="5">
        <v>12255.095703000001</v>
      </c>
      <c r="AJ15" s="5">
        <v>12319.569336</v>
      </c>
      <c r="AK15" s="5">
        <v>12398.258789</v>
      </c>
      <c r="AL15" s="5">
        <v>12478.042969</v>
      </c>
      <c r="AM15" s="4">
        <v>-7.3330000000000001E-3</v>
      </c>
    </row>
    <row r="16" spans="1:39" ht="15" customHeight="1" x14ac:dyDescent="0.25">
      <c r="A16" s="7" t="s">
        <v>142</v>
      </c>
      <c r="B16" s="10" t="s">
        <v>132</v>
      </c>
      <c r="C16" s="9">
        <v>15660.126953000001</v>
      </c>
      <c r="D16" s="9">
        <v>15886.277344</v>
      </c>
      <c r="E16" s="9">
        <v>15981.789062</v>
      </c>
      <c r="F16" s="9">
        <v>16014.037109000001</v>
      </c>
      <c r="G16" s="9">
        <v>15882.673828000001</v>
      </c>
      <c r="H16" s="9">
        <v>15687.636719</v>
      </c>
      <c r="I16" s="9">
        <v>15414.463867</v>
      </c>
      <c r="J16" s="9">
        <v>15082.590819999999</v>
      </c>
      <c r="K16" s="9">
        <v>14696.473633</v>
      </c>
      <c r="L16" s="9">
        <v>14276.784180000001</v>
      </c>
      <c r="M16" s="9">
        <v>13832.710938</v>
      </c>
      <c r="N16" s="9">
        <v>13458.899414</v>
      </c>
      <c r="O16" s="9">
        <v>13125.489258</v>
      </c>
      <c r="P16" s="9">
        <v>12838.637694999999</v>
      </c>
      <c r="Q16" s="9">
        <v>12585.460938</v>
      </c>
      <c r="R16" s="9">
        <v>12342.853515999999</v>
      </c>
      <c r="S16" s="9">
        <v>12130.654296999999</v>
      </c>
      <c r="T16" s="9">
        <v>11939.845703000001</v>
      </c>
      <c r="U16" s="9">
        <v>11779.400390999999</v>
      </c>
      <c r="V16" s="9">
        <v>11642.477539</v>
      </c>
      <c r="W16" s="9">
        <v>11522.220703000001</v>
      </c>
      <c r="X16" s="9">
        <v>11435.192383</v>
      </c>
      <c r="Y16" s="9">
        <v>11370.144531</v>
      </c>
      <c r="Z16" s="9">
        <v>11328.785156</v>
      </c>
      <c r="AA16" s="9">
        <v>11292.982421999999</v>
      </c>
      <c r="AB16" s="9">
        <v>11268.467773</v>
      </c>
      <c r="AC16" s="9">
        <v>11260.655273</v>
      </c>
      <c r="AD16" s="9">
        <v>11274.344727</v>
      </c>
      <c r="AE16" s="9">
        <v>11297.322265999999</v>
      </c>
      <c r="AF16" s="9">
        <v>11324.698242</v>
      </c>
      <c r="AG16" s="9">
        <v>11351.891602</v>
      </c>
      <c r="AH16" s="9">
        <v>11382.829102</v>
      </c>
      <c r="AI16" s="9">
        <v>11409.957031</v>
      </c>
      <c r="AJ16" s="9">
        <v>11453.653319999999</v>
      </c>
      <c r="AK16" s="9">
        <v>11513.207031</v>
      </c>
      <c r="AL16" s="9">
        <v>11565.069336</v>
      </c>
      <c r="AM16" s="8">
        <v>-9.2940000000000002E-3</v>
      </c>
    </row>
    <row r="17" spans="1:39" ht="15" customHeight="1" x14ac:dyDescent="0.25">
      <c r="A17" s="7" t="s">
        <v>141</v>
      </c>
      <c r="B17" s="10" t="s">
        <v>130</v>
      </c>
      <c r="C17" s="9">
        <v>21.822918000000001</v>
      </c>
      <c r="D17" s="9">
        <v>30.357707999999999</v>
      </c>
      <c r="E17" s="9">
        <v>27.557172999999999</v>
      </c>
      <c r="F17" s="9">
        <v>20.550174999999999</v>
      </c>
      <c r="G17" s="9">
        <v>23.177681</v>
      </c>
      <c r="H17" s="9">
        <v>26.642150999999998</v>
      </c>
      <c r="I17" s="9">
        <v>31.026838000000001</v>
      </c>
      <c r="J17" s="9">
        <v>46.361255999999997</v>
      </c>
      <c r="K17" s="9">
        <v>53.451427000000002</v>
      </c>
      <c r="L17" s="9">
        <v>55.230648000000002</v>
      </c>
      <c r="M17" s="9">
        <v>67.684951999999996</v>
      </c>
      <c r="N17" s="9">
        <v>80.301918000000001</v>
      </c>
      <c r="O17" s="9">
        <v>96.121482999999998</v>
      </c>
      <c r="P17" s="9">
        <v>113.521698</v>
      </c>
      <c r="Q17" s="9">
        <v>125.255966</v>
      </c>
      <c r="R17" s="9">
        <v>143.84600800000001</v>
      </c>
      <c r="S17" s="9">
        <v>148.39248699999999</v>
      </c>
      <c r="T17" s="9">
        <v>156.719086</v>
      </c>
      <c r="U17" s="9">
        <v>166.6978</v>
      </c>
      <c r="V17" s="9">
        <v>174.11708100000001</v>
      </c>
      <c r="W17" s="9">
        <v>180.689514</v>
      </c>
      <c r="X17" s="9">
        <v>182.48567199999999</v>
      </c>
      <c r="Y17" s="9">
        <v>180.72995</v>
      </c>
      <c r="Z17" s="9">
        <v>175.77169799999999</v>
      </c>
      <c r="AA17" s="9">
        <v>168.71281400000001</v>
      </c>
      <c r="AB17" s="9">
        <v>158.80926500000001</v>
      </c>
      <c r="AC17" s="9">
        <v>145.628815</v>
      </c>
      <c r="AD17" s="9">
        <v>129.94619800000001</v>
      </c>
      <c r="AE17" s="9">
        <v>115.542389</v>
      </c>
      <c r="AF17" s="9">
        <v>105.331093</v>
      </c>
      <c r="AG17" s="9">
        <v>106.00646999999999</v>
      </c>
      <c r="AH17" s="9">
        <v>114.104973</v>
      </c>
      <c r="AI17" s="9">
        <v>130.07708700000001</v>
      </c>
      <c r="AJ17" s="9">
        <v>140.29989599999999</v>
      </c>
      <c r="AK17" s="9">
        <v>148.82757599999999</v>
      </c>
      <c r="AL17" s="9">
        <v>165.842758</v>
      </c>
      <c r="AM17" s="8">
        <v>5.1208999999999998E-2</v>
      </c>
    </row>
    <row r="18" spans="1:39" ht="15" customHeight="1" x14ac:dyDescent="0.25">
      <c r="A18" s="7" t="s">
        <v>140</v>
      </c>
      <c r="B18" s="10" t="s">
        <v>23</v>
      </c>
      <c r="C18" s="9">
        <v>61.579059999999998</v>
      </c>
      <c r="D18" s="9">
        <v>69.764763000000002</v>
      </c>
      <c r="E18" s="9">
        <v>79.135673999999995</v>
      </c>
      <c r="F18" s="9">
        <v>87.548927000000006</v>
      </c>
      <c r="G18" s="9">
        <v>97.136436000000003</v>
      </c>
      <c r="H18" s="9">
        <v>106.546013</v>
      </c>
      <c r="I18" s="9">
        <v>115.69235999999999</v>
      </c>
      <c r="J18" s="9">
        <v>124.76947800000001</v>
      </c>
      <c r="K18" s="9">
        <v>133.18240399999999</v>
      </c>
      <c r="L18" s="9">
        <v>141.34509299999999</v>
      </c>
      <c r="M18" s="9">
        <v>148.53514100000001</v>
      </c>
      <c r="N18" s="9">
        <v>155.96319600000001</v>
      </c>
      <c r="O18" s="9">
        <v>163.590363</v>
      </c>
      <c r="P18" s="9">
        <v>171.67074600000001</v>
      </c>
      <c r="Q18" s="9">
        <v>179.66514599999999</v>
      </c>
      <c r="R18" s="9">
        <v>187.30427599999999</v>
      </c>
      <c r="S18" s="9">
        <v>194.36415099999999</v>
      </c>
      <c r="T18" s="9">
        <v>200.98841899999999</v>
      </c>
      <c r="U18" s="9">
        <v>207.306152</v>
      </c>
      <c r="V18" s="9">
        <v>213.462997</v>
      </c>
      <c r="W18" s="9">
        <v>219.096191</v>
      </c>
      <c r="X18" s="9">
        <v>224.657623</v>
      </c>
      <c r="Y18" s="9">
        <v>230.05848700000001</v>
      </c>
      <c r="Z18" s="9">
        <v>235.383026</v>
      </c>
      <c r="AA18" s="9">
        <v>240.207718</v>
      </c>
      <c r="AB18" s="9">
        <v>244.781387</v>
      </c>
      <c r="AC18" s="9">
        <v>249.42659</v>
      </c>
      <c r="AD18" s="9">
        <v>254.15533400000001</v>
      </c>
      <c r="AE18" s="9">
        <v>258.84539799999999</v>
      </c>
      <c r="AF18" s="9">
        <v>263.54937699999999</v>
      </c>
      <c r="AG18" s="9">
        <v>268.10690299999999</v>
      </c>
      <c r="AH18" s="9">
        <v>272.370789</v>
      </c>
      <c r="AI18" s="9">
        <v>276.11779799999999</v>
      </c>
      <c r="AJ18" s="9">
        <v>279.777466</v>
      </c>
      <c r="AK18" s="9">
        <v>283.28302000000002</v>
      </c>
      <c r="AL18" s="9">
        <v>286.79800399999999</v>
      </c>
      <c r="AM18" s="8">
        <v>4.2453999999999999E-2</v>
      </c>
    </row>
    <row r="19" spans="1:39" ht="15" customHeight="1" x14ac:dyDescent="0.25">
      <c r="A19" s="7" t="s">
        <v>139</v>
      </c>
      <c r="B19" s="10" t="s">
        <v>118</v>
      </c>
      <c r="C19" s="9">
        <v>14.199391</v>
      </c>
      <c r="D19" s="9">
        <v>17.002334999999999</v>
      </c>
      <c r="E19" s="9">
        <v>20.213370999999999</v>
      </c>
      <c r="F19" s="9">
        <v>23.012691</v>
      </c>
      <c r="G19" s="9">
        <v>26.130896</v>
      </c>
      <c r="H19" s="9">
        <v>27.664498999999999</v>
      </c>
      <c r="I19" s="9">
        <v>27.478804</v>
      </c>
      <c r="J19" s="9">
        <v>26.848721000000001</v>
      </c>
      <c r="K19" s="9">
        <v>26.229609</v>
      </c>
      <c r="L19" s="9">
        <v>25.526479999999999</v>
      </c>
      <c r="M19" s="9">
        <v>24.686152</v>
      </c>
      <c r="N19" s="9">
        <v>23.879148000000001</v>
      </c>
      <c r="O19" s="9">
        <v>23.361322000000001</v>
      </c>
      <c r="P19" s="9">
        <v>23.206924000000001</v>
      </c>
      <c r="Q19" s="9">
        <v>23.126123</v>
      </c>
      <c r="R19" s="9">
        <v>23.191706</v>
      </c>
      <c r="S19" s="9">
        <v>23.302301</v>
      </c>
      <c r="T19" s="9">
        <v>23.371483000000001</v>
      </c>
      <c r="U19" s="9">
        <v>23.399204000000001</v>
      </c>
      <c r="V19" s="9">
        <v>23.541729</v>
      </c>
      <c r="W19" s="9">
        <v>23.713152000000001</v>
      </c>
      <c r="X19" s="9">
        <v>23.886612</v>
      </c>
      <c r="Y19" s="9">
        <v>23.984907</v>
      </c>
      <c r="Z19" s="9">
        <v>24.124034999999999</v>
      </c>
      <c r="AA19" s="9">
        <v>24.258725999999999</v>
      </c>
      <c r="AB19" s="9">
        <v>24.409016000000001</v>
      </c>
      <c r="AC19" s="9">
        <v>24.552848999999998</v>
      </c>
      <c r="AD19" s="9">
        <v>24.707397</v>
      </c>
      <c r="AE19" s="9">
        <v>24.842548000000001</v>
      </c>
      <c r="AF19" s="9">
        <v>25.016370999999999</v>
      </c>
      <c r="AG19" s="9">
        <v>25.142035</v>
      </c>
      <c r="AH19" s="9">
        <v>25.254912999999998</v>
      </c>
      <c r="AI19" s="9">
        <v>25.350643000000002</v>
      </c>
      <c r="AJ19" s="9">
        <v>25.449711000000001</v>
      </c>
      <c r="AK19" s="9">
        <v>25.596045</v>
      </c>
      <c r="AL19" s="9">
        <v>25.794436000000001</v>
      </c>
      <c r="AM19" s="8">
        <v>1.2333999999999999E-2</v>
      </c>
    </row>
    <row r="20" spans="1:39" ht="15" customHeight="1" x14ac:dyDescent="0.25">
      <c r="A20" s="7" t="s">
        <v>138</v>
      </c>
      <c r="B20" s="10" t="s">
        <v>116</v>
      </c>
      <c r="C20" s="9">
        <v>8.3901269999999997</v>
      </c>
      <c r="D20" s="9">
        <v>8.9559139999999999</v>
      </c>
      <c r="E20" s="9">
        <v>10.189591999999999</v>
      </c>
      <c r="F20" s="9">
        <v>10.122526000000001</v>
      </c>
      <c r="G20" s="9">
        <v>11.046059</v>
      </c>
      <c r="H20" s="9">
        <v>11.306717000000001</v>
      </c>
      <c r="I20" s="9">
        <v>11.312965</v>
      </c>
      <c r="J20" s="9">
        <v>11.121029</v>
      </c>
      <c r="K20" s="9">
        <v>10.679402</v>
      </c>
      <c r="L20" s="9">
        <v>10.316768</v>
      </c>
      <c r="M20" s="9">
        <v>10.129576999999999</v>
      </c>
      <c r="N20" s="9">
        <v>9.9893230000000006</v>
      </c>
      <c r="O20" s="9">
        <v>9.8145380000000007</v>
      </c>
      <c r="P20" s="9">
        <v>9.7783979999999993</v>
      </c>
      <c r="Q20" s="9">
        <v>9.9085370000000008</v>
      </c>
      <c r="R20" s="9">
        <v>10.041715</v>
      </c>
      <c r="S20" s="9">
        <v>10.054067</v>
      </c>
      <c r="T20" s="9">
        <v>10.109069999999999</v>
      </c>
      <c r="U20" s="9">
        <v>10.108143999999999</v>
      </c>
      <c r="V20" s="9">
        <v>10.213943</v>
      </c>
      <c r="W20" s="9">
        <v>10.325615000000001</v>
      </c>
      <c r="X20" s="9">
        <v>10.517054</v>
      </c>
      <c r="Y20" s="9">
        <v>10.558577</v>
      </c>
      <c r="Z20" s="9">
        <v>10.601788000000001</v>
      </c>
      <c r="AA20" s="9">
        <v>10.656199000000001</v>
      </c>
      <c r="AB20" s="9">
        <v>10.717096</v>
      </c>
      <c r="AC20" s="9">
        <v>10.723627</v>
      </c>
      <c r="AD20" s="9">
        <v>10.772608999999999</v>
      </c>
      <c r="AE20" s="9">
        <v>10.820792000000001</v>
      </c>
      <c r="AF20" s="9">
        <v>10.896637999999999</v>
      </c>
      <c r="AG20" s="9">
        <v>11.039313999999999</v>
      </c>
      <c r="AH20" s="9">
        <v>11.162602</v>
      </c>
      <c r="AI20" s="9">
        <v>11.248479</v>
      </c>
      <c r="AJ20" s="9">
        <v>11.237297</v>
      </c>
      <c r="AK20" s="9">
        <v>11.368570999999999</v>
      </c>
      <c r="AL20" s="9">
        <v>11.560396000000001</v>
      </c>
      <c r="AM20" s="8">
        <v>7.5360000000000002E-3</v>
      </c>
    </row>
    <row r="21" spans="1:39" ht="15" customHeight="1" x14ac:dyDescent="0.25">
      <c r="A21" s="7" t="s">
        <v>137</v>
      </c>
      <c r="B21" s="10" t="s">
        <v>112</v>
      </c>
      <c r="C21" s="9">
        <v>8.6838189999999997</v>
      </c>
      <c r="D21" s="9">
        <v>12.91385</v>
      </c>
      <c r="E21" s="9">
        <v>17.422979000000002</v>
      </c>
      <c r="F21" s="9">
        <v>21.914815999999998</v>
      </c>
      <c r="G21" s="9">
        <v>29.055278999999999</v>
      </c>
      <c r="H21" s="9">
        <v>38.370925999999997</v>
      </c>
      <c r="I21" s="9">
        <v>50.905642999999998</v>
      </c>
      <c r="J21" s="9">
        <v>65.142257999999998</v>
      </c>
      <c r="K21" s="9">
        <v>80.794662000000002</v>
      </c>
      <c r="L21" s="9">
        <v>97.446158999999994</v>
      </c>
      <c r="M21" s="9">
        <v>114.663055</v>
      </c>
      <c r="N21" s="9">
        <v>131.53717</v>
      </c>
      <c r="O21" s="9">
        <v>147.300949</v>
      </c>
      <c r="P21" s="9">
        <v>161.984543</v>
      </c>
      <c r="Q21" s="9">
        <v>175.81390400000001</v>
      </c>
      <c r="R21" s="9">
        <v>189.36080899999999</v>
      </c>
      <c r="S21" s="9">
        <v>202.10137900000001</v>
      </c>
      <c r="T21" s="9">
        <v>213.93803399999999</v>
      </c>
      <c r="U21" s="9">
        <v>225.34545900000001</v>
      </c>
      <c r="V21" s="9">
        <v>236.45498699999999</v>
      </c>
      <c r="W21" s="9">
        <v>246.98135400000001</v>
      </c>
      <c r="X21" s="9">
        <v>257.14477499999998</v>
      </c>
      <c r="Y21" s="9">
        <v>266.73358200000001</v>
      </c>
      <c r="Z21" s="9">
        <v>275.82324199999999</v>
      </c>
      <c r="AA21" s="9">
        <v>284.56921399999999</v>
      </c>
      <c r="AB21" s="9">
        <v>293.07232699999997</v>
      </c>
      <c r="AC21" s="9">
        <v>301.05456500000003</v>
      </c>
      <c r="AD21" s="9">
        <v>308.79797400000001</v>
      </c>
      <c r="AE21" s="9">
        <v>316.17718500000001</v>
      </c>
      <c r="AF21" s="9">
        <v>323.19302399999998</v>
      </c>
      <c r="AG21" s="9">
        <v>329.63476600000001</v>
      </c>
      <c r="AH21" s="9">
        <v>335.83206200000001</v>
      </c>
      <c r="AI21" s="9">
        <v>341.97348</v>
      </c>
      <c r="AJ21" s="9">
        <v>347.930725</v>
      </c>
      <c r="AK21" s="9">
        <v>353.88140900000002</v>
      </c>
      <c r="AL21" s="9">
        <v>359.93542500000001</v>
      </c>
      <c r="AM21" s="8">
        <v>0.102821</v>
      </c>
    </row>
    <row r="22" spans="1:39" ht="15" customHeight="1" x14ac:dyDescent="0.25">
      <c r="A22" s="7" t="s">
        <v>136</v>
      </c>
      <c r="B22" s="10" t="s">
        <v>110</v>
      </c>
      <c r="C22" s="9">
        <v>0.27556599999999998</v>
      </c>
      <c r="D22" s="9">
        <v>0.56212799999999996</v>
      </c>
      <c r="E22" s="9">
        <v>0.88289300000000004</v>
      </c>
      <c r="F22" s="9">
        <v>1.464494</v>
      </c>
      <c r="G22" s="9">
        <v>2.8353199999999998</v>
      </c>
      <c r="H22" s="9">
        <v>4.9430740000000002</v>
      </c>
      <c r="I22" s="9">
        <v>7.7013800000000003</v>
      </c>
      <c r="J22" s="9">
        <v>10.79973</v>
      </c>
      <c r="K22" s="9">
        <v>14.361668</v>
      </c>
      <c r="L22" s="9">
        <v>18.156085999999998</v>
      </c>
      <c r="M22" s="9">
        <v>22.159475</v>
      </c>
      <c r="N22" s="9">
        <v>25.812819999999999</v>
      </c>
      <c r="O22" s="9">
        <v>29.206448000000002</v>
      </c>
      <c r="P22" s="9">
        <v>32.16301</v>
      </c>
      <c r="Q22" s="9">
        <v>34.869522000000003</v>
      </c>
      <c r="R22" s="9">
        <v>37.501204999999999</v>
      </c>
      <c r="S22" s="9">
        <v>39.929237000000001</v>
      </c>
      <c r="T22" s="9">
        <v>42.077095</v>
      </c>
      <c r="U22" s="9">
        <v>44.044876000000002</v>
      </c>
      <c r="V22" s="9">
        <v>45.902794</v>
      </c>
      <c r="W22" s="9">
        <v>47.612800999999997</v>
      </c>
      <c r="X22" s="9">
        <v>49.153537999999998</v>
      </c>
      <c r="Y22" s="9">
        <v>50.529293000000003</v>
      </c>
      <c r="Z22" s="9">
        <v>51.781128000000002</v>
      </c>
      <c r="AA22" s="9">
        <v>52.951897000000002</v>
      </c>
      <c r="AB22" s="9">
        <v>54.081420999999999</v>
      </c>
      <c r="AC22" s="9">
        <v>55.107765000000001</v>
      </c>
      <c r="AD22" s="9">
        <v>56.105431000000003</v>
      </c>
      <c r="AE22" s="9">
        <v>57.057082999999999</v>
      </c>
      <c r="AF22" s="9">
        <v>57.983021000000001</v>
      </c>
      <c r="AG22" s="9">
        <v>58.779549000000003</v>
      </c>
      <c r="AH22" s="9">
        <v>59.545189000000001</v>
      </c>
      <c r="AI22" s="9">
        <v>60.370617000000003</v>
      </c>
      <c r="AJ22" s="9">
        <v>61.220367000000003</v>
      </c>
      <c r="AK22" s="9">
        <v>62.095722000000002</v>
      </c>
      <c r="AL22" s="9">
        <v>63.042220999999998</v>
      </c>
      <c r="AM22" s="8">
        <v>0.14891599999999999</v>
      </c>
    </row>
    <row r="24" spans="1:39" ht="15" customHeight="1" x14ac:dyDescent="0.2">
      <c r="A24" s="7" t="s">
        <v>135</v>
      </c>
      <c r="B24" s="6" t="s">
        <v>134</v>
      </c>
      <c r="C24" s="5">
        <v>858.69928000000004</v>
      </c>
      <c r="D24" s="5">
        <v>884.91857900000002</v>
      </c>
      <c r="E24" s="5">
        <v>931.46801800000003</v>
      </c>
      <c r="F24" s="5">
        <v>923.24005099999999</v>
      </c>
      <c r="G24" s="5">
        <v>911.13891599999999</v>
      </c>
      <c r="H24" s="5">
        <v>899.82910200000003</v>
      </c>
      <c r="I24" s="5">
        <v>892.14599599999997</v>
      </c>
      <c r="J24" s="5">
        <v>882.82293700000002</v>
      </c>
      <c r="K24" s="5">
        <v>872.17993200000001</v>
      </c>
      <c r="L24" s="5">
        <v>861.57153300000004</v>
      </c>
      <c r="M24" s="5">
        <v>854.79016100000001</v>
      </c>
      <c r="N24" s="5">
        <v>845.21698000000004</v>
      </c>
      <c r="O24" s="5">
        <v>839.24499500000002</v>
      </c>
      <c r="P24" s="5">
        <v>836.16992200000004</v>
      </c>
      <c r="Q24" s="5">
        <v>833.47241199999996</v>
      </c>
      <c r="R24" s="5">
        <v>830.40185499999995</v>
      </c>
      <c r="S24" s="5">
        <v>829.107483</v>
      </c>
      <c r="T24" s="5">
        <v>827.50488299999995</v>
      </c>
      <c r="U24" s="5">
        <v>830.02166699999998</v>
      </c>
      <c r="V24" s="5">
        <v>835.22820999999999</v>
      </c>
      <c r="W24" s="5">
        <v>841.64300500000002</v>
      </c>
      <c r="X24" s="5">
        <v>847.48333700000001</v>
      </c>
      <c r="Y24" s="5">
        <v>855.18518100000006</v>
      </c>
      <c r="Z24" s="5">
        <v>865.54254200000003</v>
      </c>
      <c r="AA24" s="5">
        <v>872.95019500000001</v>
      </c>
      <c r="AB24" s="5">
        <v>881.39209000000005</v>
      </c>
      <c r="AC24" s="5">
        <v>890.49896200000001</v>
      </c>
      <c r="AD24" s="5">
        <v>900.90789800000005</v>
      </c>
      <c r="AE24" s="5">
        <v>913.66516100000001</v>
      </c>
      <c r="AF24" s="5">
        <v>926.05004899999994</v>
      </c>
      <c r="AG24" s="5">
        <v>938.81970200000001</v>
      </c>
      <c r="AH24" s="5">
        <v>953.08252000000005</v>
      </c>
      <c r="AI24" s="5">
        <v>966.16387899999995</v>
      </c>
      <c r="AJ24" s="5">
        <v>978.75762899999995</v>
      </c>
      <c r="AK24" s="5">
        <v>992.71405000000004</v>
      </c>
      <c r="AL24" s="5">
        <v>1006.998901</v>
      </c>
      <c r="AM24" s="4">
        <v>3.8080000000000002E-3</v>
      </c>
    </row>
    <row r="25" spans="1:39" ht="15" customHeight="1" x14ac:dyDescent="0.25">
      <c r="A25" s="7" t="s">
        <v>133</v>
      </c>
      <c r="B25" s="10" t="s">
        <v>132</v>
      </c>
      <c r="C25" s="9">
        <v>591.41943400000002</v>
      </c>
      <c r="D25" s="9">
        <v>603.71276899999998</v>
      </c>
      <c r="E25" s="9">
        <v>631.918091</v>
      </c>
      <c r="F25" s="9">
        <v>624.39593500000001</v>
      </c>
      <c r="G25" s="9">
        <v>614.25439500000005</v>
      </c>
      <c r="H25" s="9">
        <v>605.30157499999996</v>
      </c>
      <c r="I25" s="9">
        <v>599.13842799999998</v>
      </c>
      <c r="J25" s="9">
        <v>590.92627000000005</v>
      </c>
      <c r="K25" s="9">
        <v>582.55645800000002</v>
      </c>
      <c r="L25" s="9">
        <v>574.90502900000001</v>
      </c>
      <c r="M25" s="9">
        <v>568.61236599999995</v>
      </c>
      <c r="N25" s="9">
        <v>560.67443800000001</v>
      </c>
      <c r="O25" s="9">
        <v>554.24408000000005</v>
      </c>
      <c r="P25" s="9">
        <v>549.20269800000005</v>
      </c>
      <c r="Q25" s="9">
        <v>545.12713599999995</v>
      </c>
      <c r="R25" s="9">
        <v>541.022156</v>
      </c>
      <c r="S25" s="9">
        <v>538.18377699999996</v>
      </c>
      <c r="T25" s="9">
        <v>536.01831100000004</v>
      </c>
      <c r="U25" s="9">
        <v>535.36633300000005</v>
      </c>
      <c r="V25" s="9">
        <v>537.54858400000001</v>
      </c>
      <c r="W25" s="9">
        <v>540.65655500000003</v>
      </c>
      <c r="X25" s="9">
        <v>543.94958499999996</v>
      </c>
      <c r="Y25" s="9">
        <v>549.82665999999995</v>
      </c>
      <c r="Z25" s="9">
        <v>557.60888699999998</v>
      </c>
      <c r="AA25" s="9">
        <v>565.006531</v>
      </c>
      <c r="AB25" s="9">
        <v>572.983521</v>
      </c>
      <c r="AC25" s="9">
        <v>583.06237799999997</v>
      </c>
      <c r="AD25" s="9">
        <v>594.01007100000004</v>
      </c>
      <c r="AE25" s="9">
        <v>605.80895999999996</v>
      </c>
      <c r="AF25" s="9">
        <v>616.77239999999995</v>
      </c>
      <c r="AG25" s="9">
        <v>625.65808100000004</v>
      </c>
      <c r="AH25" s="9">
        <v>633.03204300000004</v>
      </c>
      <c r="AI25" s="9">
        <v>637.42315699999995</v>
      </c>
      <c r="AJ25" s="9">
        <v>643.23187299999995</v>
      </c>
      <c r="AK25" s="9">
        <v>650.29119900000001</v>
      </c>
      <c r="AL25" s="9">
        <v>654.91949499999998</v>
      </c>
      <c r="AM25" s="8">
        <v>2.3969999999999998E-3</v>
      </c>
    </row>
    <row r="26" spans="1:39" ht="15" customHeight="1" x14ac:dyDescent="0.25">
      <c r="A26" s="7" t="s">
        <v>131</v>
      </c>
      <c r="B26" s="10" t="s">
        <v>130</v>
      </c>
      <c r="C26" s="9">
        <v>1.6572789999999999</v>
      </c>
      <c r="D26" s="9">
        <v>2.6422759999999998</v>
      </c>
      <c r="E26" s="9">
        <v>2.6519159999999999</v>
      </c>
      <c r="F26" s="9">
        <v>1.9970559999999999</v>
      </c>
      <c r="G26" s="9">
        <v>2.294254</v>
      </c>
      <c r="H26" s="9">
        <v>2.6606369999999999</v>
      </c>
      <c r="I26" s="9">
        <v>3.1788850000000002</v>
      </c>
      <c r="J26" s="9">
        <v>4.8629059999999997</v>
      </c>
      <c r="K26" s="9">
        <v>5.759201</v>
      </c>
      <c r="L26" s="9">
        <v>6.1308670000000003</v>
      </c>
      <c r="M26" s="9">
        <v>7.8089550000000001</v>
      </c>
      <c r="N26" s="9">
        <v>9.5515500000000007</v>
      </c>
      <c r="O26" s="9">
        <v>11.820085000000001</v>
      </c>
      <c r="P26" s="9">
        <v>14.449194</v>
      </c>
      <c r="Q26" s="9">
        <v>16.478169999999999</v>
      </c>
      <c r="R26" s="9">
        <v>19.643108000000002</v>
      </c>
      <c r="S26" s="9">
        <v>20.945084000000001</v>
      </c>
      <c r="T26" s="9">
        <v>22.941288</v>
      </c>
      <c r="U26" s="9">
        <v>25.391936999999999</v>
      </c>
      <c r="V26" s="9">
        <v>27.689764</v>
      </c>
      <c r="W26" s="9">
        <v>29.961752000000001</v>
      </c>
      <c r="X26" s="9">
        <v>31.525317999999999</v>
      </c>
      <c r="Y26" s="9">
        <v>32.623730000000002</v>
      </c>
      <c r="Z26" s="9">
        <v>33.169593999999996</v>
      </c>
      <c r="AA26" s="9">
        <v>33.298225000000002</v>
      </c>
      <c r="AB26" s="9">
        <v>32.686283000000003</v>
      </c>
      <c r="AC26" s="9">
        <v>31.319030999999999</v>
      </c>
      <c r="AD26" s="9">
        <v>29.147566000000001</v>
      </c>
      <c r="AE26" s="9">
        <v>26.953299000000001</v>
      </c>
      <c r="AF26" s="9">
        <v>25.521447999999999</v>
      </c>
      <c r="AG26" s="9">
        <v>26.720165000000001</v>
      </c>
      <c r="AH26" s="9">
        <v>29.827390999999999</v>
      </c>
      <c r="AI26" s="9">
        <v>35.221789999999999</v>
      </c>
      <c r="AJ26" s="9">
        <v>39.326565000000002</v>
      </c>
      <c r="AK26" s="9">
        <v>43.189307999999997</v>
      </c>
      <c r="AL26" s="9">
        <v>49.837231000000003</v>
      </c>
      <c r="AM26" s="8">
        <v>9.0227000000000002E-2</v>
      </c>
    </row>
    <row r="27" spans="1:39" ht="15" customHeight="1" x14ac:dyDescent="0.25">
      <c r="A27" s="7" t="s">
        <v>129</v>
      </c>
      <c r="B27" s="10" t="s">
        <v>23</v>
      </c>
      <c r="C27" s="9">
        <v>264.15832499999999</v>
      </c>
      <c r="D27" s="9">
        <v>276.896545</v>
      </c>
      <c r="E27" s="9">
        <v>294.99468999999999</v>
      </c>
      <c r="F27" s="9">
        <v>294.78564499999999</v>
      </c>
      <c r="G27" s="9">
        <v>292.479919</v>
      </c>
      <c r="H27" s="9">
        <v>289.70812999999998</v>
      </c>
      <c r="I27" s="9">
        <v>287.55859400000003</v>
      </c>
      <c r="J27" s="9">
        <v>284.67834499999998</v>
      </c>
      <c r="K27" s="9">
        <v>281.44409200000001</v>
      </c>
      <c r="L27" s="9">
        <v>278.066956</v>
      </c>
      <c r="M27" s="9">
        <v>275.87097199999999</v>
      </c>
      <c r="N27" s="9">
        <v>272.47164900000001</v>
      </c>
      <c r="O27" s="9">
        <v>270.65295400000002</v>
      </c>
      <c r="P27" s="9">
        <v>269.96871900000002</v>
      </c>
      <c r="Q27" s="9">
        <v>269.29281600000002</v>
      </c>
      <c r="R27" s="9">
        <v>267.13311800000002</v>
      </c>
      <c r="S27" s="9">
        <v>267.35504200000003</v>
      </c>
      <c r="T27" s="9">
        <v>265.89172400000001</v>
      </c>
      <c r="U27" s="9">
        <v>266.55725100000001</v>
      </c>
      <c r="V27" s="9">
        <v>267.21279900000002</v>
      </c>
      <c r="W27" s="9">
        <v>268.16626000000002</v>
      </c>
      <c r="X27" s="9">
        <v>269.05621300000001</v>
      </c>
      <c r="Y27" s="9">
        <v>269.66726699999998</v>
      </c>
      <c r="Z27" s="9">
        <v>271.561127</v>
      </c>
      <c r="AA27" s="9">
        <v>271.29376200000002</v>
      </c>
      <c r="AB27" s="9">
        <v>272.21383700000001</v>
      </c>
      <c r="AC27" s="9">
        <v>272.425659</v>
      </c>
      <c r="AD27" s="9">
        <v>273.86694299999999</v>
      </c>
      <c r="AE27" s="9">
        <v>276.80950899999999</v>
      </c>
      <c r="AF27" s="9">
        <v>279.41906699999998</v>
      </c>
      <c r="AG27" s="9">
        <v>281.84799199999998</v>
      </c>
      <c r="AH27" s="9">
        <v>285.37677000000002</v>
      </c>
      <c r="AI27" s="9">
        <v>288.38867199999999</v>
      </c>
      <c r="AJ27" s="9">
        <v>290.754211</v>
      </c>
      <c r="AK27" s="9">
        <v>293.43469199999998</v>
      </c>
      <c r="AL27" s="9">
        <v>296.04974399999998</v>
      </c>
      <c r="AM27" s="8">
        <v>1.9689999999999998E-3</v>
      </c>
    </row>
    <row r="28" spans="1:39" ht="15" customHeight="1" x14ac:dyDescent="0.25">
      <c r="A28" s="7" t="s">
        <v>128</v>
      </c>
      <c r="B28" s="10" t="s">
        <v>116</v>
      </c>
      <c r="C28" s="9">
        <v>1.885E-3</v>
      </c>
      <c r="D28" s="9">
        <v>1.7160000000000001E-3</v>
      </c>
      <c r="E28" s="9">
        <v>1.4430000000000001E-3</v>
      </c>
      <c r="F28" s="9">
        <v>8.0922999999999995E-2</v>
      </c>
      <c r="G28" s="9">
        <v>0.15654899999999999</v>
      </c>
      <c r="H28" s="9">
        <v>0.229821</v>
      </c>
      <c r="I28" s="9">
        <v>0.30147499999999999</v>
      </c>
      <c r="J28" s="9">
        <v>0.37375799999999998</v>
      </c>
      <c r="K28" s="9">
        <v>0.44392599999999999</v>
      </c>
      <c r="L28" s="9">
        <v>0.51294600000000001</v>
      </c>
      <c r="M28" s="9">
        <v>0.55571499999999996</v>
      </c>
      <c r="N28" s="9">
        <v>0.59431699999999998</v>
      </c>
      <c r="O28" s="9">
        <v>0.63481100000000001</v>
      </c>
      <c r="P28" s="9">
        <v>0.67757699999999998</v>
      </c>
      <c r="Q28" s="9">
        <v>0.71995100000000001</v>
      </c>
      <c r="R28" s="9">
        <v>0.76482000000000006</v>
      </c>
      <c r="S28" s="9">
        <v>0.80583499999999997</v>
      </c>
      <c r="T28" s="9">
        <v>0.84967700000000002</v>
      </c>
      <c r="U28" s="9">
        <v>0.89722800000000003</v>
      </c>
      <c r="V28" s="9">
        <v>0.95010399999999995</v>
      </c>
      <c r="W28" s="9">
        <v>1.0028710000000001</v>
      </c>
      <c r="X28" s="9">
        <v>1.056084</v>
      </c>
      <c r="Y28" s="9">
        <v>1.1132629999999999</v>
      </c>
      <c r="Z28" s="9">
        <v>1.1735720000000001</v>
      </c>
      <c r="AA28" s="9">
        <v>1.2353499999999999</v>
      </c>
      <c r="AB28" s="9">
        <v>1.296227</v>
      </c>
      <c r="AC28" s="9">
        <v>1.3632770000000001</v>
      </c>
      <c r="AD28" s="9">
        <v>1.4293819999999999</v>
      </c>
      <c r="AE28" s="9">
        <v>1.497312</v>
      </c>
      <c r="AF28" s="9">
        <v>1.568584</v>
      </c>
      <c r="AG28" s="9">
        <v>1.6428199999999999</v>
      </c>
      <c r="AH28" s="9">
        <v>1.7200820000000001</v>
      </c>
      <c r="AI28" s="9">
        <v>1.7936559999999999</v>
      </c>
      <c r="AJ28" s="9">
        <v>1.87286</v>
      </c>
      <c r="AK28" s="9">
        <v>1.957727</v>
      </c>
      <c r="AL28" s="9">
        <v>2.0533220000000001</v>
      </c>
      <c r="AM28" s="8">
        <v>0.231762</v>
      </c>
    </row>
    <row r="29" spans="1:39" ht="15" customHeight="1" x14ac:dyDescent="0.25">
      <c r="A29" s="7" t="s">
        <v>127</v>
      </c>
      <c r="B29" s="10" t="s">
        <v>118</v>
      </c>
      <c r="C29" s="9">
        <v>1.46234</v>
      </c>
      <c r="D29" s="9">
        <v>1.6652610000000001</v>
      </c>
      <c r="E29" s="9">
        <v>1.901883</v>
      </c>
      <c r="F29" s="9">
        <v>1.9804470000000001</v>
      </c>
      <c r="G29" s="9">
        <v>1.953805</v>
      </c>
      <c r="H29" s="9">
        <v>1.8771310000000001</v>
      </c>
      <c r="I29" s="9">
        <v>1.8660220000000001</v>
      </c>
      <c r="J29" s="9">
        <v>1.8293889999999999</v>
      </c>
      <c r="K29" s="9">
        <v>1.775498</v>
      </c>
      <c r="L29" s="9">
        <v>1.7065980000000001</v>
      </c>
      <c r="M29" s="9">
        <v>1.647262</v>
      </c>
      <c r="N29" s="9">
        <v>1.5875109999999999</v>
      </c>
      <c r="O29" s="9">
        <v>1.525965</v>
      </c>
      <c r="P29" s="9">
        <v>1.4735609999999999</v>
      </c>
      <c r="Q29" s="9">
        <v>1.425238</v>
      </c>
      <c r="R29" s="9">
        <v>1.377216</v>
      </c>
      <c r="S29" s="9">
        <v>1.3266979999999999</v>
      </c>
      <c r="T29" s="9">
        <v>1.2818179999999999</v>
      </c>
      <c r="U29" s="9">
        <v>1.253557</v>
      </c>
      <c r="V29" s="9">
        <v>1.2351589999999999</v>
      </c>
      <c r="W29" s="9">
        <v>1.227479</v>
      </c>
      <c r="X29" s="9">
        <v>1.2314670000000001</v>
      </c>
      <c r="Y29" s="9">
        <v>1.2505679999999999</v>
      </c>
      <c r="Z29" s="9">
        <v>1.285226</v>
      </c>
      <c r="AA29" s="9">
        <v>1.3317460000000001</v>
      </c>
      <c r="AB29" s="9">
        <v>1.387551</v>
      </c>
      <c r="AC29" s="9">
        <v>1.460121</v>
      </c>
      <c r="AD29" s="9">
        <v>1.5420419999999999</v>
      </c>
      <c r="AE29" s="9">
        <v>1.639535</v>
      </c>
      <c r="AF29" s="9">
        <v>1.7649969999999999</v>
      </c>
      <c r="AG29" s="9">
        <v>1.8978219999999999</v>
      </c>
      <c r="AH29" s="9">
        <v>2.021827</v>
      </c>
      <c r="AI29" s="9">
        <v>2.1825389999999998</v>
      </c>
      <c r="AJ29" s="9">
        <v>2.3641160000000001</v>
      </c>
      <c r="AK29" s="9">
        <v>2.5750999999999999</v>
      </c>
      <c r="AL29" s="9">
        <v>2.811728</v>
      </c>
      <c r="AM29" s="8">
        <v>1.5526E-2</v>
      </c>
    </row>
    <row r="30" spans="1:39" ht="15" customHeight="1" x14ac:dyDescent="0.25">
      <c r="A30" s="7" t="s">
        <v>126</v>
      </c>
      <c r="B30" s="10" t="s">
        <v>112</v>
      </c>
      <c r="C30" s="9">
        <v>0</v>
      </c>
      <c r="D30" s="9">
        <v>0</v>
      </c>
      <c r="E30" s="9">
        <v>0</v>
      </c>
      <c r="F30" s="9">
        <v>0</v>
      </c>
      <c r="G30" s="9">
        <v>0</v>
      </c>
      <c r="H30" s="9">
        <v>5.1827999999999999E-2</v>
      </c>
      <c r="I30" s="9">
        <v>0.102622</v>
      </c>
      <c r="J30" s="9">
        <v>0.152249</v>
      </c>
      <c r="K30" s="9">
        <v>0.20071900000000001</v>
      </c>
      <c r="L30" s="9">
        <v>0.24913099999999999</v>
      </c>
      <c r="M30" s="9">
        <v>0.29486299999999999</v>
      </c>
      <c r="N30" s="9">
        <v>0.33748</v>
      </c>
      <c r="O30" s="9">
        <v>0.36713899999999999</v>
      </c>
      <c r="P30" s="9">
        <v>0.39818799999999999</v>
      </c>
      <c r="Q30" s="9">
        <v>0.42914200000000002</v>
      </c>
      <c r="R30" s="9">
        <v>0.46140599999999998</v>
      </c>
      <c r="S30" s="9">
        <v>0.49102600000000002</v>
      </c>
      <c r="T30" s="9">
        <v>0.52208200000000005</v>
      </c>
      <c r="U30" s="9">
        <v>0.55536200000000002</v>
      </c>
      <c r="V30" s="9">
        <v>0.59178699999999995</v>
      </c>
      <c r="W30" s="9">
        <v>0.62810699999999997</v>
      </c>
      <c r="X30" s="9">
        <v>0.66467500000000002</v>
      </c>
      <c r="Y30" s="9">
        <v>0.70372199999999996</v>
      </c>
      <c r="Z30" s="9">
        <v>0.74406799999999995</v>
      </c>
      <c r="AA30" s="9">
        <v>0.78463700000000003</v>
      </c>
      <c r="AB30" s="9">
        <v>0.82463200000000003</v>
      </c>
      <c r="AC30" s="9">
        <v>0.86850000000000005</v>
      </c>
      <c r="AD30" s="9">
        <v>0.91185700000000003</v>
      </c>
      <c r="AE30" s="9">
        <v>0.95652099999999995</v>
      </c>
      <c r="AF30" s="9">
        <v>1.0035480000000001</v>
      </c>
      <c r="AG30" s="9">
        <v>1.0527869999999999</v>
      </c>
      <c r="AH30" s="9">
        <v>1.1043780000000001</v>
      </c>
      <c r="AI30" s="9">
        <v>1.1540760000000001</v>
      </c>
      <c r="AJ30" s="9">
        <v>1.2079839999999999</v>
      </c>
      <c r="AK30" s="9">
        <v>1.2660659999999999</v>
      </c>
      <c r="AL30" s="9">
        <v>1.3274109999999999</v>
      </c>
      <c r="AM30" s="8" t="s">
        <v>29</v>
      </c>
    </row>
    <row r="31" spans="1:39" ht="15" customHeight="1" x14ac:dyDescent="0.25">
      <c r="A31" s="7" t="s">
        <v>125</v>
      </c>
      <c r="B31" s="10" t="s">
        <v>110</v>
      </c>
      <c r="C31" s="9">
        <v>0</v>
      </c>
      <c r="D31" s="9">
        <v>0</v>
      </c>
      <c r="E31" s="9">
        <v>0</v>
      </c>
      <c r="F31" s="9">
        <v>0</v>
      </c>
      <c r="G31" s="9">
        <v>0</v>
      </c>
      <c r="H31" s="9">
        <v>0</v>
      </c>
      <c r="I31" s="9">
        <v>0</v>
      </c>
      <c r="J31" s="9">
        <v>0</v>
      </c>
      <c r="K31" s="9">
        <v>0</v>
      </c>
      <c r="L31" s="9">
        <v>0</v>
      </c>
      <c r="M31" s="9">
        <v>0</v>
      </c>
      <c r="N31" s="9">
        <v>0</v>
      </c>
      <c r="O31" s="9">
        <v>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9">
        <v>0</v>
      </c>
      <c r="AL31" s="9">
        <v>0</v>
      </c>
      <c r="AM31" s="8" t="s">
        <v>29</v>
      </c>
    </row>
    <row r="33" spans="1:39" ht="15" customHeight="1" x14ac:dyDescent="0.2">
      <c r="A33" s="7" t="s">
        <v>124</v>
      </c>
      <c r="B33" s="6" t="s">
        <v>123</v>
      </c>
      <c r="C33" s="5">
        <v>5548.3647460000002</v>
      </c>
      <c r="D33" s="5">
        <v>5468.7241210000002</v>
      </c>
      <c r="E33" s="5">
        <v>5623.3959960000002</v>
      </c>
      <c r="F33" s="5">
        <v>5644.5991210000002</v>
      </c>
      <c r="G33" s="5">
        <v>5650.1025390000004</v>
      </c>
      <c r="H33" s="5">
        <v>5676.765625</v>
      </c>
      <c r="I33" s="5">
        <v>5720.2163090000004</v>
      </c>
      <c r="J33" s="5">
        <v>5750.3056640000004</v>
      </c>
      <c r="K33" s="5">
        <v>5769.7431640000004</v>
      </c>
      <c r="L33" s="5">
        <v>5770.7260740000002</v>
      </c>
      <c r="M33" s="5">
        <v>5728.640625</v>
      </c>
      <c r="N33" s="5">
        <v>5654.3315430000002</v>
      </c>
      <c r="O33" s="5">
        <v>5592.5415039999998</v>
      </c>
      <c r="P33" s="5">
        <v>5535.3657229999999</v>
      </c>
      <c r="Q33" s="5">
        <v>5480.7543949999999</v>
      </c>
      <c r="R33" s="5">
        <v>5428.9799800000001</v>
      </c>
      <c r="S33" s="5">
        <v>5379.3139650000003</v>
      </c>
      <c r="T33" s="5">
        <v>5332.8803710000002</v>
      </c>
      <c r="U33" s="5">
        <v>5314.7719729999999</v>
      </c>
      <c r="V33" s="5">
        <v>5318.5751950000003</v>
      </c>
      <c r="W33" s="5">
        <v>5334.2880859999996</v>
      </c>
      <c r="X33" s="5">
        <v>5351.7553710000002</v>
      </c>
      <c r="Y33" s="5">
        <v>5384.9072269999997</v>
      </c>
      <c r="Z33" s="5">
        <v>5433.6899409999996</v>
      </c>
      <c r="AA33" s="5">
        <v>5475.1962890000004</v>
      </c>
      <c r="AB33" s="5">
        <v>5513.2817379999997</v>
      </c>
      <c r="AC33" s="5">
        <v>5565.0722660000001</v>
      </c>
      <c r="AD33" s="5">
        <v>5624.96875</v>
      </c>
      <c r="AE33" s="5">
        <v>5699.9892579999996</v>
      </c>
      <c r="AF33" s="5">
        <v>5776.720703</v>
      </c>
      <c r="AG33" s="5">
        <v>5851.4677730000003</v>
      </c>
      <c r="AH33" s="5">
        <v>5931.4438479999999</v>
      </c>
      <c r="AI33" s="5">
        <v>6006.8271480000003</v>
      </c>
      <c r="AJ33" s="5">
        <v>6082.8320309999999</v>
      </c>
      <c r="AK33" s="5">
        <v>6170.4731449999999</v>
      </c>
      <c r="AL33" s="5">
        <v>6261.765625</v>
      </c>
      <c r="AM33" s="4">
        <v>3.9909999999999998E-3</v>
      </c>
    </row>
    <row r="34" spans="1:39" ht="15" customHeight="1" x14ac:dyDescent="0.25">
      <c r="A34" s="7" t="s">
        <v>122</v>
      </c>
      <c r="B34" s="10" t="s">
        <v>121</v>
      </c>
      <c r="C34" s="9">
        <v>528.31469700000002</v>
      </c>
      <c r="D34" s="9">
        <v>523.61096199999997</v>
      </c>
      <c r="E34" s="9">
        <v>543.35217299999999</v>
      </c>
      <c r="F34" s="9">
        <v>549.761169</v>
      </c>
      <c r="G34" s="9">
        <v>555.40130599999998</v>
      </c>
      <c r="H34" s="9">
        <v>566.03198199999997</v>
      </c>
      <c r="I34" s="9">
        <v>577.98754899999994</v>
      </c>
      <c r="J34" s="9">
        <v>588.49426300000005</v>
      </c>
      <c r="K34" s="9">
        <v>600.113159</v>
      </c>
      <c r="L34" s="9">
        <v>610.605774</v>
      </c>
      <c r="M34" s="9">
        <v>614.39917000000003</v>
      </c>
      <c r="N34" s="9">
        <v>616.32116699999995</v>
      </c>
      <c r="O34" s="9">
        <v>619.59704599999998</v>
      </c>
      <c r="P34" s="9">
        <v>622.45788600000003</v>
      </c>
      <c r="Q34" s="9">
        <v>626.35144000000003</v>
      </c>
      <c r="R34" s="9">
        <v>626.08374000000003</v>
      </c>
      <c r="S34" s="9">
        <v>629.70098900000005</v>
      </c>
      <c r="T34" s="9">
        <v>630.24609399999997</v>
      </c>
      <c r="U34" s="9">
        <v>633.23913600000003</v>
      </c>
      <c r="V34" s="9">
        <v>638.26690699999995</v>
      </c>
      <c r="W34" s="9">
        <v>642.74029499999995</v>
      </c>
      <c r="X34" s="9">
        <v>648.59320100000002</v>
      </c>
      <c r="Y34" s="9">
        <v>655.31304899999998</v>
      </c>
      <c r="Z34" s="9">
        <v>666.167236</v>
      </c>
      <c r="AA34" s="9">
        <v>673.33734100000004</v>
      </c>
      <c r="AB34" s="9">
        <v>684.85107400000004</v>
      </c>
      <c r="AC34" s="9">
        <v>696.28381300000001</v>
      </c>
      <c r="AD34" s="9">
        <v>710.131531</v>
      </c>
      <c r="AE34" s="9">
        <v>725.66796899999997</v>
      </c>
      <c r="AF34" s="9">
        <v>739.62286400000005</v>
      </c>
      <c r="AG34" s="9">
        <v>752.26470900000004</v>
      </c>
      <c r="AH34" s="9">
        <v>765.108521</v>
      </c>
      <c r="AI34" s="9">
        <v>775.81304899999998</v>
      </c>
      <c r="AJ34" s="9">
        <v>788.15203899999995</v>
      </c>
      <c r="AK34" s="9">
        <v>802.59033199999999</v>
      </c>
      <c r="AL34" s="9">
        <v>814.73413100000005</v>
      </c>
      <c r="AM34" s="8">
        <v>1.3088000000000001E-2</v>
      </c>
    </row>
    <row r="35" spans="1:39" ht="15" customHeight="1" x14ac:dyDescent="0.25">
      <c r="A35" s="7" t="s">
        <v>120</v>
      </c>
      <c r="B35" s="10" t="s">
        <v>23</v>
      </c>
      <c r="C35" s="9">
        <v>4986.8095700000003</v>
      </c>
      <c r="D35" s="9">
        <v>4906.2021480000003</v>
      </c>
      <c r="E35" s="9">
        <v>5034.638672</v>
      </c>
      <c r="F35" s="9">
        <v>5044.0083009999998</v>
      </c>
      <c r="G35" s="9">
        <v>5039.6845700000003</v>
      </c>
      <c r="H35" s="9">
        <v>5052.4150390000004</v>
      </c>
      <c r="I35" s="9">
        <v>5081.2177730000003</v>
      </c>
      <c r="J35" s="9">
        <v>5098.2788090000004</v>
      </c>
      <c r="K35" s="9">
        <v>5104.5625</v>
      </c>
      <c r="L35" s="9">
        <v>5094.2358400000003</v>
      </c>
      <c r="M35" s="9">
        <v>5047.5200199999999</v>
      </c>
      <c r="N35" s="9">
        <v>4970.9995120000003</v>
      </c>
      <c r="O35" s="9">
        <v>4905.1840819999998</v>
      </c>
      <c r="P35" s="9">
        <v>4843.8969729999999</v>
      </c>
      <c r="Q35" s="9">
        <v>4784.4252930000002</v>
      </c>
      <c r="R35" s="9">
        <v>4731.408203</v>
      </c>
      <c r="S35" s="9">
        <v>4677.8461909999996</v>
      </c>
      <c r="T35" s="9">
        <v>4629.8095700000003</v>
      </c>
      <c r="U35" s="9">
        <v>4606.8842770000001</v>
      </c>
      <c r="V35" s="9">
        <v>4603.4912109999996</v>
      </c>
      <c r="W35" s="9">
        <v>4612.3945309999999</v>
      </c>
      <c r="X35" s="9">
        <v>4621.9497069999998</v>
      </c>
      <c r="Y35" s="9">
        <v>4646.2055659999996</v>
      </c>
      <c r="Z35" s="9">
        <v>4681.8266599999997</v>
      </c>
      <c r="AA35" s="9">
        <v>4713.9243159999996</v>
      </c>
      <c r="AB35" s="9">
        <v>4738.0834960000002</v>
      </c>
      <c r="AC35" s="9">
        <v>4775.9731449999999</v>
      </c>
      <c r="AD35" s="9">
        <v>4820.0073240000002</v>
      </c>
      <c r="AE35" s="9">
        <v>4876.7583009999998</v>
      </c>
      <c r="AF35" s="9">
        <v>4935.6044920000004</v>
      </c>
      <c r="AG35" s="9">
        <v>4991.533203</v>
      </c>
      <c r="AH35" s="9">
        <v>5050.6005859999996</v>
      </c>
      <c r="AI35" s="9">
        <v>5105.2060549999997</v>
      </c>
      <c r="AJ35" s="9">
        <v>5158.6987300000001</v>
      </c>
      <c r="AK35" s="9">
        <v>5221.1962890000004</v>
      </c>
      <c r="AL35" s="9">
        <v>5286.4541019999997</v>
      </c>
      <c r="AM35" s="8">
        <v>2.1979999999999999E-3</v>
      </c>
    </row>
    <row r="36" spans="1:39" ht="15" customHeight="1" x14ac:dyDescent="0.25">
      <c r="A36" s="7" t="s">
        <v>119</v>
      </c>
      <c r="B36" s="10" t="s">
        <v>118</v>
      </c>
      <c r="C36" s="9">
        <v>32.068446999999999</v>
      </c>
      <c r="D36" s="9">
        <v>37.403973000000001</v>
      </c>
      <c r="E36" s="9">
        <v>43.878234999999997</v>
      </c>
      <c r="F36" s="9">
        <v>48.547137999999997</v>
      </c>
      <c r="G36" s="9">
        <v>51.703567999999997</v>
      </c>
      <c r="H36" s="9">
        <v>53.899535999999998</v>
      </c>
      <c r="I36" s="9">
        <v>55.366366999999997</v>
      </c>
      <c r="J36" s="9">
        <v>56.017707999999999</v>
      </c>
      <c r="K36" s="9">
        <v>56.047234000000003</v>
      </c>
      <c r="L36" s="9">
        <v>55.494244000000002</v>
      </c>
      <c r="M36" s="9">
        <v>54.257052999999999</v>
      </c>
      <c r="N36" s="9">
        <v>52.620438</v>
      </c>
      <c r="O36" s="9">
        <v>51.058266000000003</v>
      </c>
      <c r="P36" s="9">
        <v>49.557377000000002</v>
      </c>
      <c r="Q36" s="9">
        <v>47.983246000000001</v>
      </c>
      <c r="R36" s="9">
        <v>46.447333999999998</v>
      </c>
      <c r="S36" s="9">
        <v>44.918343</v>
      </c>
      <c r="T36" s="9">
        <v>43.584533999999998</v>
      </c>
      <c r="U36" s="9">
        <v>42.754047</v>
      </c>
      <c r="V36" s="9">
        <v>42.284408999999997</v>
      </c>
      <c r="W36" s="9">
        <v>42.067883000000002</v>
      </c>
      <c r="X36" s="9">
        <v>42.202773999999998</v>
      </c>
      <c r="Y36" s="9">
        <v>42.741295000000001</v>
      </c>
      <c r="Z36" s="9">
        <v>43.814827000000001</v>
      </c>
      <c r="AA36" s="9">
        <v>45.228003999999999</v>
      </c>
      <c r="AB36" s="9">
        <v>47.116549999999997</v>
      </c>
      <c r="AC36" s="9">
        <v>49.408340000000003</v>
      </c>
      <c r="AD36" s="9">
        <v>52.080696000000003</v>
      </c>
      <c r="AE36" s="9">
        <v>55.295600999999998</v>
      </c>
      <c r="AF36" s="9">
        <v>58.948666000000003</v>
      </c>
      <c r="AG36" s="9">
        <v>62.952590999999998</v>
      </c>
      <c r="AH36" s="9">
        <v>67.523383999999993</v>
      </c>
      <c r="AI36" s="9">
        <v>72.368187000000006</v>
      </c>
      <c r="AJ36" s="9">
        <v>77.697211999999993</v>
      </c>
      <c r="AK36" s="9">
        <v>83.846740999999994</v>
      </c>
      <c r="AL36" s="9">
        <v>90.849120999999997</v>
      </c>
      <c r="AM36" s="8">
        <v>2.6443999999999999E-2</v>
      </c>
    </row>
    <row r="37" spans="1:39" ht="15" customHeight="1" x14ac:dyDescent="0.25">
      <c r="A37" s="7" t="s">
        <v>117</v>
      </c>
      <c r="B37" s="10" t="s">
        <v>116</v>
      </c>
      <c r="C37" s="9">
        <v>0.55436099999999999</v>
      </c>
      <c r="D37" s="9">
        <v>0.50882300000000003</v>
      </c>
      <c r="E37" s="9">
        <v>0.48789900000000003</v>
      </c>
      <c r="F37" s="9">
        <v>0.61558800000000002</v>
      </c>
      <c r="G37" s="9">
        <v>0.74363199999999996</v>
      </c>
      <c r="H37" s="9">
        <v>0.88106399999999996</v>
      </c>
      <c r="I37" s="9">
        <v>1.022742</v>
      </c>
      <c r="J37" s="9">
        <v>1.1589959999999999</v>
      </c>
      <c r="K37" s="9">
        <v>1.2906200000000001</v>
      </c>
      <c r="L37" s="9">
        <v>1.4066350000000001</v>
      </c>
      <c r="M37" s="9">
        <v>1.5225439999999999</v>
      </c>
      <c r="N37" s="9">
        <v>1.618911</v>
      </c>
      <c r="O37" s="9">
        <v>1.724901</v>
      </c>
      <c r="P37" s="9">
        <v>1.7991029999999999</v>
      </c>
      <c r="Q37" s="9">
        <v>1.888279</v>
      </c>
      <c r="R37" s="9">
        <v>1.9693350000000001</v>
      </c>
      <c r="S37" s="9">
        <v>2.0218950000000002</v>
      </c>
      <c r="T37" s="9">
        <v>2.1098059999999998</v>
      </c>
      <c r="U37" s="9">
        <v>2.1960959999999998</v>
      </c>
      <c r="V37" s="9">
        <v>2.2758929999999999</v>
      </c>
      <c r="W37" s="9">
        <v>2.373828</v>
      </c>
      <c r="X37" s="9">
        <v>2.476483</v>
      </c>
      <c r="Y37" s="9">
        <v>2.5912739999999999</v>
      </c>
      <c r="Z37" s="9">
        <v>2.720825</v>
      </c>
      <c r="AA37" s="9">
        <v>2.849342</v>
      </c>
      <c r="AB37" s="9">
        <v>2.9905970000000002</v>
      </c>
      <c r="AC37" s="9">
        <v>3.1371530000000001</v>
      </c>
      <c r="AD37" s="9">
        <v>3.2900900000000002</v>
      </c>
      <c r="AE37" s="9">
        <v>3.4498120000000001</v>
      </c>
      <c r="AF37" s="9">
        <v>3.6137609999999998</v>
      </c>
      <c r="AG37" s="9">
        <v>3.7866569999999999</v>
      </c>
      <c r="AH37" s="9">
        <v>3.969122</v>
      </c>
      <c r="AI37" s="9">
        <v>4.1512539999999998</v>
      </c>
      <c r="AJ37" s="9">
        <v>4.3466490000000002</v>
      </c>
      <c r="AK37" s="9">
        <v>4.5558930000000002</v>
      </c>
      <c r="AL37" s="9">
        <v>4.7863829999999998</v>
      </c>
      <c r="AM37" s="8">
        <v>6.8145999999999998E-2</v>
      </c>
    </row>
    <row r="38" spans="1:39" ht="15" customHeight="1" x14ac:dyDescent="0.35">
      <c r="A38" s="7" t="s">
        <v>115</v>
      </c>
      <c r="B38" s="10" t="s">
        <v>114</v>
      </c>
      <c r="C38" s="9">
        <v>0.608935</v>
      </c>
      <c r="D38" s="9">
        <v>0.990035</v>
      </c>
      <c r="E38" s="9">
        <v>1.030435</v>
      </c>
      <c r="F38" s="9">
        <v>0.89451099999999995</v>
      </c>
      <c r="G38" s="9">
        <v>1.083577</v>
      </c>
      <c r="H38" s="9">
        <v>1.329113</v>
      </c>
      <c r="I38" s="9">
        <v>1.645891</v>
      </c>
      <c r="J38" s="9">
        <v>2.5878920000000001</v>
      </c>
      <c r="K38" s="9">
        <v>3.1745610000000002</v>
      </c>
      <c r="L38" s="9">
        <v>3.6789390000000002</v>
      </c>
      <c r="M38" s="9">
        <v>4.943721</v>
      </c>
      <c r="N38" s="9">
        <v>6.1364039999999997</v>
      </c>
      <c r="O38" s="9">
        <v>7.7017220000000002</v>
      </c>
      <c r="P38" s="9">
        <v>9.7206209999999995</v>
      </c>
      <c r="Q38" s="9">
        <v>11.52894</v>
      </c>
      <c r="R38" s="9">
        <v>13.864507</v>
      </c>
      <c r="S38" s="9">
        <v>15.020947</v>
      </c>
      <c r="T38" s="9">
        <v>16.730502999999999</v>
      </c>
      <c r="U38" s="9">
        <v>18.643598999999998</v>
      </c>
      <c r="V38" s="9">
        <v>20.514794999999999</v>
      </c>
      <c r="W38" s="9">
        <v>22.272776</v>
      </c>
      <c r="X38" s="9">
        <v>23.384584</v>
      </c>
      <c r="Y38" s="9">
        <v>24.183986999999998</v>
      </c>
      <c r="Z38" s="9">
        <v>24.505306000000001</v>
      </c>
      <c r="AA38" s="9">
        <v>24.425335</v>
      </c>
      <c r="AB38" s="9">
        <v>23.963740999999999</v>
      </c>
      <c r="AC38" s="9">
        <v>23.134589999999999</v>
      </c>
      <c r="AD38" s="9">
        <v>21.431215000000002</v>
      </c>
      <c r="AE38" s="9">
        <v>19.859065999999999</v>
      </c>
      <c r="AF38" s="9">
        <v>19.023361000000001</v>
      </c>
      <c r="AG38" s="9">
        <v>20.028292</v>
      </c>
      <c r="AH38" s="9">
        <v>22.296841000000001</v>
      </c>
      <c r="AI38" s="9">
        <v>26.297160999999999</v>
      </c>
      <c r="AJ38" s="9">
        <v>29.826623999999999</v>
      </c>
      <c r="AK38" s="9">
        <v>32.978977</v>
      </c>
      <c r="AL38" s="9">
        <v>38.373908999999998</v>
      </c>
      <c r="AM38" s="8">
        <v>0.113569</v>
      </c>
    </row>
    <row r="39" spans="1:39" ht="15" customHeight="1" x14ac:dyDescent="0.35">
      <c r="A39" s="7" t="s">
        <v>113</v>
      </c>
      <c r="B39" s="10" t="s">
        <v>112</v>
      </c>
      <c r="C39" s="9">
        <v>9.2770000000000005E-3</v>
      </c>
      <c r="D39" s="9">
        <v>8.7220000000000006E-3</v>
      </c>
      <c r="E39" s="9">
        <v>8.3909999999999992E-3</v>
      </c>
      <c r="F39" s="9">
        <v>0.483933</v>
      </c>
      <c r="G39" s="9">
        <v>0.90816600000000003</v>
      </c>
      <c r="H39" s="9">
        <v>1.342322</v>
      </c>
      <c r="I39" s="9">
        <v>1.7980529999999999</v>
      </c>
      <c r="J39" s="9">
        <v>2.2644609999999998</v>
      </c>
      <c r="K39" s="9">
        <v>2.726807</v>
      </c>
      <c r="L39" s="9">
        <v>3.168021</v>
      </c>
      <c r="M39" s="9">
        <v>3.5735920000000001</v>
      </c>
      <c r="N39" s="9">
        <v>3.942221</v>
      </c>
      <c r="O39" s="9">
        <v>4.310575</v>
      </c>
      <c r="P39" s="9">
        <v>4.685708</v>
      </c>
      <c r="Q39" s="9">
        <v>5.0446059999999999</v>
      </c>
      <c r="R39" s="9">
        <v>5.3907910000000001</v>
      </c>
      <c r="S39" s="9">
        <v>5.716831</v>
      </c>
      <c r="T39" s="9">
        <v>6.0398129999999997</v>
      </c>
      <c r="U39" s="9">
        <v>6.3957350000000002</v>
      </c>
      <c r="V39" s="9">
        <v>6.7685360000000001</v>
      </c>
      <c r="W39" s="9">
        <v>7.147024</v>
      </c>
      <c r="X39" s="9">
        <v>7.5365070000000003</v>
      </c>
      <c r="Y39" s="9">
        <v>7.9366289999999999</v>
      </c>
      <c r="Z39" s="9">
        <v>8.3696760000000001</v>
      </c>
      <c r="AA39" s="9">
        <v>8.7993450000000006</v>
      </c>
      <c r="AB39" s="9">
        <v>9.2715730000000001</v>
      </c>
      <c r="AC39" s="9">
        <v>9.7533729999999998</v>
      </c>
      <c r="AD39" s="9">
        <v>10.250802</v>
      </c>
      <c r="AE39" s="9">
        <v>10.766441</v>
      </c>
      <c r="AF39" s="9">
        <v>11.293260999999999</v>
      </c>
      <c r="AG39" s="9">
        <v>11.848742</v>
      </c>
      <c r="AH39" s="9">
        <v>12.433479</v>
      </c>
      <c r="AI39" s="9">
        <v>13.021217</v>
      </c>
      <c r="AJ39" s="9">
        <v>13.655891</v>
      </c>
      <c r="AK39" s="9">
        <v>14.335452</v>
      </c>
      <c r="AL39" s="9">
        <v>15.054809000000001</v>
      </c>
      <c r="AM39" s="8">
        <v>0.245111</v>
      </c>
    </row>
    <row r="40" spans="1:39" ht="15" customHeight="1" x14ac:dyDescent="0.35">
      <c r="A40" s="7" t="s">
        <v>111</v>
      </c>
      <c r="B40" s="10" t="s">
        <v>110</v>
      </c>
      <c r="C40" s="9">
        <v>0</v>
      </c>
      <c r="D40" s="9">
        <v>0</v>
      </c>
      <c r="E40" s="9">
        <v>0</v>
      </c>
      <c r="F40" s="9">
        <v>0.28818500000000002</v>
      </c>
      <c r="G40" s="9">
        <v>0.57760199999999995</v>
      </c>
      <c r="H40" s="9">
        <v>0.86653999999999998</v>
      </c>
      <c r="I40" s="9">
        <v>1.1780120000000001</v>
      </c>
      <c r="J40" s="9">
        <v>1.5036609999999999</v>
      </c>
      <c r="K40" s="9">
        <v>1.82816</v>
      </c>
      <c r="L40" s="9">
        <v>2.1362770000000002</v>
      </c>
      <c r="M40" s="9">
        <v>2.4249320000000001</v>
      </c>
      <c r="N40" s="9">
        <v>2.6925690000000002</v>
      </c>
      <c r="O40" s="9">
        <v>2.9645199999999998</v>
      </c>
      <c r="P40" s="9">
        <v>3.247665</v>
      </c>
      <c r="Q40" s="9">
        <v>3.5325329999999999</v>
      </c>
      <c r="R40" s="9">
        <v>3.8159869999999998</v>
      </c>
      <c r="S40" s="9">
        <v>4.0882370000000003</v>
      </c>
      <c r="T40" s="9">
        <v>4.3600089999999998</v>
      </c>
      <c r="U40" s="9">
        <v>4.658741</v>
      </c>
      <c r="V40" s="9">
        <v>4.9732979999999998</v>
      </c>
      <c r="W40" s="9">
        <v>5.2915169999999998</v>
      </c>
      <c r="X40" s="9">
        <v>5.6120340000000004</v>
      </c>
      <c r="Y40" s="9">
        <v>5.9356799999999996</v>
      </c>
      <c r="Z40" s="9">
        <v>6.2853029999999999</v>
      </c>
      <c r="AA40" s="9">
        <v>6.6329859999999998</v>
      </c>
      <c r="AB40" s="9">
        <v>7.0044029999999999</v>
      </c>
      <c r="AC40" s="9">
        <v>7.3822859999999997</v>
      </c>
      <c r="AD40" s="9">
        <v>7.777698</v>
      </c>
      <c r="AE40" s="9">
        <v>8.192475</v>
      </c>
      <c r="AF40" s="9">
        <v>8.6140849999999993</v>
      </c>
      <c r="AG40" s="9">
        <v>9.0534829999999999</v>
      </c>
      <c r="AH40" s="9">
        <v>9.511984</v>
      </c>
      <c r="AI40" s="9">
        <v>9.9700790000000001</v>
      </c>
      <c r="AJ40" s="9">
        <v>10.454955999999999</v>
      </c>
      <c r="AK40" s="9">
        <v>10.969848000000001</v>
      </c>
      <c r="AL40" s="9">
        <v>11.512482</v>
      </c>
      <c r="AM40" s="8" t="s">
        <v>29</v>
      </c>
    </row>
    <row r="43" spans="1:39" ht="15" customHeight="1" x14ac:dyDescent="0.3">
      <c r="A43" s="7" t="s">
        <v>109</v>
      </c>
      <c r="B43" s="6" t="s">
        <v>108</v>
      </c>
      <c r="C43" s="5">
        <v>539.11828600000001</v>
      </c>
      <c r="D43" s="5">
        <v>522.25414999999998</v>
      </c>
      <c r="E43" s="5">
        <v>527.74426300000005</v>
      </c>
      <c r="F43" s="5">
        <v>530.03057899999999</v>
      </c>
      <c r="G43" s="5">
        <v>544.66632100000004</v>
      </c>
      <c r="H43" s="5">
        <v>554.80578600000001</v>
      </c>
      <c r="I43" s="5">
        <v>561.22729500000003</v>
      </c>
      <c r="J43" s="5">
        <v>572.66009499999996</v>
      </c>
      <c r="K43" s="5">
        <v>578.05230700000004</v>
      </c>
      <c r="L43" s="5">
        <v>575.97381600000006</v>
      </c>
      <c r="M43" s="5">
        <v>579.55078100000003</v>
      </c>
      <c r="N43" s="5">
        <v>573.94976799999995</v>
      </c>
      <c r="O43" s="5">
        <v>572.49084500000004</v>
      </c>
      <c r="P43" s="5">
        <v>568.19378700000004</v>
      </c>
      <c r="Q43" s="5">
        <v>565.24597200000005</v>
      </c>
      <c r="R43" s="5">
        <v>563.00640899999996</v>
      </c>
      <c r="S43" s="5">
        <v>557.99938999999995</v>
      </c>
      <c r="T43" s="5">
        <v>550.94653300000004</v>
      </c>
      <c r="U43" s="5">
        <v>548.92962599999998</v>
      </c>
      <c r="V43" s="5">
        <v>545.25305200000003</v>
      </c>
      <c r="W43" s="5">
        <v>544.22479199999998</v>
      </c>
      <c r="X43" s="5">
        <v>541.03228799999999</v>
      </c>
      <c r="Y43" s="5">
        <v>539.16503899999998</v>
      </c>
      <c r="Z43" s="5">
        <v>536.47692900000004</v>
      </c>
      <c r="AA43" s="5">
        <v>538.23577899999998</v>
      </c>
      <c r="AB43" s="5">
        <v>533.35876499999995</v>
      </c>
      <c r="AC43" s="5">
        <v>532.60583499999996</v>
      </c>
      <c r="AD43" s="5">
        <v>532.23638900000003</v>
      </c>
      <c r="AE43" s="5">
        <v>532.21636999999998</v>
      </c>
      <c r="AF43" s="5">
        <v>531.93682899999999</v>
      </c>
      <c r="AG43" s="5">
        <v>531.51983600000005</v>
      </c>
      <c r="AH43" s="5">
        <v>531.19799799999998</v>
      </c>
      <c r="AI43" s="5">
        <v>530.75158699999997</v>
      </c>
      <c r="AJ43" s="5">
        <v>530.39288299999998</v>
      </c>
      <c r="AK43" s="5">
        <v>530.550476</v>
      </c>
      <c r="AL43" s="5">
        <v>530.97387700000002</v>
      </c>
      <c r="AM43" s="4">
        <v>4.8700000000000002E-4</v>
      </c>
    </row>
    <row r="44" spans="1:39" ht="15" customHeight="1" x14ac:dyDescent="0.35">
      <c r="A44" s="7" t="s">
        <v>107</v>
      </c>
      <c r="B44" s="10" t="s">
        <v>23</v>
      </c>
      <c r="C44" s="9">
        <v>539.11828600000001</v>
      </c>
      <c r="D44" s="9">
        <v>522.25414999999998</v>
      </c>
      <c r="E44" s="9">
        <v>527.74426300000005</v>
      </c>
      <c r="F44" s="9">
        <v>530.03057899999999</v>
      </c>
      <c r="G44" s="9">
        <v>544.08343500000001</v>
      </c>
      <c r="H44" s="9">
        <v>553.02581799999996</v>
      </c>
      <c r="I44" s="9">
        <v>557.63067599999999</v>
      </c>
      <c r="J44" s="9">
        <v>566.55456500000003</v>
      </c>
      <c r="K44" s="9">
        <v>568.82916299999999</v>
      </c>
      <c r="L44" s="9">
        <v>561.77508499999999</v>
      </c>
      <c r="M44" s="9">
        <v>558.29791299999999</v>
      </c>
      <c r="N44" s="9">
        <v>544.16113299999995</v>
      </c>
      <c r="O44" s="9">
        <v>532.30462599999998</v>
      </c>
      <c r="P44" s="9">
        <v>516.27319299999999</v>
      </c>
      <c r="Q44" s="9">
        <v>501.87704500000001</v>
      </c>
      <c r="R44" s="9">
        <v>488.46710200000001</v>
      </c>
      <c r="S44" s="9">
        <v>473.04574600000001</v>
      </c>
      <c r="T44" s="9">
        <v>456.36428799999999</v>
      </c>
      <c r="U44" s="9">
        <v>444.25973499999998</v>
      </c>
      <c r="V44" s="9">
        <v>431.15802000000002</v>
      </c>
      <c r="W44" s="9">
        <v>420.46978799999999</v>
      </c>
      <c r="X44" s="9">
        <v>408.411316</v>
      </c>
      <c r="Y44" s="9">
        <v>397.662262</v>
      </c>
      <c r="Z44" s="9">
        <v>386.60000600000001</v>
      </c>
      <c r="AA44" s="9">
        <v>378.96704099999999</v>
      </c>
      <c r="AB44" s="9">
        <v>366.91580199999999</v>
      </c>
      <c r="AC44" s="9">
        <v>357.99008199999997</v>
      </c>
      <c r="AD44" s="9">
        <v>349.532623</v>
      </c>
      <c r="AE44" s="9">
        <v>341.49902300000002</v>
      </c>
      <c r="AF44" s="9">
        <v>333.48736600000001</v>
      </c>
      <c r="AG44" s="9">
        <v>325.579407</v>
      </c>
      <c r="AH44" s="9">
        <v>317.91568000000001</v>
      </c>
      <c r="AI44" s="9">
        <v>310.35943600000002</v>
      </c>
      <c r="AJ44" s="9">
        <v>303.032623</v>
      </c>
      <c r="AK44" s="9">
        <v>296.166901</v>
      </c>
      <c r="AL44" s="9">
        <v>289.60168499999997</v>
      </c>
      <c r="AM44" s="8">
        <v>-1.7193E-2</v>
      </c>
    </row>
    <row r="45" spans="1:39" ht="15" customHeight="1" x14ac:dyDescent="0.35">
      <c r="A45" s="7" t="s">
        <v>106</v>
      </c>
      <c r="B45" s="10" t="s">
        <v>77</v>
      </c>
      <c r="C45" s="9">
        <v>0</v>
      </c>
      <c r="D45" s="9">
        <v>0</v>
      </c>
      <c r="E45" s="9">
        <v>0</v>
      </c>
      <c r="F45" s="9">
        <v>0</v>
      </c>
      <c r="G45" s="9">
        <v>0</v>
      </c>
      <c r="H45" s="9">
        <v>0</v>
      </c>
      <c r="I45" s="9">
        <v>0</v>
      </c>
      <c r="J45" s="9">
        <v>0</v>
      </c>
      <c r="K45" s="9">
        <v>0</v>
      </c>
      <c r="L45" s="9">
        <v>0</v>
      </c>
      <c r="M45" s="9">
        <v>0</v>
      </c>
      <c r="N45" s="9">
        <v>0</v>
      </c>
      <c r="O45" s="9">
        <v>0</v>
      </c>
      <c r="P45" s="9">
        <v>0</v>
      </c>
      <c r="Q45" s="9">
        <v>0</v>
      </c>
      <c r="R45" s="9">
        <v>0</v>
      </c>
      <c r="S45" s="9">
        <v>0</v>
      </c>
      <c r="T45" s="9">
        <v>0</v>
      </c>
      <c r="U45" s="9">
        <v>0</v>
      </c>
      <c r="V45" s="9">
        <v>0</v>
      </c>
      <c r="W45" s="9">
        <v>0</v>
      </c>
      <c r="X45" s="9">
        <v>0</v>
      </c>
      <c r="Y45" s="9">
        <v>0</v>
      </c>
      <c r="Z45" s="9">
        <v>0</v>
      </c>
      <c r="AA45" s="9">
        <v>0</v>
      </c>
      <c r="AB45" s="9">
        <v>0</v>
      </c>
      <c r="AC45" s="9">
        <v>0</v>
      </c>
      <c r="AD45" s="9">
        <v>0</v>
      </c>
      <c r="AE45" s="9">
        <v>0</v>
      </c>
      <c r="AF45" s="9">
        <v>0</v>
      </c>
      <c r="AG45" s="9">
        <v>0</v>
      </c>
      <c r="AH45" s="9">
        <v>0</v>
      </c>
      <c r="AI45" s="9">
        <v>0</v>
      </c>
      <c r="AJ45" s="9">
        <v>0</v>
      </c>
      <c r="AK45" s="9">
        <v>0</v>
      </c>
      <c r="AL45" s="9">
        <v>0</v>
      </c>
      <c r="AM45" s="8" t="s">
        <v>29</v>
      </c>
    </row>
    <row r="46" spans="1:39" ht="15" customHeight="1" x14ac:dyDescent="0.35">
      <c r="A46" s="7" t="s">
        <v>105</v>
      </c>
      <c r="B46" s="10" t="s">
        <v>91</v>
      </c>
      <c r="C46" s="9">
        <v>0</v>
      </c>
      <c r="D46" s="9">
        <v>0</v>
      </c>
      <c r="E46" s="9">
        <v>0</v>
      </c>
      <c r="F46" s="9">
        <v>0</v>
      </c>
      <c r="G46" s="9">
        <v>0</v>
      </c>
      <c r="H46" s="9">
        <v>0</v>
      </c>
      <c r="I46" s="9">
        <v>0</v>
      </c>
      <c r="J46" s="9">
        <v>0</v>
      </c>
      <c r="K46" s="9">
        <v>0</v>
      </c>
      <c r="L46" s="9">
        <v>0</v>
      </c>
      <c r="M46" s="9">
        <v>0</v>
      </c>
      <c r="N46" s="9">
        <v>0</v>
      </c>
      <c r="O46" s="9">
        <v>0</v>
      </c>
      <c r="P46" s="9">
        <v>0</v>
      </c>
      <c r="Q46" s="9">
        <v>0</v>
      </c>
      <c r="R46" s="9">
        <v>0</v>
      </c>
      <c r="S46" s="9">
        <v>0</v>
      </c>
      <c r="T46" s="9">
        <v>0</v>
      </c>
      <c r="U46" s="9">
        <v>0</v>
      </c>
      <c r="V46" s="9">
        <v>0</v>
      </c>
      <c r="W46" s="9">
        <v>0</v>
      </c>
      <c r="X46" s="9">
        <v>0</v>
      </c>
      <c r="Y46" s="9">
        <v>0</v>
      </c>
      <c r="Z46" s="9">
        <v>0</v>
      </c>
      <c r="AA46" s="9">
        <v>0</v>
      </c>
      <c r="AB46" s="9">
        <v>0</v>
      </c>
      <c r="AC46" s="9">
        <v>0</v>
      </c>
      <c r="AD46" s="9">
        <v>0</v>
      </c>
      <c r="AE46" s="9">
        <v>0</v>
      </c>
      <c r="AF46" s="9">
        <v>0</v>
      </c>
      <c r="AG46" s="9">
        <v>0</v>
      </c>
      <c r="AH46" s="9">
        <v>0</v>
      </c>
      <c r="AI46" s="9">
        <v>0</v>
      </c>
      <c r="AJ46" s="9">
        <v>0</v>
      </c>
      <c r="AK46" s="9">
        <v>0</v>
      </c>
      <c r="AL46" s="9">
        <v>0</v>
      </c>
      <c r="AM46" s="8" t="s">
        <v>29</v>
      </c>
    </row>
    <row r="47" spans="1:39" ht="15" customHeight="1" x14ac:dyDescent="0.35">
      <c r="A47" s="7" t="s">
        <v>104</v>
      </c>
      <c r="B47" s="10" t="s">
        <v>89</v>
      </c>
      <c r="C47" s="9">
        <v>0</v>
      </c>
      <c r="D47" s="9">
        <v>0</v>
      </c>
      <c r="E47" s="9">
        <v>0</v>
      </c>
      <c r="F47" s="9">
        <v>0</v>
      </c>
      <c r="G47" s="9">
        <v>0.58288899999999999</v>
      </c>
      <c r="H47" s="9">
        <v>1.779949</v>
      </c>
      <c r="I47" s="9">
        <v>3.5966079999999998</v>
      </c>
      <c r="J47" s="9">
        <v>6.105556</v>
      </c>
      <c r="K47" s="9">
        <v>9.2231579999999997</v>
      </c>
      <c r="L47" s="9">
        <v>14.198727</v>
      </c>
      <c r="M47" s="9">
        <v>21.252851</v>
      </c>
      <c r="N47" s="9">
        <v>29.788612000000001</v>
      </c>
      <c r="O47" s="9">
        <v>40.186233999999999</v>
      </c>
      <c r="P47" s="9">
        <v>51.920569999999998</v>
      </c>
      <c r="Q47" s="9">
        <v>63.368895999999999</v>
      </c>
      <c r="R47" s="9">
        <v>74.539306999999994</v>
      </c>
      <c r="S47" s="9">
        <v>84.953636000000003</v>
      </c>
      <c r="T47" s="9">
        <v>94.582260000000005</v>
      </c>
      <c r="U47" s="9">
        <v>104.66989100000001</v>
      </c>
      <c r="V47" s="9">
        <v>114.095009</v>
      </c>
      <c r="W47" s="9">
        <v>123.755005</v>
      </c>
      <c r="X47" s="9">
        <v>132.62098700000001</v>
      </c>
      <c r="Y47" s="9">
        <v>141.50276199999999</v>
      </c>
      <c r="Z47" s="9">
        <v>149.87695299999999</v>
      </c>
      <c r="AA47" s="9">
        <v>159.26873800000001</v>
      </c>
      <c r="AB47" s="9">
        <v>166.44297800000001</v>
      </c>
      <c r="AC47" s="9">
        <v>174.615768</v>
      </c>
      <c r="AD47" s="9">
        <v>182.70378099999999</v>
      </c>
      <c r="AE47" s="9">
        <v>190.71734599999999</v>
      </c>
      <c r="AF47" s="9">
        <v>198.44944799999999</v>
      </c>
      <c r="AG47" s="9">
        <v>205.94044500000001</v>
      </c>
      <c r="AH47" s="9">
        <v>213.28233299999999</v>
      </c>
      <c r="AI47" s="9">
        <v>220.392166</v>
      </c>
      <c r="AJ47" s="9">
        <v>227.36024499999999</v>
      </c>
      <c r="AK47" s="9">
        <v>234.38357500000001</v>
      </c>
      <c r="AL47" s="9">
        <v>241.372208</v>
      </c>
      <c r="AM47" s="8" t="s">
        <v>29</v>
      </c>
    </row>
    <row r="49" spans="1:39" ht="15" customHeight="1" x14ac:dyDescent="0.3">
      <c r="A49" s="7" t="s">
        <v>103</v>
      </c>
      <c r="B49" s="6" t="s">
        <v>102</v>
      </c>
      <c r="C49" s="5">
        <v>102.03630800000001</v>
      </c>
      <c r="D49" s="5">
        <v>99.306434999999993</v>
      </c>
      <c r="E49" s="5">
        <v>97.980164000000002</v>
      </c>
      <c r="F49" s="5">
        <v>95.565062999999995</v>
      </c>
      <c r="G49" s="5">
        <v>92.472885000000005</v>
      </c>
      <c r="H49" s="5">
        <v>89.025504999999995</v>
      </c>
      <c r="I49" s="5">
        <v>86.963120000000004</v>
      </c>
      <c r="J49" s="5">
        <v>84.902832000000004</v>
      </c>
      <c r="K49" s="5">
        <v>82.771370000000005</v>
      </c>
      <c r="L49" s="5">
        <v>80.454346000000001</v>
      </c>
      <c r="M49" s="5">
        <v>77.725914000000003</v>
      </c>
      <c r="N49" s="5">
        <v>74.476562000000001</v>
      </c>
      <c r="O49" s="5">
        <v>71.443718000000004</v>
      </c>
      <c r="P49" s="5">
        <v>68.463027999999994</v>
      </c>
      <c r="Q49" s="5">
        <v>65.67662</v>
      </c>
      <c r="R49" s="5">
        <v>62.908794</v>
      </c>
      <c r="S49" s="5">
        <v>61.071773999999998</v>
      </c>
      <c r="T49" s="5">
        <v>59.154319999999998</v>
      </c>
      <c r="U49" s="5">
        <v>57.375191000000001</v>
      </c>
      <c r="V49" s="5">
        <v>55.818100000000001</v>
      </c>
      <c r="W49" s="5">
        <v>54.276164999999999</v>
      </c>
      <c r="X49" s="5">
        <v>52.624263999999997</v>
      </c>
      <c r="Y49" s="5">
        <v>50.916339999999998</v>
      </c>
      <c r="Z49" s="5">
        <v>49.271529999999998</v>
      </c>
      <c r="AA49" s="5">
        <v>47.554188000000003</v>
      </c>
      <c r="AB49" s="5">
        <v>45.860728999999999</v>
      </c>
      <c r="AC49" s="5">
        <v>44.720623000000003</v>
      </c>
      <c r="AD49" s="5">
        <v>43.646084000000002</v>
      </c>
      <c r="AE49" s="5">
        <v>42.758071999999999</v>
      </c>
      <c r="AF49" s="5">
        <v>41.855877</v>
      </c>
      <c r="AG49" s="5">
        <v>40.947448999999999</v>
      </c>
      <c r="AH49" s="5">
        <v>40.147812000000002</v>
      </c>
      <c r="AI49" s="5">
        <v>39.331584999999997</v>
      </c>
      <c r="AJ49" s="5">
        <v>38.508316000000001</v>
      </c>
      <c r="AK49" s="5">
        <v>37.784035000000003</v>
      </c>
      <c r="AL49" s="5">
        <v>37.130299000000001</v>
      </c>
      <c r="AM49" s="4">
        <v>-2.852E-2</v>
      </c>
    </row>
    <row r="50" spans="1:39" ht="15" customHeight="1" x14ac:dyDescent="0.35">
      <c r="A50" s="7" t="s">
        <v>101</v>
      </c>
      <c r="B50" s="10" t="s">
        <v>23</v>
      </c>
      <c r="C50" s="9">
        <v>98.386139</v>
      </c>
      <c r="D50" s="9">
        <v>94.623115999999996</v>
      </c>
      <c r="E50" s="9">
        <v>94.489127999999994</v>
      </c>
      <c r="F50" s="9">
        <v>92.260238999999999</v>
      </c>
      <c r="G50" s="9">
        <v>89.371628000000001</v>
      </c>
      <c r="H50" s="9">
        <v>86.091087000000002</v>
      </c>
      <c r="I50" s="9">
        <v>84.144699000000003</v>
      </c>
      <c r="J50" s="9">
        <v>82.196670999999995</v>
      </c>
      <c r="K50" s="9">
        <v>80.177466999999993</v>
      </c>
      <c r="L50" s="9">
        <v>77.974220000000003</v>
      </c>
      <c r="M50" s="9">
        <v>75.369247000000001</v>
      </c>
      <c r="N50" s="9">
        <v>72.252007000000006</v>
      </c>
      <c r="O50" s="9">
        <v>69.343581999999998</v>
      </c>
      <c r="P50" s="9">
        <v>66.482596999999998</v>
      </c>
      <c r="Q50" s="9">
        <v>63.807243</v>
      </c>
      <c r="R50" s="9">
        <v>61.149048000000001</v>
      </c>
      <c r="S50" s="9">
        <v>59.394939000000001</v>
      </c>
      <c r="T50" s="9">
        <v>57.559978000000001</v>
      </c>
      <c r="U50" s="9">
        <v>55.858592999999999</v>
      </c>
      <c r="V50" s="9">
        <v>54.370612999999999</v>
      </c>
      <c r="W50" s="9">
        <v>52.894984999999998</v>
      </c>
      <c r="X50" s="9">
        <v>51.307144000000001</v>
      </c>
      <c r="Y50" s="9">
        <v>49.665432000000003</v>
      </c>
      <c r="Z50" s="9">
        <v>48.086998000000001</v>
      </c>
      <c r="AA50" s="9">
        <v>46.437874000000001</v>
      </c>
      <c r="AB50" s="9">
        <v>44.807406999999998</v>
      </c>
      <c r="AC50" s="9">
        <v>43.693916000000002</v>
      </c>
      <c r="AD50" s="9">
        <v>42.644455000000001</v>
      </c>
      <c r="AE50" s="9">
        <v>41.777157000000003</v>
      </c>
      <c r="AF50" s="9">
        <v>40.895980999999999</v>
      </c>
      <c r="AG50" s="9">
        <v>40.008704999999999</v>
      </c>
      <c r="AH50" s="9">
        <v>39.227660999999998</v>
      </c>
      <c r="AI50" s="9">
        <v>38.430396999999999</v>
      </c>
      <c r="AJ50" s="9">
        <v>37.626240000000003</v>
      </c>
      <c r="AK50" s="9">
        <v>36.918781000000003</v>
      </c>
      <c r="AL50" s="9">
        <v>36.280200999999998</v>
      </c>
      <c r="AM50" s="8">
        <v>-2.7800999999999999E-2</v>
      </c>
    </row>
    <row r="51" spans="1:39" ht="15" customHeight="1" x14ac:dyDescent="0.35">
      <c r="A51" s="7" t="s">
        <v>100</v>
      </c>
      <c r="B51" s="10" t="s">
        <v>93</v>
      </c>
      <c r="C51" s="9">
        <v>3.4566889999999999</v>
      </c>
      <c r="D51" s="9">
        <v>4.43119</v>
      </c>
      <c r="E51" s="9">
        <v>3.1744340000000002</v>
      </c>
      <c r="F51" s="9">
        <v>2.9325649999999999</v>
      </c>
      <c r="G51" s="9">
        <v>2.678531</v>
      </c>
      <c r="H51" s="9">
        <v>2.4701960000000001</v>
      </c>
      <c r="I51" s="9">
        <v>2.3102819999999999</v>
      </c>
      <c r="J51" s="9">
        <v>2.1582080000000001</v>
      </c>
      <c r="K51" s="9">
        <v>2.0101010000000001</v>
      </c>
      <c r="L51" s="9">
        <v>1.8665879999999999</v>
      </c>
      <c r="M51" s="9">
        <v>1.7200949999999999</v>
      </c>
      <c r="N51" s="9">
        <v>1.57721</v>
      </c>
      <c r="O51" s="9">
        <v>1.441303</v>
      </c>
      <c r="P51" s="9">
        <v>1.313267</v>
      </c>
      <c r="Q51" s="9">
        <v>1.1952179999999999</v>
      </c>
      <c r="R51" s="9">
        <v>1.0792390000000001</v>
      </c>
      <c r="S51" s="9">
        <v>0.98072199999999998</v>
      </c>
      <c r="T51" s="9">
        <v>0.88655700000000004</v>
      </c>
      <c r="U51" s="9">
        <v>0.79653700000000005</v>
      </c>
      <c r="V51" s="9">
        <v>0.71525899999999998</v>
      </c>
      <c r="W51" s="9">
        <v>0.63927500000000004</v>
      </c>
      <c r="X51" s="9">
        <v>0.57284900000000005</v>
      </c>
      <c r="Y51" s="9">
        <v>0.50414499999999995</v>
      </c>
      <c r="Z51" s="9">
        <v>0.43220399999999998</v>
      </c>
      <c r="AA51" s="9">
        <v>0.35922300000000001</v>
      </c>
      <c r="AB51" s="9">
        <v>0.29638100000000001</v>
      </c>
      <c r="AC51" s="9">
        <v>0.288576</v>
      </c>
      <c r="AD51" s="9">
        <v>0.281225</v>
      </c>
      <c r="AE51" s="9">
        <v>0.27516299999999999</v>
      </c>
      <c r="AF51" s="9">
        <v>0.26902799999999999</v>
      </c>
      <c r="AG51" s="9">
        <v>0.26286700000000002</v>
      </c>
      <c r="AH51" s="9">
        <v>0.257465</v>
      </c>
      <c r="AI51" s="9">
        <v>0.251973</v>
      </c>
      <c r="AJ51" s="9">
        <v>0.246443</v>
      </c>
      <c r="AK51" s="9">
        <v>0.24157500000000001</v>
      </c>
      <c r="AL51" s="9">
        <v>0.237206</v>
      </c>
      <c r="AM51" s="8">
        <v>-8.2500000000000004E-2</v>
      </c>
    </row>
    <row r="52" spans="1:39" ht="15" customHeight="1" x14ac:dyDescent="0.35">
      <c r="A52" s="7" t="s">
        <v>99</v>
      </c>
      <c r="B52" s="10" t="s">
        <v>91</v>
      </c>
      <c r="C52" s="9">
        <v>0</v>
      </c>
      <c r="D52" s="9">
        <v>0</v>
      </c>
      <c r="E52" s="9">
        <v>0</v>
      </c>
      <c r="F52" s="9">
        <v>0</v>
      </c>
      <c r="G52" s="9">
        <v>0</v>
      </c>
      <c r="H52" s="9">
        <v>0</v>
      </c>
      <c r="I52" s="9">
        <v>0</v>
      </c>
      <c r="J52" s="9">
        <v>0</v>
      </c>
      <c r="K52" s="9">
        <v>0</v>
      </c>
      <c r="L52" s="9">
        <v>0</v>
      </c>
      <c r="M52" s="9">
        <v>0</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9">
        <v>0</v>
      </c>
      <c r="AL52" s="9">
        <v>0</v>
      </c>
      <c r="AM52" s="8" t="s">
        <v>29</v>
      </c>
    </row>
    <row r="53" spans="1:39" ht="15" customHeight="1" x14ac:dyDescent="0.35">
      <c r="A53" s="7" t="s">
        <v>98</v>
      </c>
      <c r="B53" s="10" t="s">
        <v>89</v>
      </c>
      <c r="C53" s="9">
        <v>0.19348199999999999</v>
      </c>
      <c r="D53" s="9">
        <v>0.25213000000000002</v>
      </c>
      <c r="E53" s="9">
        <v>0.31660500000000003</v>
      </c>
      <c r="F53" s="9">
        <v>0.37226100000000001</v>
      </c>
      <c r="G53" s="9">
        <v>0.422732</v>
      </c>
      <c r="H53" s="9">
        <v>0.46422600000000003</v>
      </c>
      <c r="I53" s="9">
        <v>0.50814400000000004</v>
      </c>
      <c r="J53" s="9">
        <v>0.54794699999999996</v>
      </c>
      <c r="K53" s="9">
        <v>0.58379899999999996</v>
      </c>
      <c r="L53" s="9">
        <v>0.61353800000000003</v>
      </c>
      <c r="M53" s="9">
        <v>0.63657699999999995</v>
      </c>
      <c r="N53" s="9">
        <v>0.64734400000000003</v>
      </c>
      <c r="O53" s="9">
        <v>0.65883499999999995</v>
      </c>
      <c r="P53" s="9">
        <v>0.667157</v>
      </c>
      <c r="Q53" s="9">
        <v>0.67415599999999998</v>
      </c>
      <c r="R53" s="9">
        <v>0.68050600000000006</v>
      </c>
      <c r="S53" s="9">
        <v>0.69611199999999995</v>
      </c>
      <c r="T53" s="9">
        <v>0.70778200000000002</v>
      </c>
      <c r="U53" s="9">
        <v>0.72006300000000001</v>
      </c>
      <c r="V53" s="9">
        <v>0.73222900000000002</v>
      </c>
      <c r="W53" s="9">
        <v>0.74190699999999998</v>
      </c>
      <c r="X53" s="9">
        <v>0.74426899999999996</v>
      </c>
      <c r="Y53" s="9">
        <v>0.74675999999999998</v>
      </c>
      <c r="Z53" s="9">
        <v>0.75232600000000005</v>
      </c>
      <c r="AA53" s="9">
        <v>0.75709099999999996</v>
      </c>
      <c r="AB53" s="9">
        <v>0.75694399999999995</v>
      </c>
      <c r="AC53" s="9">
        <v>0.73813399999999996</v>
      </c>
      <c r="AD53" s="9">
        <v>0.72040499999999996</v>
      </c>
      <c r="AE53" s="9">
        <v>0.70575299999999996</v>
      </c>
      <c r="AF53" s="9">
        <v>0.69086700000000001</v>
      </c>
      <c r="AG53" s="9">
        <v>0.67587799999999998</v>
      </c>
      <c r="AH53" s="9">
        <v>0.66268400000000005</v>
      </c>
      <c r="AI53" s="9">
        <v>0.64921600000000002</v>
      </c>
      <c r="AJ53" s="9">
        <v>0.63563099999999995</v>
      </c>
      <c r="AK53" s="9">
        <v>0.62367899999999998</v>
      </c>
      <c r="AL53" s="9">
        <v>0.61289199999999999</v>
      </c>
      <c r="AM53" s="8">
        <v>2.6468999999999999E-2</v>
      </c>
    </row>
    <row r="55" spans="1:39" ht="15" customHeight="1" x14ac:dyDescent="0.3">
      <c r="A55" s="7" t="s">
        <v>97</v>
      </c>
      <c r="B55" s="6" t="s">
        <v>96</v>
      </c>
      <c r="C55" s="5">
        <v>682.96557600000006</v>
      </c>
      <c r="D55" s="5">
        <v>808.43035899999995</v>
      </c>
      <c r="E55" s="5">
        <v>682.05950900000005</v>
      </c>
      <c r="F55" s="5">
        <v>687.42407200000002</v>
      </c>
      <c r="G55" s="5">
        <v>701.88812299999995</v>
      </c>
      <c r="H55" s="5">
        <v>675.76312299999995</v>
      </c>
      <c r="I55" s="5">
        <v>684.38330099999996</v>
      </c>
      <c r="J55" s="5">
        <v>693.53234899999995</v>
      </c>
      <c r="K55" s="5">
        <v>703.74572799999999</v>
      </c>
      <c r="L55" s="5">
        <v>715.00158699999997</v>
      </c>
      <c r="M55" s="5">
        <v>725.45519999999999</v>
      </c>
      <c r="N55" s="5">
        <v>736.13525400000003</v>
      </c>
      <c r="O55" s="5">
        <v>746.69171100000005</v>
      </c>
      <c r="P55" s="5">
        <v>755.60235599999999</v>
      </c>
      <c r="Q55" s="5">
        <v>765.30993699999999</v>
      </c>
      <c r="R55" s="5">
        <v>776.502747</v>
      </c>
      <c r="S55" s="5">
        <v>788.29058799999996</v>
      </c>
      <c r="T55" s="5">
        <v>799.63415499999996</v>
      </c>
      <c r="U55" s="5">
        <v>812.92114300000003</v>
      </c>
      <c r="V55" s="5">
        <v>826.19397000000004</v>
      </c>
      <c r="W55" s="5">
        <v>840.019409</v>
      </c>
      <c r="X55" s="5">
        <v>848.58709699999997</v>
      </c>
      <c r="Y55" s="5">
        <v>856.94812000000002</v>
      </c>
      <c r="Z55" s="5">
        <v>863.36321999999996</v>
      </c>
      <c r="AA55" s="5">
        <v>872.06085199999995</v>
      </c>
      <c r="AB55" s="5">
        <v>879.97021500000005</v>
      </c>
      <c r="AC55" s="5">
        <v>887.03686500000003</v>
      </c>
      <c r="AD55" s="5">
        <v>895.18426499999998</v>
      </c>
      <c r="AE55" s="5">
        <v>903.32360800000004</v>
      </c>
      <c r="AF55" s="5">
        <v>912.66015600000003</v>
      </c>
      <c r="AG55" s="5">
        <v>921.75152600000001</v>
      </c>
      <c r="AH55" s="5">
        <v>929.91332999999997</v>
      </c>
      <c r="AI55" s="5">
        <v>938.80877699999996</v>
      </c>
      <c r="AJ55" s="5">
        <v>946.30310099999997</v>
      </c>
      <c r="AK55" s="5">
        <v>955.11999500000002</v>
      </c>
      <c r="AL55" s="5">
        <v>964.09234600000002</v>
      </c>
      <c r="AM55" s="4">
        <v>5.1929999999999997E-3</v>
      </c>
    </row>
    <row r="56" spans="1:39" ht="15" customHeight="1" x14ac:dyDescent="0.35">
      <c r="A56" s="7" t="s">
        <v>95</v>
      </c>
      <c r="B56" s="10" t="s">
        <v>23</v>
      </c>
      <c r="C56" s="9">
        <v>260.39596599999999</v>
      </c>
      <c r="D56" s="9">
        <v>248.627655</v>
      </c>
      <c r="E56" s="9">
        <v>265.58694500000001</v>
      </c>
      <c r="F56" s="9">
        <v>274.72863799999999</v>
      </c>
      <c r="G56" s="9">
        <v>293.09799199999998</v>
      </c>
      <c r="H56" s="9">
        <v>219.603622</v>
      </c>
      <c r="I56" s="9">
        <v>220.345978</v>
      </c>
      <c r="J56" s="9">
        <v>221.093842</v>
      </c>
      <c r="K56" s="9">
        <v>221.85664399999999</v>
      </c>
      <c r="L56" s="9">
        <v>222.70881700000001</v>
      </c>
      <c r="M56" s="9">
        <v>223.50451699999999</v>
      </c>
      <c r="N56" s="9">
        <v>224.25538599999999</v>
      </c>
      <c r="O56" s="9">
        <v>225.01757799999999</v>
      </c>
      <c r="P56" s="9">
        <v>225.71682699999999</v>
      </c>
      <c r="Q56" s="9">
        <v>226.45216400000001</v>
      </c>
      <c r="R56" s="9">
        <v>227.23588599999999</v>
      </c>
      <c r="S56" s="9">
        <v>228.055511</v>
      </c>
      <c r="T56" s="9">
        <v>228.846619</v>
      </c>
      <c r="U56" s="9">
        <v>229.776398</v>
      </c>
      <c r="V56" s="9">
        <v>230.700256</v>
      </c>
      <c r="W56" s="9">
        <v>231.650238</v>
      </c>
      <c r="X56" s="9">
        <v>232.27844200000001</v>
      </c>
      <c r="Y56" s="9">
        <v>232.919647</v>
      </c>
      <c r="Z56" s="9">
        <v>233.45648199999999</v>
      </c>
      <c r="AA56" s="9">
        <v>234.094345</v>
      </c>
      <c r="AB56" s="9">
        <v>234.67506399999999</v>
      </c>
      <c r="AC56" s="9">
        <v>235.22753900000001</v>
      </c>
      <c r="AD56" s="9">
        <v>235.85008199999999</v>
      </c>
      <c r="AE56" s="9">
        <v>236.465485</v>
      </c>
      <c r="AF56" s="9">
        <v>237.14077800000001</v>
      </c>
      <c r="AG56" s="9">
        <v>237.800262</v>
      </c>
      <c r="AH56" s="9">
        <v>238.40403699999999</v>
      </c>
      <c r="AI56" s="9">
        <v>239.03012100000001</v>
      </c>
      <c r="AJ56" s="9">
        <v>239.587524</v>
      </c>
      <c r="AK56" s="9">
        <v>240.22171</v>
      </c>
      <c r="AL56" s="9">
        <v>240.85571300000001</v>
      </c>
      <c r="AM56" s="8">
        <v>-9.3400000000000004E-4</v>
      </c>
    </row>
    <row r="57" spans="1:39" ht="15" customHeight="1" x14ac:dyDescent="0.35">
      <c r="A57" s="7" t="s">
        <v>94</v>
      </c>
      <c r="B57" s="10" t="s">
        <v>93</v>
      </c>
      <c r="C57" s="9">
        <v>422.228455</v>
      </c>
      <c r="D57" s="9">
        <v>559.66772500000002</v>
      </c>
      <c r="E57" s="9">
        <v>416.28241000000003</v>
      </c>
      <c r="F57" s="9">
        <v>412.45794699999999</v>
      </c>
      <c r="G57" s="9">
        <v>408.50234999999998</v>
      </c>
      <c r="H57" s="9">
        <v>453.82891799999999</v>
      </c>
      <c r="I57" s="9">
        <v>461.38220200000001</v>
      </c>
      <c r="J57" s="9">
        <v>469.45712300000002</v>
      </c>
      <c r="K57" s="9">
        <v>478.606537</v>
      </c>
      <c r="L57" s="9">
        <v>488.760132</v>
      </c>
      <c r="M57" s="9">
        <v>498.13082900000001</v>
      </c>
      <c r="N57" s="9">
        <v>507.82238799999999</v>
      </c>
      <c r="O57" s="9">
        <v>517.44714399999998</v>
      </c>
      <c r="P57" s="9">
        <v>525.56426999999996</v>
      </c>
      <c r="Q57" s="9">
        <v>534.314392</v>
      </c>
      <c r="R57" s="9">
        <v>544.34954800000003</v>
      </c>
      <c r="S57" s="9">
        <v>554.94982900000002</v>
      </c>
      <c r="T57" s="9">
        <v>565.07781999999997</v>
      </c>
      <c r="U57" s="9">
        <v>577.27539100000001</v>
      </c>
      <c r="V57" s="9">
        <v>589.270081</v>
      </c>
      <c r="W57" s="9">
        <v>601.93926999999996</v>
      </c>
      <c r="X57" s="9">
        <v>609.40393100000006</v>
      </c>
      <c r="Y57" s="9">
        <v>616.97229000000004</v>
      </c>
      <c r="Z57" s="9">
        <v>622.64703399999996</v>
      </c>
      <c r="AA57" s="9">
        <v>630.37719700000002</v>
      </c>
      <c r="AB57" s="9">
        <v>637.40386999999998</v>
      </c>
      <c r="AC57" s="9">
        <v>643.735229</v>
      </c>
      <c r="AD57" s="9">
        <v>651.17285200000003</v>
      </c>
      <c r="AE57" s="9">
        <v>658.58807400000001</v>
      </c>
      <c r="AF57" s="9">
        <v>667.11157200000002</v>
      </c>
      <c r="AG57" s="9">
        <v>675.39801</v>
      </c>
      <c r="AH57" s="9">
        <v>682.73730499999999</v>
      </c>
      <c r="AI57" s="9">
        <v>690.69049099999995</v>
      </c>
      <c r="AJ57" s="9">
        <v>697.55517599999996</v>
      </c>
      <c r="AK57" s="9">
        <v>705.51525900000001</v>
      </c>
      <c r="AL57" s="9">
        <v>713.58917199999996</v>
      </c>
      <c r="AM57" s="8">
        <v>7.1720000000000004E-3</v>
      </c>
    </row>
    <row r="58" spans="1:39" ht="15" customHeight="1" x14ac:dyDescent="0.35">
      <c r="A58" s="7" t="s">
        <v>92</v>
      </c>
      <c r="B58" s="10" t="s">
        <v>91</v>
      </c>
      <c r="C58" s="9">
        <v>0</v>
      </c>
      <c r="D58" s="9">
        <v>0</v>
      </c>
      <c r="E58" s="9">
        <v>0</v>
      </c>
      <c r="F58" s="9">
        <v>0</v>
      </c>
      <c r="G58" s="9">
        <v>0</v>
      </c>
      <c r="H58" s="9">
        <v>0</v>
      </c>
      <c r="I58" s="9">
        <v>0</v>
      </c>
      <c r="J58" s="9">
        <v>0</v>
      </c>
      <c r="K58" s="9">
        <v>0</v>
      </c>
      <c r="L58" s="9">
        <v>0</v>
      </c>
      <c r="M58" s="9">
        <v>0</v>
      </c>
      <c r="N58" s="9">
        <v>0</v>
      </c>
      <c r="O58" s="9">
        <v>0</v>
      </c>
      <c r="P58" s="9">
        <v>0</v>
      </c>
      <c r="Q58" s="9">
        <v>0</v>
      </c>
      <c r="R58" s="9">
        <v>0</v>
      </c>
      <c r="S58" s="9">
        <v>0</v>
      </c>
      <c r="T58" s="9">
        <v>0</v>
      </c>
      <c r="U58" s="9">
        <v>0</v>
      </c>
      <c r="V58" s="9">
        <v>0</v>
      </c>
      <c r="W58" s="9">
        <v>0</v>
      </c>
      <c r="X58" s="9">
        <v>0</v>
      </c>
      <c r="Y58" s="9">
        <v>0</v>
      </c>
      <c r="Z58" s="9">
        <v>0</v>
      </c>
      <c r="AA58" s="9">
        <v>0</v>
      </c>
      <c r="AB58" s="9">
        <v>0</v>
      </c>
      <c r="AC58" s="9">
        <v>0</v>
      </c>
      <c r="AD58" s="9">
        <v>0</v>
      </c>
      <c r="AE58" s="9">
        <v>0</v>
      </c>
      <c r="AF58" s="9">
        <v>0</v>
      </c>
      <c r="AG58" s="9">
        <v>0</v>
      </c>
      <c r="AH58" s="9">
        <v>0</v>
      </c>
      <c r="AI58" s="9">
        <v>0</v>
      </c>
      <c r="AJ58" s="9">
        <v>0</v>
      </c>
      <c r="AK58" s="9">
        <v>0</v>
      </c>
      <c r="AL58" s="9">
        <v>0</v>
      </c>
      <c r="AM58" s="8" t="s">
        <v>29</v>
      </c>
    </row>
    <row r="59" spans="1:39" ht="15" customHeight="1" x14ac:dyDescent="0.35">
      <c r="A59" s="7" t="s">
        <v>90</v>
      </c>
      <c r="B59" s="10" t="s">
        <v>89</v>
      </c>
      <c r="C59" s="9">
        <v>0.34118500000000002</v>
      </c>
      <c r="D59" s="9">
        <v>0.13497200000000001</v>
      </c>
      <c r="E59" s="9">
        <v>0.19012100000000001</v>
      </c>
      <c r="F59" s="9">
        <v>0.23750599999999999</v>
      </c>
      <c r="G59" s="9">
        <v>0.28777599999999998</v>
      </c>
      <c r="H59" s="9">
        <v>2.3305410000000002</v>
      </c>
      <c r="I59" s="9">
        <v>2.6551589999999998</v>
      </c>
      <c r="J59" s="9">
        <v>2.9813960000000002</v>
      </c>
      <c r="K59" s="9">
        <v>3.2825359999999999</v>
      </c>
      <c r="L59" s="9">
        <v>3.532651</v>
      </c>
      <c r="M59" s="9">
        <v>3.8198479999999999</v>
      </c>
      <c r="N59" s="9">
        <v>4.0574880000000002</v>
      </c>
      <c r="O59" s="9">
        <v>4.2269949999999996</v>
      </c>
      <c r="P59" s="9">
        <v>4.321218</v>
      </c>
      <c r="Q59" s="9">
        <v>4.5434049999999999</v>
      </c>
      <c r="R59" s="9">
        <v>4.9173159999999996</v>
      </c>
      <c r="S59" s="9">
        <v>5.2852319999999997</v>
      </c>
      <c r="T59" s="9">
        <v>5.7097249999999997</v>
      </c>
      <c r="U59" s="9">
        <v>5.869402</v>
      </c>
      <c r="V59" s="9">
        <v>6.2236289999999999</v>
      </c>
      <c r="W59" s="9">
        <v>6.429907</v>
      </c>
      <c r="X59" s="9">
        <v>6.9047159999999996</v>
      </c>
      <c r="Y59" s="9">
        <v>7.0561530000000001</v>
      </c>
      <c r="Z59" s="9">
        <v>7.2597050000000003</v>
      </c>
      <c r="AA59" s="9">
        <v>7.589302</v>
      </c>
      <c r="AB59" s="9">
        <v>7.8912699999999996</v>
      </c>
      <c r="AC59" s="9">
        <v>8.0741230000000002</v>
      </c>
      <c r="AD59" s="9">
        <v>8.1612860000000005</v>
      </c>
      <c r="AE59" s="9">
        <v>8.2700169999999993</v>
      </c>
      <c r="AF59" s="9">
        <v>8.4078540000000004</v>
      </c>
      <c r="AG59" s="9">
        <v>8.5532959999999996</v>
      </c>
      <c r="AH59" s="9">
        <v>8.7719670000000001</v>
      </c>
      <c r="AI59" s="9">
        <v>9.0882240000000003</v>
      </c>
      <c r="AJ59" s="9">
        <v>9.1603759999999994</v>
      </c>
      <c r="AK59" s="9">
        <v>9.3830299999999998</v>
      </c>
      <c r="AL59" s="9">
        <v>9.6474440000000001</v>
      </c>
      <c r="AM59" s="8">
        <v>0.133795</v>
      </c>
    </row>
    <row r="61" spans="1:39" ht="15" customHeight="1" x14ac:dyDescent="0.3">
      <c r="A61" s="7" t="s">
        <v>88</v>
      </c>
      <c r="B61" s="6" t="s">
        <v>87</v>
      </c>
      <c r="C61" s="5">
        <v>2363.203857</v>
      </c>
      <c r="D61" s="5">
        <v>2364.545654</v>
      </c>
      <c r="E61" s="5">
        <v>2411.6201169999999</v>
      </c>
      <c r="F61" s="5">
        <v>2461.0971679999998</v>
      </c>
      <c r="G61" s="5">
        <v>2504.2763669999999</v>
      </c>
      <c r="H61" s="5">
        <v>2555.048096</v>
      </c>
      <c r="I61" s="5">
        <v>2614.1540530000002</v>
      </c>
      <c r="J61" s="5">
        <v>2671.80249</v>
      </c>
      <c r="K61" s="5">
        <v>2724.5361330000001</v>
      </c>
      <c r="L61" s="5">
        <v>2777.5817870000001</v>
      </c>
      <c r="M61" s="5">
        <v>2828.1518550000001</v>
      </c>
      <c r="N61" s="5">
        <v>2872.1347660000001</v>
      </c>
      <c r="O61" s="5">
        <v>2918.7546390000002</v>
      </c>
      <c r="P61" s="5">
        <v>2970.6660160000001</v>
      </c>
      <c r="Q61" s="5">
        <v>3017.8129880000001</v>
      </c>
      <c r="R61" s="5">
        <v>3057.5458979999999</v>
      </c>
      <c r="S61" s="5">
        <v>3095.9125979999999</v>
      </c>
      <c r="T61" s="5">
        <v>3137.2368160000001</v>
      </c>
      <c r="U61" s="5">
        <v>3184.4528810000002</v>
      </c>
      <c r="V61" s="5">
        <v>3234.2717290000001</v>
      </c>
      <c r="W61" s="5">
        <v>3285.413818</v>
      </c>
      <c r="X61" s="5">
        <v>3336.3259280000002</v>
      </c>
      <c r="Y61" s="5">
        <v>3386.8530270000001</v>
      </c>
      <c r="Z61" s="5">
        <v>3442.1979980000001</v>
      </c>
      <c r="AA61" s="5">
        <v>3493.98999</v>
      </c>
      <c r="AB61" s="5">
        <v>3542.2160640000002</v>
      </c>
      <c r="AC61" s="5">
        <v>3590.7282709999999</v>
      </c>
      <c r="AD61" s="5">
        <v>3641.6054690000001</v>
      </c>
      <c r="AE61" s="5">
        <v>3693.0920409999999</v>
      </c>
      <c r="AF61" s="5">
        <v>3744.678711</v>
      </c>
      <c r="AG61" s="5">
        <v>3798.1079100000002</v>
      </c>
      <c r="AH61" s="5">
        <v>3851.632568</v>
      </c>
      <c r="AI61" s="5">
        <v>3900.7248540000001</v>
      </c>
      <c r="AJ61" s="5">
        <v>3947.9384770000001</v>
      </c>
      <c r="AK61" s="5">
        <v>3997.873047</v>
      </c>
      <c r="AL61" s="5">
        <v>4047.2485350000002</v>
      </c>
      <c r="AM61" s="4">
        <v>1.5932999999999999E-2</v>
      </c>
    </row>
    <row r="62" spans="1:39" ht="15" customHeight="1" x14ac:dyDescent="0.35">
      <c r="A62" s="7" t="s">
        <v>86</v>
      </c>
      <c r="B62" s="10" t="s">
        <v>85</v>
      </c>
      <c r="C62" s="9">
        <v>2342.0878910000001</v>
      </c>
      <c r="D62" s="9">
        <v>2341.9892580000001</v>
      </c>
      <c r="E62" s="9">
        <v>2389.0981449999999</v>
      </c>
      <c r="F62" s="9">
        <v>2438.6035160000001</v>
      </c>
      <c r="G62" s="9">
        <v>2481.8061520000001</v>
      </c>
      <c r="H62" s="9">
        <v>2532.5971679999998</v>
      </c>
      <c r="I62" s="9">
        <v>2591.7192380000001</v>
      </c>
      <c r="J62" s="9">
        <v>2649.3808589999999</v>
      </c>
      <c r="K62" s="9">
        <v>2702.1254880000001</v>
      </c>
      <c r="L62" s="9">
        <v>2755.1801759999998</v>
      </c>
      <c r="M62" s="9">
        <v>2805.7578119999998</v>
      </c>
      <c r="N62" s="9">
        <v>2849.7470699999999</v>
      </c>
      <c r="O62" s="9">
        <v>2896.3720699999999</v>
      </c>
      <c r="P62" s="9">
        <v>2948.2875979999999</v>
      </c>
      <c r="Q62" s="9">
        <v>2995.4379880000001</v>
      </c>
      <c r="R62" s="9">
        <v>3035.173828</v>
      </c>
      <c r="S62" s="9">
        <v>3073.5429690000001</v>
      </c>
      <c r="T62" s="9">
        <v>3114.8691410000001</v>
      </c>
      <c r="U62" s="9">
        <v>3162.086914</v>
      </c>
      <c r="V62" s="9">
        <v>3211.9072270000001</v>
      </c>
      <c r="W62" s="9">
        <v>3263.0502929999998</v>
      </c>
      <c r="X62" s="9">
        <v>3313.9633789999998</v>
      </c>
      <c r="Y62" s="9">
        <v>3364.491211</v>
      </c>
      <c r="Z62" s="9">
        <v>3419.836914</v>
      </c>
      <c r="AA62" s="9">
        <v>3471.6293949999999</v>
      </c>
      <c r="AB62" s="9">
        <v>3519.8559570000002</v>
      </c>
      <c r="AC62" s="9">
        <v>3568.3686520000001</v>
      </c>
      <c r="AD62" s="9">
        <v>3619.2460940000001</v>
      </c>
      <c r="AE62" s="9">
        <v>3670.7329100000002</v>
      </c>
      <c r="AF62" s="9">
        <v>3722.3198240000002</v>
      </c>
      <c r="AG62" s="9">
        <v>3775.7490229999999</v>
      </c>
      <c r="AH62" s="9">
        <v>3829.2739259999998</v>
      </c>
      <c r="AI62" s="9">
        <v>3878.366211</v>
      </c>
      <c r="AJ62" s="9">
        <v>3925.580078</v>
      </c>
      <c r="AK62" s="9">
        <v>3975.5146479999999</v>
      </c>
      <c r="AL62" s="9">
        <v>4024.8901369999999</v>
      </c>
      <c r="AM62" s="8">
        <v>1.6053999999999999E-2</v>
      </c>
    </row>
    <row r="63" spans="1:39" ht="15" customHeight="1" x14ac:dyDescent="0.35">
      <c r="A63" s="7" t="s">
        <v>84</v>
      </c>
      <c r="B63" s="10" t="s">
        <v>83</v>
      </c>
      <c r="C63" s="9">
        <v>21.115998999999999</v>
      </c>
      <c r="D63" s="9">
        <v>22.556319999999999</v>
      </c>
      <c r="E63" s="9">
        <v>22.522085000000001</v>
      </c>
      <c r="F63" s="9">
        <v>22.493759000000001</v>
      </c>
      <c r="G63" s="9">
        <v>22.470324000000002</v>
      </c>
      <c r="H63" s="9">
        <v>22.450932999999999</v>
      </c>
      <c r="I63" s="9">
        <v>22.434891</v>
      </c>
      <c r="J63" s="9">
        <v>22.421617999999999</v>
      </c>
      <c r="K63" s="9">
        <v>22.410634999999999</v>
      </c>
      <c r="L63" s="9">
        <v>22.401547999999998</v>
      </c>
      <c r="M63" s="9">
        <v>22.394031999999999</v>
      </c>
      <c r="N63" s="9">
        <v>22.387812</v>
      </c>
      <c r="O63" s="9">
        <v>22.382666</v>
      </c>
      <c r="P63" s="9">
        <v>22.378406999999999</v>
      </c>
      <c r="Q63" s="9">
        <v>22.374884000000002</v>
      </c>
      <c r="R63" s="9">
        <v>22.371969</v>
      </c>
      <c r="S63" s="9">
        <v>22.369558000000001</v>
      </c>
      <c r="T63" s="9">
        <v>22.367563000000001</v>
      </c>
      <c r="U63" s="9">
        <v>22.365911000000001</v>
      </c>
      <c r="V63" s="9">
        <v>22.364546000000001</v>
      </c>
      <c r="W63" s="9">
        <v>22.363416999999998</v>
      </c>
      <c r="X63" s="9">
        <v>22.362480000000001</v>
      </c>
      <c r="Y63" s="9">
        <v>22.361708</v>
      </c>
      <c r="Z63" s="9">
        <v>22.361066999999998</v>
      </c>
      <c r="AA63" s="9">
        <v>22.360537999999998</v>
      </c>
      <c r="AB63" s="9">
        <v>22.360099999999999</v>
      </c>
      <c r="AC63" s="9">
        <v>22.359736999999999</v>
      </c>
      <c r="AD63" s="9">
        <v>22.359438000000001</v>
      </c>
      <c r="AE63" s="9">
        <v>22.359190000000002</v>
      </c>
      <c r="AF63" s="9">
        <v>22.358984</v>
      </c>
      <c r="AG63" s="9">
        <v>22.358813999999999</v>
      </c>
      <c r="AH63" s="9">
        <v>22.358673</v>
      </c>
      <c r="AI63" s="9">
        <v>22.358557000000001</v>
      </c>
      <c r="AJ63" s="9">
        <v>22.358460999999998</v>
      </c>
      <c r="AK63" s="9">
        <v>22.358381000000001</v>
      </c>
      <c r="AL63" s="9">
        <v>22.358315000000001</v>
      </c>
      <c r="AM63" s="8">
        <v>-2.5900000000000001E-4</v>
      </c>
    </row>
    <row r="65" spans="1:39" ht="15" customHeight="1" x14ac:dyDescent="0.3">
      <c r="A65" s="7" t="s">
        <v>82</v>
      </c>
      <c r="B65" s="6" t="s">
        <v>81</v>
      </c>
      <c r="C65" s="5">
        <v>646.32220500000005</v>
      </c>
      <c r="D65" s="5">
        <v>655.232483</v>
      </c>
      <c r="E65" s="5">
        <v>644.25122099999999</v>
      </c>
      <c r="F65" s="5">
        <v>639.86187700000005</v>
      </c>
      <c r="G65" s="5">
        <v>636.067993</v>
      </c>
      <c r="H65" s="5">
        <v>634.79290800000001</v>
      </c>
      <c r="I65" s="5">
        <v>634.26617399999998</v>
      </c>
      <c r="J65" s="5">
        <v>635.19879200000003</v>
      </c>
      <c r="K65" s="5">
        <v>636.683044</v>
      </c>
      <c r="L65" s="5">
        <v>638.13915999999995</v>
      </c>
      <c r="M65" s="5">
        <v>639.64520300000004</v>
      </c>
      <c r="N65" s="5">
        <v>641.25604199999998</v>
      </c>
      <c r="O65" s="5">
        <v>645.55914299999995</v>
      </c>
      <c r="P65" s="5">
        <v>652.79211399999997</v>
      </c>
      <c r="Q65" s="5">
        <v>660.30407700000001</v>
      </c>
      <c r="R65" s="5">
        <v>668.10266100000001</v>
      </c>
      <c r="S65" s="5">
        <v>676.13964799999997</v>
      </c>
      <c r="T65" s="5">
        <v>684.48651099999995</v>
      </c>
      <c r="U65" s="5">
        <v>693.09545900000001</v>
      </c>
      <c r="V65" s="5">
        <v>701.995544</v>
      </c>
      <c r="W65" s="5">
        <v>711.18469200000004</v>
      </c>
      <c r="X65" s="5">
        <v>720.60497999999995</v>
      </c>
      <c r="Y65" s="5">
        <v>730.36389199999996</v>
      </c>
      <c r="Z65" s="5">
        <v>740.36138900000003</v>
      </c>
      <c r="AA65" s="5">
        <v>750.60186799999997</v>
      </c>
      <c r="AB65" s="5">
        <v>761.08129899999994</v>
      </c>
      <c r="AC65" s="5">
        <v>771.76910399999997</v>
      </c>
      <c r="AD65" s="5">
        <v>782.63671899999997</v>
      </c>
      <c r="AE65" s="5">
        <v>793.67474400000003</v>
      </c>
      <c r="AF65" s="5">
        <v>804.89269999999999</v>
      </c>
      <c r="AG65" s="5">
        <v>816.26709000000005</v>
      </c>
      <c r="AH65" s="5">
        <v>827.70825200000002</v>
      </c>
      <c r="AI65" s="5">
        <v>839.32904099999996</v>
      </c>
      <c r="AJ65" s="5">
        <v>851.14025900000001</v>
      </c>
      <c r="AK65" s="5">
        <v>863.09130900000002</v>
      </c>
      <c r="AL65" s="5">
        <v>875.18066399999998</v>
      </c>
      <c r="AM65" s="4">
        <v>8.5489999999999993E-3</v>
      </c>
    </row>
    <row r="66" spans="1:39" ht="15" customHeight="1" x14ac:dyDescent="0.35">
      <c r="A66" s="7" t="s">
        <v>80</v>
      </c>
      <c r="B66" s="10" t="s">
        <v>79</v>
      </c>
      <c r="C66" s="9">
        <v>486.19271900000001</v>
      </c>
      <c r="D66" s="9">
        <v>483.72891199999998</v>
      </c>
      <c r="E66" s="9">
        <v>484.11828600000001</v>
      </c>
      <c r="F66" s="9">
        <v>481.07440200000002</v>
      </c>
      <c r="G66" s="9">
        <v>478.47677599999997</v>
      </c>
      <c r="H66" s="9">
        <v>477.74877900000001</v>
      </c>
      <c r="I66" s="9">
        <v>477.36502100000001</v>
      </c>
      <c r="J66" s="9">
        <v>478.082336</v>
      </c>
      <c r="K66" s="9">
        <v>479.20950299999998</v>
      </c>
      <c r="L66" s="9">
        <v>480.31649800000002</v>
      </c>
      <c r="M66" s="9">
        <v>481.464966</v>
      </c>
      <c r="N66" s="9">
        <v>482.68176299999999</v>
      </c>
      <c r="O66" s="9">
        <v>485.92657500000001</v>
      </c>
      <c r="P66" s="9">
        <v>491.38406400000002</v>
      </c>
      <c r="Q66" s="9">
        <v>497.05294800000001</v>
      </c>
      <c r="R66" s="9">
        <v>502.93249500000002</v>
      </c>
      <c r="S66" s="9">
        <v>508.99432400000001</v>
      </c>
      <c r="T66" s="9">
        <v>515.28796399999999</v>
      </c>
      <c r="U66" s="9">
        <v>521.77770999999996</v>
      </c>
      <c r="V66" s="9">
        <v>528.48864700000001</v>
      </c>
      <c r="W66" s="9">
        <v>535.41613800000005</v>
      </c>
      <c r="X66" s="9">
        <v>542.52160600000002</v>
      </c>
      <c r="Y66" s="9">
        <v>549.88098100000002</v>
      </c>
      <c r="Z66" s="9">
        <v>557.421875</v>
      </c>
      <c r="AA66" s="9">
        <v>565.14239499999996</v>
      </c>
      <c r="AB66" s="9">
        <v>573.04040499999996</v>
      </c>
      <c r="AC66" s="9">
        <v>581.09893799999998</v>
      </c>
      <c r="AD66" s="9">
        <v>589.29119900000001</v>
      </c>
      <c r="AE66" s="9">
        <v>597.61303699999996</v>
      </c>
      <c r="AF66" s="9">
        <v>606.06890899999996</v>
      </c>
      <c r="AG66" s="9">
        <v>614.64276099999995</v>
      </c>
      <c r="AH66" s="9">
        <v>623.27014199999996</v>
      </c>
      <c r="AI66" s="9">
        <v>632.03015100000005</v>
      </c>
      <c r="AJ66" s="9">
        <v>640.93426499999998</v>
      </c>
      <c r="AK66" s="9">
        <v>649.94439699999998</v>
      </c>
      <c r="AL66" s="9">
        <v>659.05798300000004</v>
      </c>
      <c r="AM66" s="8">
        <v>9.1380000000000003E-3</v>
      </c>
    </row>
    <row r="67" spans="1:39" ht="15" customHeight="1" x14ac:dyDescent="0.35">
      <c r="A67" s="7" t="s">
        <v>78</v>
      </c>
      <c r="B67" s="10" t="s">
        <v>77</v>
      </c>
      <c r="C67" s="9">
        <v>32.710155</v>
      </c>
      <c r="D67" s="9">
        <v>44.729961000000003</v>
      </c>
      <c r="E67" s="9">
        <v>33.257247999999997</v>
      </c>
      <c r="F67" s="9">
        <v>32.709502999999998</v>
      </c>
      <c r="G67" s="9">
        <v>32.194057000000001</v>
      </c>
      <c r="H67" s="9">
        <v>31.83774</v>
      </c>
      <c r="I67" s="9">
        <v>31.795339999999999</v>
      </c>
      <c r="J67" s="9">
        <v>31.822662000000001</v>
      </c>
      <c r="K67" s="9">
        <v>31.884350000000001</v>
      </c>
      <c r="L67" s="9">
        <v>31.943328999999999</v>
      </c>
      <c r="M67" s="9">
        <v>31.999966000000001</v>
      </c>
      <c r="N67" s="9">
        <v>32.075049999999997</v>
      </c>
      <c r="O67" s="9">
        <v>32.282947999999998</v>
      </c>
      <c r="P67" s="9">
        <v>32.628180999999998</v>
      </c>
      <c r="Q67" s="9">
        <v>32.985545999999999</v>
      </c>
      <c r="R67" s="9">
        <v>33.363742999999999</v>
      </c>
      <c r="S67" s="9">
        <v>33.750236999999998</v>
      </c>
      <c r="T67" s="9">
        <v>34.154083</v>
      </c>
      <c r="U67" s="9">
        <v>34.572468000000001</v>
      </c>
      <c r="V67" s="9">
        <v>35.002803999999998</v>
      </c>
      <c r="W67" s="9">
        <v>35.448920999999999</v>
      </c>
      <c r="X67" s="9">
        <v>35.901561999999998</v>
      </c>
      <c r="Y67" s="9">
        <v>36.37236</v>
      </c>
      <c r="Z67" s="9">
        <v>36.852733999999998</v>
      </c>
      <c r="AA67" s="9">
        <v>37.349274000000001</v>
      </c>
      <c r="AB67" s="9">
        <v>37.860827999999998</v>
      </c>
      <c r="AC67" s="9">
        <v>38.378162000000003</v>
      </c>
      <c r="AD67" s="9">
        <v>38.906559000000001</v>
      </c>
      <c r="AE67" s="9">
        <v>39.441749999999999</v>
      </c>
      <c r="AF67" s="9">
        <v>39.987819999999999</v>
      </c>
      <c r="AG67" s="9">
        <v>40.541297999999998</v>
      </c>
      <c r="AH67" s="9">
        <v>41.094067000000003</v>
      </c>
      <c r="AI67" s="9">
        <v>41.659027000000002</v>
      </c>
      <c r="AJ67" s="9">
        <v>42.232585999999998</v>
      </c>
      <c r="AK67" s="9">
        <v>42.812199</v>
      </c>
      <c r="AL67" s="9">
        <v>43.399551000000002</v>
      </c>
      <c r="AM67" s="8">
        <v>-8.8800000000000001E-4</v>
      </c>
    </row>
    <row r="68" spans="1:39" ht="15" customHeight="1" x14ac:dyDescent="0.35">
      <c r="A68" s="7" t="s">
        <v>76</v>
      </c>
      <c r="B68" s="10" t="s">
        <v>75</v>
      </c>
      <c r="C68" s="9">
        <v>127.41931200000001</v>
      </c>
      <c r="D68" s="9">
        <v>126.77362100000001</v>
      </c>
      <c r="E68" s="9">
        <v>126.875671</v>
      </c>
      <c r="F68" s="9">
        <v>126.07794199999999</v>
      </c>
      <c r="G68" s="9">
        <v>125.397171</v>
      </c>
      <c r="H68" s="9">
        <v>125.20637499999999</v>
      </c>
      <c r="I68" s="9">
        <v>125.105789</v>
      </c>
      <c r="J68" s="9">
        <v>125.293785</v>
      </c>
      <c r="K68" s="9">
        <v>125.589195</v>
      </c>
      <c r="L68" s="9">
        <v>125.87930299999999</v>
      </c>
      <c r="M68" s="9">
        <v>126.18029799999999</v>
      </c>
      <c r="N68" s="9">
        <v>126.499184</v>
      </c>
      <c r="O68" s="9">
        <v>127.349586</v>
      </c>
      <c r="P68" s="9">
        <v>128.779877</v>
      </c>
      <c r="Q68" s="9">
        <v>130.26556400000001</v>
      </c>
      <c r="R68" s="9">
        <v>131.80642700000001</v>
      </c>
      <c r="S68" s="9">
        <v>133.395096</v>
      </c>
      <c r="T68" s="9">
        <v>135.04451</v>
      </c>
      <c r="U68" s="9">
        <v>136.74529999999999</v>
      </c>
      <c r="V68" s="9">
        <v>138.504074</v>
      </c>
      <c r="W68" s="9">
        <v>140.31961100000001</v>
      </c>
      <c r="X68" s="9">
        <v>142.181793</v>
      </c>
      <c r="Y68" s="9">
        <v>144.11050399999999</v>
      </c>
      <c r="Z68" s="9">
        <v>146.086792</v>
      </c>
      <c r="AA68" s="9">
        <v>148.110153</v>
      </c>
      <c r="AB68" s="9">
        <v>150.180038</v>
      </c>
      <c r="AC68" s="9">
        <v>152.29199199999999</v>
      </c>
      <c r="AD68" s="9">
        <v>154.43897999999999</v>
      </c>
      <c r="AE68" s="9">
        <v>156.619934</v>
      </c>
      <c r="AF68" s="9">
        <v>158.836029</v>
      </c>
      <c r="AG68" s="9">
        <v>161.083023</v>
      </c>
      <c r="AH68" s="9">
        <v>163.344055</v>
      </c>
      <c r="AI68" s="9">
        <v>165.63983200000001</v>
      </c>
      <c r="AJ68" s="9">
        <v>167.973389</v>
      </c>
      <c r="AK68" s="9">
        <v>170.33471700000001</v>
      </c>
      <c r="AL68" s="9">
        <v>172.723175</v>
      </c>
      <c r="AM68" s="8">
        <v>9.1380000000000003E-3</v>
      </c>
    </row>
    <row r="70" spans="1:39" ht="15" customHeight="1" x14ac:dyDescent="0.3">
      <c r="A70" s="7" t="s">
        <v>74</v>
      </c>
      <c r="B70" s="6" t="s">
        <v>73</v>
      </c>
      <c r="C70" s="5">
        <v>263.08511399999998</v>
      </c>
      <c r="D70" s="5">
        <v>264.82202100000001</v>
      </c>
      <c r="E70" s="5">
        <v>266.68804899999998</v>
      </c>
      <c r="F70" s="5">
        <v>268.55206299999998</v>
      </c>
      <c r="G70" s="5">
        <v>270.432434</v>
      </c>
      <c r="H70" s="5">
        <v>272.32449300000002</v>
      </c>
      <c r="I70" s="5">
        <v>274.22351099999997</v>
      </c>
      <c r="J70" s="5">
        <v>276.12719700000002</v>
      </c>
      <c r="K70" s="5">
        <v>278.03277600000001</v>
      </c>
      <c r="L70" s="5">
        <v>279.93795799999998</v>
      </c>
      <c r="M70" s="5">
        <v>281.83902</v>
      </c>
      <c r="N70" s="5">
        <v>283.73468000000003</v>
      </c>
      <c r="O70" s="5">
        <v>285.61679099999998</v>
      </c>
      <c r="P70" s="5">
        <v>287.48275799999999</v>
      </c>
      <c r="Q70" s="5">
        <v>289.329407</v>
      </c>
      <c r="R70" s="5">
        <v>291.15423600000003</v>
      </c>
      <c r="S70" s="5">
        <v>292.95568800000001</v>
      </c>
      <c r="T70" s="5">
        <v>294.73315400000001</v>
      </c>
      <c r="U70" s="5">
        <v>296.486786</v>
      </c>
      <c r="V70" s="5">
        <v>298.216949</v>
      </c>
      <c r="W70" s="5">
        <v>299.92468300000002</v>
      </c>
      <c r="X70" s="5">
        <v>301.61276199999998</v>
      </c>
      <c r="Y70" s="5">
        <v>303.280914</v>
      </c>
      <c r="Z70" s="5">
        <v>304.930206</v>
      </c>
      <c r="AA70" s="5">
        <v>306.56219499999997</v>
      </c>
      <c r="AB70" s="5">
        <v>308.178833</v>
      </c>
      <c r="AC70" s="5">
        <v>309.78308099999998</v>
      </c>
      <c r="AD70" s="5">
        <v>311.37734999999998</v>
      </c>
      <c r="AE70" s="5">
        <v>312.96444700000001</v>
      </c>
      <c r="AF70" s="5">
        <v>314.54754600000001</v>
      </c>
      <c r="AG70" s="5">
        <v>316.12994400000002</v>
      </c>
      <c r="AH70" s="5">
        <v>317.71887199999998</v>
      </c>
      <c r="AI70" s="5">
        <v>319.31869499999999</v>
      </c>
      <c r="AJ70" s="5">
        <v>320.930634</v>
      </c>
      <c r="AK70" s="5">
        <v>322.55749500000002</v>
      </c>
      <c r="AL70" s="5">
        <v>324.20114100000001</v>
      </c>
      <c r="AM70" s="4">
        <v>5.9680000000000002E-3</v>
      </c>
    </row>
    <row r="71" spans="1:39" ht="15" customHeight="1" x14ac:dyDescent="0.35">
      <c r="A71" s="7" t="s">
        <v>72</v>
      </c>
      <c r="B71" s="10" t="s">
        <v>71</v>
      </c>
      <c r="C71" s="9">
        <v>107.60051</v>
      </c>
      <c r="D71" s="9">
        <v>107.764145</v>
      </c>
      <c r="E71" s="9">
        <v>107.984909</v>
      </c>
      <c r="F71" s="9">
        <v>108.207764</v>
      </c>
      <c r="G71" s="9">
        <v>108.441704</v>
      </c>
      <c r="H71" s="9">
        <v>108.684692</v>
      </c>
      <c r="I71" s="9">
        <v>108.934776</v>
      </c>
      <c r="J71" s="9">
        <v>109.19091</v>
      </c>
      <c r="K71" s="9">
        <v>109.451973</v>
      </c>
      <c r="L71" s="9">
        <v>109.717117</v>
      </c>
      <c r="M71" s="9">
        <v>109.98468</v>
      </c>
      <c r="N71" s="9">
        <v>110.253845</v>
      </c>
      <c r="O71" s="9">
        <v>110.521111</v>
      </c>
      <c r="P71" s="9">
        <v>110.78529399999999</v>
      </c>
      <c r="Q71" s="9">
        <v>111.044884</v>
      </c>
      <c r="R71" s="9">
        <v>111.298683</v>
      </c>
      <c r="S71" s="9">
        <v>111.545998</v>
      </c>
      <c r="T71" s="9">
        <v>111.786652</v>
      </c>
      <c r="U71" s="9">
        <v>112.020996</v>
      </c>
      <c r="V71" s="9">
        <v>112.249184</v>
      </c>
      <c r="W71" s="9">
        <v>112.47148900000001</v>
      </c>
      <c r="X71" s="9">
        <v>112.688416</v>
      </c>
      <c r="Y71" s="9">
        <v>112.899162</v>
      </c>
      <c r="Z71" s="9">
        <v>113.104004</v>
      </c>
      <c r="AA71" s="9">
        <v>113.303307</v>
      </c>
      <c r="AB71" s="9">
        <v>113.497711</v>
      </c>
      <c r="AC71" s="9">
        <v>113.68804900000001</v>
      </c>
      <c r="AD71" s="9">
        <v>113.875175</v>
      </c>
      <c r="AE71" s="9">
        <v>114.059853</v>
      </c>
      <c r="AF71" s="9">
        <v>114.243217</v>
      </c>
      <c r="AG71" s="9">
        <v>114.426529</v>
      </c>
      <c r="AH71" s="9">
        <v>114.61412799999999</v>
      </c>
      <c r="AI71" s="9">
        <v>114.810417</v>
      </c>
      <c r="AJ71" s="9">
        <v>115.015198</v>
      </c>
      <c r="AK71" s="9">
        <v>115.228447</v>
      </c>
      <c r="AL71" s="9">
        <v>115.450417</v>
      </c>
      <c r="AM71" s="8">
        <v>2.0279999999999999E-3</v>
      </c>
    </row>
    <row r="72" spans="1:39" ht="15" customHeight="1" x14ac:dyDescent="0.35">
      <c r="A72" s="7" t="s">
        <v>70</v>
      </c>
      <c r="B72" s="10" t="s">
        <v>57</v>
      </c>
      <c r="C72" s="9">
        <v>11.033379</v>
      </c>
      <c r="D72" s="9">
        <v>11.013763000000001</v>
      </c>
      <c r="E72" s="9">
        <v>10.999632</v>
      </c>
      <c r="F72" s="9">
        <v>10.985873</v>
      </c>
      <c r="G72" s="9">
        <v>10.973061</v>
      </c>
      <c r="H72" s="9">
        <v>10.961085000000001</v>
      </c>
      <c r="I72" s="9">
        <v>10.949854999999999</v>
      </c>
      <c r="J72" s="9">
        <v>10.939425</v>
      </c>
      <c r="K72" s="9">
        <v>10.929665</v>
      </c>
      <c r="L72" s="9">
        <v>10.920467</v>
      </c>
      <c r="M72" s="9">
        <v>10.911678</v>
      </c>
      <c r="N72" s="9">
        <v>10.903214</v>
      </c>
      <c r="O72" s="9">
        <v>10.894729999999999</v>
      </c>
      <c r="P72" s="9">
        <v>10.886119000000001</v>
      </c>
      <c r="Q72" s="9">
        <v>10.877250999999999</v>
      </c>
      <c r="R72" s="9">
        <v>10.868052</v>
      </c>
      <c r="S72" s="9">
        <v>10.85849</v>
      </c>
      <c r="T72" s="9">
        <v>10.848511</v>
      </c>
      <c r="U72" s="9">
        <v>10.838092</v>
      </c>
      <c r="V72" s="9">
        <v>10.827245</v>
      </c>
      <c r="W72" s="9">
        <v>10.816022999999999</v>
      </c>
      <c r="X72" s="9">
        <v>10.804505000000001</v>
      </c>
      <c r="Y72" s="9">
        <v>10.792686</v>
      </c>
      <c r="Z72" s="9">
        <v>10.780597999999999</v>
      </c>
      <c r="AA72" s="9">
        <v>10.768278</v>
      </c>
      <c r="AB72" s="9">
        <v>10.755787</v>
      </c>
      <c r="AC72" s="9">
        <v>10.74319</v>
      </c>
      <c r="AD72" s="9">
        <v>10.730568</v>
      </c>
      <c r="AE72" s="9">
        <v>10.718000999999999</v>
      </c>
      <c r="AF72" s="9">
        <v>10.705572</v>
      </c>
      <c r="AG72" s="9">
        <v>10.693379999999999</v>
      </c>
      <c r="AH72" s="9">
        <v>10.681577000000001</v>
      </c>
      <c r="AI72" s="9">
        <v>10.670245</v>
      </c>
      <c r="AJ72" s="9">
        <v>10.659262</v>
      </c>
      <c r="AK72" s="9">
        <v>10.648357000000001</v>
      </c>
      <c r="AL72" s="9">
        <v>10.637672999999999</v>
      </c>
      <c r="AM72" s="8">
        <v>-1.021E-3</v>
      </c>
    </row>
    <row r="73" spans="1:39" ht="15" customHeight="1" x14ac:dyDescent="0.35">
      <c r="A73" s="7" t="s">
        <v>69</v>
      </c>
      <c r="B73" s="10" t="s">
        <v>55</v>
      </c>
      <c r="C73" s="9">
        <v>82.223990999999998</v>
      </c>
      <c r="D73" s="9">
        <v>82.171700000000001</v>
      </c>
      <c r="E73" s="9">
        <v>81.863922000000002</v>
      </c>
      <c r="F73" s="9">
        <v>81.306090999999995</v>
      </c>
      <c r="G73" s="9">
        <v>80.617797999999993</v>
      </c>
      <c r="H73" s="9">
        <v>79.879608000000005</v>
      </c>
      <c r="I73" s="9">
        <v>79.067161999999996</v>
      </c>
      <c r="J73" s="9">
        <v>78.154678000000004</v>
      </c>
      <c r="K73" s="9">
        <v>77.191849000000005</v>
      </c>
      <c r="L73" s="9">
        <v>76.197036999999995</v>
      </c>
      <c r="M73" s="9">
        <v>75.125236999999998</v>
      </c>
      <c r="N73" s="9">
        <v>74.003815000000003</v>
      </c>
      <c r="O73" s="9">
        <v>72.852829</v>
      </c>
      <c r="P73" s="9">
        <v>71.691237999999998</v>
      </c>
      <c r="Q73" s="9">
        <v>70.485969999999995</v>
      </c>
      <c r="R73" s="9">
        <v>69.203109999999995</v>
      </c>
      <c r="S73" s="9">
        <v>67.848433999999997</v>
      </c>
      <c r="T73" s="9">
        <v>66.411102</v>
      </c>
      <c r="U73" s="9">
        <v>64.942879000000005</v>
      </c>
      <c r="V73" s="9">
        <v>63.422835999999997</v>
      </c>
      <c r="W73" s="9">
        <v>61.897010999999999</v>
      </c>
      <c r="X73" s="9">
        <v>60.290844</v>
      </c>
      <c r="Y73" s="9">
        <v>58.673316999999997</v>
      </c>
      <c r="Z73" s="9">
        <v>57.027782000000002</v>
      </c>
      <c r="AA73" s="9">
        <v>55.329799999999999</v>
      </c>
      <c r="AB73" s="9">
        <v>53.582782999999999</v>
      </c>
      <c r="AC73" s="9">
        <v>51.818652999999998</v>
      </c>
      <c r="AD73" s="9">
        <v>50.056671000000001</v>
      </c>
      <c r="AE73" s="9">
        <v>48.296497000000002</v>
      </c>
      <c r="AF73" s="9">
        <v>46.535065000000003</v>
      </c>
      <c r="AG73" s="9">
        <v>44.760734999999997</v>
      </c>
      <c r="AH73" s="9">
        <v>42.954807000000002</v>
      </c>
      <c r="AI73" s="9">
        <v>41.113297000000003</v>
      </c>
      <c r="AJ73" s="9">
        <v>39.287376000000002</v>
      </c>
      <c r="AK73" s="9">
        <v>37.417458000000003</v>
      </c>
      <c r="AL73" s="9">
        <v>35.527672000000003</v>
      </c>
      <c r="AM73" s="8">
        <v>-2.436E-2</v>
      </c>
    </row>
    <row r="74" spans="1:39" ht="15" customHeight="1" x14ac:dyDescent="0.35">
      <c r="A74" s="7" t="s">
        <v>68</v>
      </c>
      <c r="B74" s="10" t="s">
        <v>53</v>
      </c>
      <c r="C74" s="9">
        <v>14.270614</v>
      </c>
      <c r="D74" s="9">
        <v>14.506306</v>
      </c>
      <c r="E74" s="9">
        <v>15.049111999999999</v>
      </c>
      <c r="F74" s="9">
        <v>15.84371</v>
      </c>
      <c r="G74" s="9">
        <v>16.778908000000001</v>
      </c>
      <c r="H74" s="9">
        <v>17.772223</v>
      </c>
      <c r="I74" s="9">
        <v>18.846159</v>
      </c>
      <c r="J74" s="9">
        <v>20.025383000000001</v>
      </c>
      <c r="K74" s="9">
        <v>21.259219999999999</v>
      </c>
      <c r="L74" s="9">
        <v>22.528576000000001</v>
      </c>
      <c r="M74" s="9">
        <v>23.876944000000002</v>
      </c>
      <c r="N74" s="9">
        <v>25.276206999999999</v>
      </c>
      <c r="O74" s="9">
        <v>26.703173</v>
      </c>
      <c r="P74" s="9">
        <v>28.137794</v>
      </c>
      <c r="Q74" s="9">
        <v>29.611774</v>
      </c>
      <c r="R74" s="9">
        <v>31.157883000000002</v>
      </c>
      <c r="S74" s="9">
        <v>32.769706999999997</v>
      </c>
      <c r="T74" s="9">
        <v>34.457946999999997</v>
      </c>
      <c r="U74" s="9">
        <v>36.171227000000002</v>
      </c>
      <c r="V74" s="9">
        <v>37.930594999999997</v>
      </c>
      <c r="W74" s="9">
        <v>39.690246999999999</v>
      </c>
      <c r="X74" s="9">
        <v>41.525168999999998</v>
      </c>
      <c r="Y74" s="9">
        <v>43.365589</v>
      </c>
      <c r="Z74" s="9">
        <v>45.228371000000003</v>
      </c>
      <c r="AA74" s="9">
        <v>47.138306</v>
      </c>
      <c r="AB74" s="9">
        <v>49.092551999999998</v>
      </c>
      <c r="AC74" s="9">
        <v>51.059952000000003</v>
      </c>
      <c r="AD74" s="9">
        <v>53.022018000000003</v>
      </c>
      <c r="AE74" s="9">
        <v>54.979782</v>
      </c>
      <c r="AF74" s="9">
        <v>56.937351</v>
      </c>
      <c r="AG74" s="9">
        <v>58.907527999999999</v>
      </c>
      <c r="AH74" s="9">
        <v>60.913207999999997</v>
      </c>
      <c r="AI74" s="9">
        <v>62.962668999999998</v>
      </c>
      <c r="AJ74" s="9">
        <v>65.004683999999997</v>
      </c>
      <c r="AK74" s="9">
        <v>67.099106000000006</v>
      </c>
      <c r="AL74" s="9">
        <v>69.221901000000003</v>
      </c>
      <c r="AM74" s="8">
        <v>4.7035E-2</v>
      </c>
    </row>
    <row r="75" spans="1:39" ht="15" customHeight="1" x14ac:dyDescent="0.35">
      <c r="A75" s="7" t="s">
        <v>67</v>
      </c>
      <c r="B75" s="10" t="s">
        <v>51</v>
      </c>
      <c r="C75" s="9">
        <v>7.2523000000000004E-2</v>
      </c>
      <c r="D75" s="9">
        <v>7.2373999999999994E-2</v>
      </c>
      <c r="E75" s="9">
        <v>7.2239999999999999E-2</v>
      </c>
      <c r="F75" s="9">
        <v>7.2093000000000004E-2</v>
      </c>
      <c r="G75" s="9">
        <v>7.1940000000000004E-2</v>
      </c>
      <c r="H75" s="9">
        <v>7.1777999999999995E-2</v>
      </c>
      <c r="I75" s="9">
        <v>7.1605000000000002E-2</v>
      </c>
      <c r="J75" s="9">
        <v>7.1423E-2</v>
      </c>
      <c r="K75" s="9">
        <v>7.1232000000000004E-2</v>
      </c>
      <c r="L75" s="9">
        <v>7.1032999999999999E-2</v>
      </c>
      <c r="M75" s="9">
        <v>7.0824999999999999E-2</v>
      </c>
      <c r="N75" s="9">
        <v>7.0609000000000005E-2</v>
      </c>
      <c r="O75" s="9">
        <v>7.0382E-2</v>
      </c>
      <c r="P75" s="9">
        <v>7.0143999999999998E-2</v>
      </c>
      <c r="Q75" s="9">
        <v>6.9896E-2</v>
      </c>
      <c r="R75" s="9">
        <v>6.9638000000000005E-2</v>
      </c>
      <c r="S75" s="9">
        <v>6.9370000000000001E-2</v>
      </c>
      <c r="T75" s="9">
        <v>6.9092000000000001E-2</v>
      </c>
      <c r="U75" s="9">
        <v>6.8804000000000004E-2</v>
      </c>
      <c r="V75" s="9">
        <v>6.8507999999999999E-2</v>
      </c>
      <c r="W75" s="9">
        <v>6.8204000000000001E-2</v>
      </c>
      <c r="X75" s="9">
        <v>6.7893999999999996E-2</v>
      </c>
      <c r="Y75" s="9">
        <v>6.7576999999999998E-2</v>
      </c>
      <c r="Z75" s="9">
        <v>6.7253999999999994E-2</v>
      </c>
      <c r="AA75" s="9">
        <v>6.6925999999999999E-2</v>
      </c>
      <c r="AB75" s="9">
        <v>6.6592999999999999E-2</v>
      </c>
      <c r="AC75" s="9">
        <v>6.6255999999999995E-2</v>
      </c>
      <c r="AD75" s="9">
        <v>6.5915000000000001E-2</v>
      </c>
      <c r="AE75" s="9">
        <v>6.5571000000000004E-2</v>
      </c>
      <c r="AF75" s="9">
        <v>6.5226000000000006E-2</v>
      </c>
      <c r="AG75" s="9">
        <v>6.4879000000000006E-2</v>
      </c>
      <c r="AH75" s="9">
        <v>6.4535999999999996E-2</v>
      </c>
      <c r="AI75" s="9">
        <v>6.4202999999999996E-2</v>
      </c>
      <c r="AJ75" s="9">
        <v>6.3871999999999998E-2</v>
      </c>
      <c r="AK75" s="9">
        <v>6.3527E-2</v>
      </c>
      <c r="AL75" s="9">
        <v>6.3170000000000004E-2</v>
      </c>
      <c r="AM75" s="8">
        <v>-3.9919999999999999E-3</v>
      </c>
    </row>
    <row r="76" spans="1:39" ht="15" customHeight="1" x14ac:dyDescent="0.35">
      <c r="A76" s="7" t="s">
        <v>66</v>
      </c>
      <c r="B76" s="10" t="s">
        <v>65</v>
      </c>
      <c r="C76" s="9">
        <v>31.639206000000001</v>
      </c>
      <c r="D76" s="9">
        <v>31.885719000000002</v>
      </c>
      <c r="E76" s="9">
        <v>32.145325</v>
      </c>
      <c r="F76" s="9">
        <v>32.402500000000003</v>
      </c>
      <c r="G76" s="9">
        <v>32.659354999999998</v>
      </c>
      <c r="H76" s="9">
        <v>32.915359000000002</v>
      </c>
      <c r="I76" s="9">
        <v>33.169891</v>
      </c>
      <c r="J76" s="9">
        <v>33.422733000000001</v>
      </c>
      <c r="K76" s="9">
        <v>33.673530999999997</v>
      </c>
      <c r="L76" s="9">
        <v>33.922012000000002</v>
      </c>
      <c r="M76" s="9">
        <v>34.167755</v>
      </c>
      <c r="N76" s="9">
        <v>34.410693999999999</v>
      </c>
      <c r="O76" s="9">
        <v>34.649895000000001</v>
      </c>
      <c r="P76" s="9">
        <v>34.885131999999999</v>
      </c>
      <c r="Q76" s="9">
        <v>35.116092999999999</v>
      </c>
      <c r="R76" s="9">
        <v>35.342593999999998</v>
      </c>
      <c r="S76" s="9">
        <v>35.564532999999997</v>
      </c>
      <c r="T76" s="9">
        <v>35.781844999999997</v>
      </c>
      <c r="U76" s="9">
        <v>35.994545000000002</v>
      </c>
      <c r="V76" s="9">
        <v>36.202731999999997</v>
      </c>
      <c r="W76" s="9">
        <v>36.406612000000003</v>
      </c>
      <c r="X76" s="9">
        <v>36.606613000000003</v>
      </c>
      <c r="Y76" s="9">
        <v>36.802860000000003</v>
      </c>
      <c r="Z76" s="9">
        <v>36.995499000000002</v>
      </c>
      <c r="AA76" s="9">
        <v>37.184803000000002</v>
      </c>
      <c r="AB76" s="9">
        <v>37.370941000000002</v>
      </c>
      <c r="AC76" s="9">
        <v>37.554454999999997</v>
      </c>
      <c r="AD76" s="9">
        <v>37.735626000000003</v>
      </c>
      <c r="AE76" s="9">
        <v>37.914852000000003</v>
      </c>
      <c r="AF76" s="9">
        <v>38.092525000000002</v>
      </c>
      <c r="AG76" s="9">
        <v>38.268974</v>
      </c>
      <c r="AH76" s="9">
        <v>38.444777999999999</v>
      </c>
      <c r="AI76" s="9">
        <v>38.619961000000004</v>
      </c>
      <c r="AJ76" s="9">
        <v>38.794719999999998</v>
      </c>
      <c r="AK76" s="9">
        <v>38.969642999999998</v>
      </c>
      <c r="AL76" s="9">
        <v>39.145007999999997</v>
      </c>
      <c r="AM76" s="8">
        <v>6.051E-3</v>
      </c>
    </row>
    <row r="77" spans="1:39" ht="15" customHeight="1" x14ac:dyDescent="0.35">
      <c r="A77" s="7" t="s">
        <v>64</v>
      </c>
      <c r="B77" s="10" t="s">
        <v>57</v>
      </c>
      <c r="C77" s="9">
        <v>0</v>
      </c>
      <c r="D77" s="9">
        <v>0</v>
      </c>
      <c r="E77" s="9">
        <v>0</v>
      </c>
      <c r="F77" s="9">
        <v>0</v>
      </c>
      <c r="G77" s="9">
        <v>0</v>
      </c>
      <c r="H77" s="9">
        <v>0</v>
      </c>
      <c r="I77" s="9">
        <v>0</v>
      </c>
      <c r="J77" s="9">
        <v>0</v>
      </c>
      <c r="K77" s="9">
        <v>0</v>
      </c>
      <c r="L77" s="9">
        <v>0</v>
      </c>
      <c r="M77" s="9">
        <v>0</v>
      </c>
      <c r="N77" s="9">
        <v>0</v>
      </c>
      <c r="O77" s="9">
        <v>0</v>
      </c>
      <c r="P77" s="9">
        <v>0</v>
      </c>
      <c r="Q77" s="9">
        <v>0</v>
      </c>
      <c r="R77" s="9">
        <v>0</v>
      </c>
      <c r="S77" s="9">
        <v>0</v>
      </c>
      <c r="T77" s="9">
        <v>0</v>
      </c>
      <c r="U77" s="9">
        <v>0</v>
      </c>
      <c r="V77" s="9">
        <v>0</v>
      </c>
      <c r="W77" s="9">
        <v>0</v>
      </c>
      <c r="X77" s="9">
        <v>0</v>
      </c>
      <c r="Y77" s="9">
        <v>0</v>
      </c>
      <c r="Z77" s="9">
        <v>0</v>
      </c>
      <c r="AA77" s="9">
        <v>0</v>
      </c>
      <c r="AB77" s="9">
        <v>0</v>
      </c>
      <c r="AC77" s="9">
        <v>0</v>
      </c>
      <c r="AD77" s="9">
        <v>0</v>
      </c>
      <c r="AE77" s="9">
        <v>0</v>
      </c>
      <c r="AF77" s="9">
        <v>0</v>
      </c>
      <c r="AG77" s="9">
        <v>0</v>
      </c>
      <c r="AH77" s="9">
        <v>0</v>
      </c>
      <c r="AI77" s="9">
        <v>0</v>
      </c>
      <c r="AJ77" s="9">
        <v>0</v>
      </c>
      <c r="AK77" s="9">
        <v>0</v>
      </c>
      <c r="AL77" s="9">
        <v>0</v>
      </c>
      <c r="AM77" s="8" t="s">
        <v>29</v>
      </c>
    </row>
    <row r="78" spans="1:39" ht="15" customHeight="1" x14ac:dyDescent="0.35">
      <c r="A78" s="7" t="s">
        <v>63</v>
      </c>
      <c r="B78" s="10" t="s">
        <v>55</v>
      </c>
      <c r="C78" s="9">
        <v>31.639206000000001</v>
      </c>
      <c r="D78" s="9">
        <v>31.885719000000002</v>
      </c>
      <c r="E78" s="9">
        <v>32.145325</v>
      </c>
      <c r="F78" s="9">
        <v>32.402500000000003</v>
      </c>
      <c r="G78" s="9">
        <v>32.659354999999998</v>
      </c>
      <c r="H78" s="9">
        <v>32.915359000000002</v>
      </c>
      <c r="I78" s="9">
        <v>33.169891</v>
      </c>
      <c r="J78" s="9">
        <v>33.422733000000001</v>
      </c>
      <c r="K78" s="9">
        <v>33.673530999999997</v>
      </c>
      <c r="L78" s="9">
        <v>33.922012000000002</v>
      </c>
      <c r="M78" s="9">
        <v>34.167755</v>
      </c>
      <c r="N78" s="9">
        <v>34.410693999999999</v>
      </c>
      <c r="O78" s="9">
        <v>34.649895000000001</v>
      </c>
      <c r="P78" s="9">
        <v>34.885131999999999</v>
      </c>
      <c r="Q78" s="9">
        <v>35.116092999999999</v>
      </c>
      <c r="R78" s="9">
        <v>35.342593999999998</v>
      </c>
      <c r="S78" s="9">
        <v>35.564532999999997</v>
      </c>
      <c r="T78" s="9">
        <v>35.781844999999997</v>
      </c>
      <c r="U78" s="9">
        <v>35.994545000000002</v>
      </c>
      <c r="V78" s="9">
        <v>36.202731999999997</v>
      </c>
      <c r="W78" s="9">
        <v>36.406612000000003</v>
      </c>
      <c r="X78" s="9">
        <v>36.606613000000003</v>
      </c>
      <c r="Y78" s="9">
        <v>36.802860000000003</v>
      </c>
      <c r="Z78" s="9">
        <v>36.995499000000002</v>
      </c>
      <c r="AA78" s="9">
        <v>37.184803000000002</v>
      </c>
      <c r="AB78" s="9">
        <v>37.370941000000002</v>
      </c>
      <c r="AC78" s="9">
        <v>37.554454999999997</v>
      </c>
      <c r="AD78" s="9">
        <v>37.735626000000003</v>
      </c>
      <c r="AE78" s="9">
        <v>37.914852000000003</v>
      </c>
      <c r="AF78" s="9">
        <v>38.092525000000002</v>
      </c>
      <c r="AG78" s="9">
        <v>38.268974</v>
      </c>
      <c r="AH78" s="9">
        <v>38.444777999999999</v>
      </c>
      <c r="AI78" s="9">
        <v>38.619961000000004</v>
      </c>
      <c r="AJ78" s="9">
        <v>38.794719999999998</v>
      </c>
      <c r="AK78" s="9">
        <v>38.969642999999998</v>
      </c>
      <c r="AL78" s="9">
        <v>39.145007999999997</v>
      </c>
      <c r="AM78" s="8">
        <v>6.051E-3</v>
      </c>
    </row>
    <row r="79" spans="1:39" ht="15" customHeight="1" x14ac:dyDescent="0.35">
      <c r="A79" s="7" t="s">
        <v>62</v>
      </c>
      <c r="B79" s="10" t="s">
        <v>53</v>
      </c>
      <c r="C79" s="9">
        <v>0</v>
      </c>
      <c r="D79" s="9">
        <v>0</v>
      </c>
      <c r="E79" s="9">
        <v>0</v>
      </c>
      <c r="F79" s="9">
        <v>0</v>
      </c>
      <c r="G79" s="9">
        <v>0</v>
      </c>
      <c r="H79" s="9">
        <v>0</v>
      </c>
      <c r="I79" s="9">
        <v>0</v>
      </c>
      <c r="J79" s="9">
        <v>0</v>
      </c>
      <c r="K79" s="9">
        <v>0</v>
      </c>
      <c r="L79" s="9">
        <v>0</v>
      </c>
      <c r="M79" s="9">
        <v>0</v>
      </c>
      <c r="N79" s="9">
        <v>0</v>
      </c>
      <c r="O79" s="9">
        <v>0</v>
      </c>
      <c r="P79" s="9">
        <v>0</v>
      </c>
      <c r="Q79" s="9">
        <v>0</v>
      </c>
      <c r="R79" s="9">
        <v>0</v>
      </c>
      <c r="S79" s="9">
        <v>0</v>
      </c>
      <c r="T79" s="9">
        <v>0</v>
      </c>
      <c r="U79" s="9">
        <v>0</v>
      </c>
      <c r="V79" s="9">
        <v>0</v>
      </c>
      <c r="W79" s="9">
        <v>0</v>
      </c>
      <c r="X79" s="9">
        <v>0</v>
      </c>
      <c r="Y79" s="9">
        <v>0</v>
      </c>
      <c r="Z79" s="9">
        <v>0</v>
      </c>
      <c r="AA79" s="9">
        <v>0</v>
      </c>
      <c r="AB79" s="9">
        <v>0</v>
      </c>
      <c r="AC79" s="9">
        <v>0</v>
      </c>
      <c r="AD79" s="9">
        <v>0</v>
      </c>
      <c r="AE79" s="9">
        <v>0</v>
      </c>
      <c r="AF79" s="9">
        <v>0</v>
      </c>
      <c r="AG79" s="9">
        <v>0</v>
      </c>
      <c r="AH79" s="9">
        <v>0</v>
      </c>
      <c r="AI79" s="9">
        <v>0</v>
      </c>
      <c r="AJ79" s="9">
        <v>0</v>
      </c>
      <c r="AK79" s="9">
        <v>0</v>
      </c>
      <c r="AL79" s="9">
        <v>0</v>
      </c>
      <c r="AM79" s="8" t="s">
        <v>29</v>
      </c>
    </row>
    <row r="80" spans="1:39" ht="15" customHeight="1" x14ac:dyDescent="0.35">
      <c r="A80" s="7" t="s">
        <v>61</v>
      </c>
      <c r="B80" s="10" t="s">
        <v>51</v>
      </c>
      <c r="C80" s="9">
        <v>0</v>
      </c>
      <c r="D80" s="9">
        <v>0</v>
      </c>
      <c r="E80" s="9">
        <v>0</v>
      </c>
      <c r="F80" s="9">
        <v>0</v>
      </c>
      <c r="G80" s="9">
        <v>0</v>
      </c>
      <c r="H80" s="9">
        <v>0</v>
      </c>
      <c r="I80" s="9">
        <v>0</v>
      </c>
      <c r="J80" s="9">
        <v>0</v>
      </c>
      <c r="K80" s="9">
        <v>0</v>
      </c>
      <c r="L80" s="9">
        <v>0</v>
      </c>
      <c r="M80" s="9">
        <v>0</v>
      </c>
      <c r="N80" s="9">
        <v>0</v>
      </c>
      <c r="O80" s="9">
        <v>0</v>
      </c>
      <c r="P80" s="9">
        <v>0</v>
      </c>
      <c r="Q80" s="9">
        <v>0</v>
      </c>
      <c r="R80" s="9">
        <v>0</v>
      </c>
      <c r="S80" s="9">
        <v>0</v>
      </c>
      <c r="T80" s="9">
        <v>0</v>
      </c>
      <c r="U80" s="9">
        <v>0</v>
      </c>
      <c r="V80" s="9">
        <v>0</v>
      </c>
      <c r="W80" s="9">
        <v>0</v>
      </c>
      <c r="X80" s="9">
        <v>0</v>
      </c>
      <c r="Y80" s="9">
        <v>0</v>
      </c>
      <c r="Z80" s="9">
        <v>0</v>
      </c>
      <c r="AA80" s="9">
        <v>0</v>
      </c>
      <c r="AB80" s="9">
        <v>0</v>
      </c>
      <c r="AC80" s="9">
        <v>0</v>
      </c>
      <c r="AD80" s="9">
        <v>0</v>
      </c>
      <c r="AE80" s="9">
        <v>0</v>
      </c>
      <c r="AF80" s="9">
        <v>0</v>
      </c>
      <c r="AG80" s="9">
        <v>0</v>
      </c>
      <c r="AH80" s="9">
        <v>0</v>
      </c>
      <c r="AI80" s="9">
        <v>0</v>
      </c>
      <c r="AJ80" s="9">
        <v>0</v>
      </c>
      <c r="AK80" s="9">
        <v>0</v>
      </c>
      <c r="AL80" s="9">
        <v>0</v>
      </c>
      <c r="AM80" s="8" t="s">
        <v>29</v>
      </c>
    </row>
    <row r="81" spans="1:39" ht="15" customHeight="1" x14ac:dyDescent="0.35">
      <c r="A81" s="7" t="s">
        <v>60</v>
      </c>
      <c r="B81" s="10" t="s">
        <v>59</v>
      </c>
      <c r="C81" s="9">
        <v>123.84538999999999</v>
      </c>
      <c r="D81" s="9">
        <v>125.17216500000001</v>
      </c>
      <c r="E81" s="9">
        <v>126.557816</v>
      </c>
      <c r="F81" s="9">
        <v>127.941818</v>
      </c>
      <c r="G81" s="9">
        <v>129.33135999999999</v>
      </c>
      <c r="H81" s="9">
        <v>130.72444200000001</v>
      </c>
      <c r="I81" s="9">
        <v>132.11883499999999</v>
      </c>
      <c r="J81" s="9">
        <v>133.513565</v>
      </c>
      <c r="K81" s="9">
        <v>134.90728799999999</v>
      </c>
      <c r="L81" s="9">
        <v>136.29882799999999</v>
      </c>
      <c r="M81" s="9">
        <v>137.68658400000001</v>
      </c>
      <c r="N81" s="9">
        <v>139.070145</v>
      </c>
      <c r="O81" s="9">
        <v>140.445786</v>
      </c>
      <c r="P81" s="9">
        <v>141.81234699999999</v>
      </c>
      <c r="Q81" s="9">
        <v>143.16842700000001</v>
      </c>
      <c r="R81" s="9">
        <v>144.51293899999999</v>
      </c>
      <c r="S81" s="9">
        <v>145.84515400000001</v>
      </c>
      <c r="T81" s="9">
        <v>147.164658</v>
      </c>
      <c r="U81" s="9">
        <v>148.471237</v>
      </c>
      <c r="V81" s="9">
        <v>149.76503</v>
      </c>
      <c r="W81" s="9">
        <v>151.04658499999999</v>
      </c>
      <c r="X81" s="9">
        <v>152.317734</v>
      </c>
      <c r="Y81" s="9">
        <v>153.57888800000001</v>
      </c>
      <c r="Z81" s="9">
        <v>154.83068800000001</v>
      </c>
      <c r="AA81" s="9">
        <v>156.07409699999999</v>
      </c>
      <c r="AB81" s="9">
        <v>157.31019599999999</v>
      </c>
      <c r="AC81" s="9">
        <v>158.54057299999999</v>
      </c>
      <c r="AD81" s="9">
        <v>159.766525</v>
      </c>
      <c r="AE81" s="9">
        <v>160.989746</v>
      </c>
      <c r="AF81" s="9">
        <v>162.211838</v>
      </c>
      <c r="AG81" s="9">
        <v>163.434448</v>
      </c>
      <c r="AH81" s="9">
        <v>164.65997300000001</v>
      </c>
      <c r="AI81" s="9">
        <v>165.88832099999999</v>
      </c>
      <c r="AJ81" s="9">
        <v>167.12068199999999</v>
      </c>
      <c r="AK81" s="9">
        <v>168.359375</v>
      </c>
      <c r="AL81" s="9">
        <v>169.605728</v>
      </c>
      <c r="AM81" s="8">
        <v>8.9750000000000003E-3</v>
      </c>
    </row>
    <row r="82" spans="1:39" ht="15" customHeight="1" x14ac:dyDescent="0.35">
      <c r="A82" s="7" t="s">
        <v>58</v>
      </c>
      <c r="B82" s="10" t="s">
        <v>57</v>
      </c>
      <c r="C82" s="9">
        <v>13.745362</v>
      </c>
      <c r="D82" s="9">
        <v>13.892618000000001</v>
      </c>
      <c r="E82" s="9">
        <v>14.046412</v>
      </c>
      <c r="F82" s="9">
        <v>14.200018999999999</v>
      </c>
      <c r="G82" s="9">
        <v>14.354241</v>
      </c>
      <c r="H82" s="9">
        <v>14.508856</v>
      </c>
      <c r="I82" s="9">
        <v>14.663617</v>
      </c>
      <c r="J82" s="9">
        <v>14.818417</v>
      </c>
      <c r="K82" s="9">
        <v>14.973102000000001</v>
      </c>
      <c r="L82" s="9">
        <v>15.127547</v>
      </c>
      <c r="M82" s="9">
        <v>15.281571</v>
      </c>
      <c r="N82" s="9">
        <v>15.435129</v>
      </c>
      <c r="O82" s="9">
        <v>15.587811</v>
      </c>
      <c r="P82" s="9">
        <v>15.739482000000001</v>
      </c>
      <c r="Q82" s="9">
        <v>15.889989999999999</v>
      </c>
      <c r="R82" s="9">
        <v>16.039213</v>
      </c>
      <c r="S82" s="9">
        <v>16.187076999999999</v>
      </c>
      <c r="T82" s="9">
        <v>16.333525000000002</v>
      </c>
      <c r="U82" s="9">
        <v>16.478539999999999</v>
      </c>
      <c r="V82" s="9">
        <v>16.622133000000002</v>
      </c>
      <c r="W82" s="9">
        <v>16.76437</v>
      </c>
      <c r="X82" s="9">
        <v>16.905455</v>
      </c>
      <c r="Y82" s="9">
        <v>17.045428999999999</v>
      </c>
      <c r="Z82" s="9">
        <v>17.184363999999999</v>
      </c>
      <c r="AA82" s="9">
        <v>17.322367</v>
      </c>
      <c r="AB82" s="9">
        <v>17.459557</v>
      </c>
      <c r="AC82" s="9">
        <v>17.596112999999999</v>
      </c>
      <c r="AD82" s="9">
        <v>17.732185000000001</v>
      </c>
      <c r="AE82" s="9">
        <v>17.867947000000001</v>
      </c>
      <c r="AF82" s="9">
        <v>18.003579999999999</v>
      </c>
      <c r="AG82" s="9">
        <v>18.139278000000001</v>
      </c>
      <c r="AH82" s="9">
        <v>18.275295</v>
      </c>
      <c r="AI82" s="9">
        <v>18.411629000000001</v>
      </c>
      <c r="AJ82" s="9">
        <v>18.548407000000001</v>
      </c>
      <c r="AK82" s="9">
        <v>18.685886</v>
      </c>
      <c r="AL82" s="9">
        <v>18.824214999999999</v>
      </c>
      <c r="AM82" s="8">
        <v>8.9750000000000003E-3</v>
      </c>
    </row>
    <row r="83" spans="1:39" ht="15" customHeight="1" x14ac:dyDescent="0.35">
      <c r="A83" s="7" t="s">
        <v>56</v>
      </c>
      <c r="B83" s="10" t="s">
        <v>55</v>
      </c>
      <c r="C83" s="9">
        <v>108.714401</v>
      </c>
      <c r="D83" s="9">
        <v>109.87247499999999</v>
      </c>
      <c r="E83" s="9">
        <v>111.07379899999999</v>
      </c>
      <c r="F83" s="9">
        <v>112.266273</v>
      </c>
      <c r="G83" s="9">
        <v>113.45919000000001</v>
      </c>
      <c r="H83" s="9">
        <v>114.652771</v>
      </c>
      <c r="I83" s="9">
        <v>115.84446</v>
      </c>
      <c r="J83" s="9">
        <v>117.032494</v>
      </c>
      <c r="K83" s="9">
        <v>118.217339</v>
      </c>
      <c r="L83" s="9">
        <v>119.398582</v>
      </c>
      <c r="M83" s="9">
        <v>120.573624</v>
      </c>
      <c r="N83" s="9">
        <v>121.74297300000001</v>
      </c>
      <c r="O83" s="9">
        <v>122.903763</v>
      </c>
      <c r="P83" s="9">
        <v>124.055634</v>
      </c>
      <c r="Q83" s="9">
        <v>125.19635</v>
      </c>
      <c r="R83" s="9">
        <v>126.32384500000001</v>
      </c>
      <c r="S83" s="9">
        <v>127.437653</v>
      </c>
      <c r="T83" s="9">
        <v>128.537048</v>
      </c>
      <c r="U83" s="9">
        <v>129.62347399999999</v>
      </c>
      <c r="V83" s="9">
        <v>130.696259</v>
      </c>
      <c r="W83" s="9">
        <v>131.757248</v>
      </c>
      <c r="X83" s="9">
        <v>132.80577099999999</v>
      </c>
      <c r="Y83" s="9">
        <v>133.844482</v>
      </c>
      <c r="Z83" s="9">
        <v>134.87329099999999</v>
      </c>
      <c r="AA83" s="9">
        <v>135.892303</v>
      </c>
      <c r="AB83" s="9">
        <v>136.90266399999999</v>
      </c>
      <c r="AC83" s="9">
        <v>137.90664699999999</v>
      </c>
      <c r="AD83" s="9">
        <v>138.906128</v>
      </c>
      <c r="AE83" s="9">
        <v>139.90249600000001</v>
      </c>
      <c r="AF83" s="9">
        <v>140.897064</v>
      </c>
      <c r="AG83" s="9">
        <v>141.89082300000001</v>
      </c>
      <c r="AH83" s="9">
        <v>142.88514699999999</v>
      </c>
      <c r="AI83" s="9">
        <v>143.879547</v>
      </c>
      <c r="AJ83" s="9">
        <v>144.87702899999999</v>
      </c>
      <c r="AK83" s="9">
        <v>145.87756300000001</v>
      </c>
      <c r="AL83" s="9">
        <v>146.88310200000001</v>
      </c>
      <c r="AM83" s="8">
        <v>8.5749999999999993E-3</v>
      </c>
    </row>
    <row r="84" spans="1:39" ht="15" customHeight="1" x14ac:dyDescent="0.35">
      <c r="A84" s="7" t="s">
        <v>54</v>
      </c>
      <c r="B84" s="10" t="s">
        <v>53</v>
      </c>
      <c r="C84" s="9">
        <v>1.279547</v>
      </c>
      <c r="D84" s="9">
        <v>1.2998609999999999</v>
      </c>
      <c r="E84" s="9">
        <v>1.32921</v>
      </c>
      <c r="F84" s="9">
        <v>1.365939</v>
      </c>
      <c r="G84" s="9">
        <v>1.4071560000000001</v>
      </c>
      <c r="H84" s="9">
        <v>1.4508460000000001</v>
      </c>
      <c r="I84" s="9">
        <v>1.4976069999999999</v>
      </c>
      <c r="J84" s="9">
        <v>1.5482990000000001</v>
      </c>
      <c r="K84" s="9">
        <v>1.6012869999999999</v>
      </c>
      <c r="L84" s="9">
        <v>1.6559550000000001</v>
      </c>
      <c r="M84" s="9">
        <v>1.713454</v>
      </c>
      <c r="N84" s="9">
        <v>1.772913</v>
      </c>
      <c r="O84" s="9">
        <v>1.833907</v>
      </c>
      <c r="P84" s="9">
        <v>1.8957569999999999</v>
      </c>
      <c r="Q84" s="9">
        <v>1.959454</v>
      </c>
      <c r="R84" s="9">
        <v>2.0261040000000001</v>
      </c>
      <c r="S84" s="9">
        <v>2.0954980000000001</v>
      </c>
      <c r="T84" s="9">
        <v>2.1680290000000002</v>
      </c>
      <c r="U84" s="9">
        <v>2.2420550000000001</v>
      </c>
      <c r="V84" s="9">
        <v>2.3183609999999999</v>
      </c>
      <c r="W84" s="9">
        <v>2.3955790000000001</v>
      </c>
      <c r="X84" s="9">
        <v>2.4760369999999998</v>
      </c>
      <c r="Y84" s="9">
        <v>2.5574409999999999</v>
      </c>
      <c r="Z84" s="9">
        <v>2.6404329999999998</v>
      </c>
      <c r="AA84" s="9">
        <v>2.7257349999999998</v>
      </c>
      <c r="AB84" s="9">
        <v>2.8132320000000002</v>
      </c>
      <c r="AC84" s="9">
        <v>2.9020030000000001</v>
      </c>
      <c r="AD84" s="9">
        <v>2.9913850000000002</v>
      </c>
      <c r="AE84" s="9">
        <v>3.0814059999999999</v>
      </c>
      <c r="AF84" s="9">
        <v>3.1722350000000001</v>
      </c>
      <c r="AG84" s="9">
        <v>3.2643610000000001</v>
      </c>
      <c r="AH84" s="9">
        <v>3.3584969999999998</v>
      </c>
      <c r="AI84" s="9">
        <v>3.45506</v>
      </c>
      <c r="AJ84" s="9">
        <v>3.5521150000000001</v>
      </c>
      <c r="AK84" s="9">
        <v>3.6517219999999999</v>
      </c>
      <c r="AL84" s="9">
        <v>3.7531340000000002</v>
      </c>
      <c r="AM84" s="8">
        <v>3.1677999999999998E-2</v>
      </c>
    </row>
    <row r="85" spans="1:39" ht="15" customHeight="1" x14ac:dyDescent="0.35">
      <c r="A85" s="7" t="s">
        <v>52</v>
      </c>
      <c r="B85" s="10" t="s">
        <v>51</v>
      </c>
      <c r="C85" s="9">
        <v>0.10607900000000001</v>
      </c>
      <c r="D85" s="9">
        <v>0.107215</v>
      </c>
      <c r="E85" s="9">
        <v>0.108402</v>
      </c>
      <c r="F85" s="9">
        <v>0.109588</v>
      </c>
      <c r="G85" s="9">
        <v>0.110778</v>
      </c>
      <c r="H85" s="9">
        <v>0.111971</v>
      </c>
      <c r="I85" s="9">
        <v>0.113165</v>
      </c>
      <c r="J85" s="9">
        <v>0.11436</v>
      </c>
      <c r="K85" s="9">
        <v>0.115554</v>
      </c>
      <c r="L85" s="9">
        <v>0.116746</v>
      </c>
      <c r="M85" s="9">
        <v>0.117935</v>
      </c>
      <c r="N85" s="9">
        <v>0.11912</v>
      </c>
      <c r="O85" s="9">
        <v>0.120298</v>
      </c>
      <c r="P85" s="9">
        <v>0.12146800000000001</v>
      </c>
      <c r="Q85" s="9">
        <v>0.12263</v>
      </c>
      <c r="R85" s="9">
        <v>0.123782</v>
      </c>
      <c r="S85" s="9">
        <v>0.12492300000000001</v>
      </c>
      <c r="T85" s="9">
        <v>0.126053</v>
      </c>
      <c r="U85" s="9">
        <v>0.12717200000000001</v>
      </c>
      <c r="V85" s="9">
        <v>0.12828000000000001</v>
      </c>
      <c r="W85" s="9">
        <v>0.12937799999999999</v>
      </c>
      <c r="X85" s="9">
        <v>0.130467</v>
      </c>
      <c r="Y85" s="9">
        <v>0.131547</v>
      </c>
      <c r="Z85" s="9">
        <v>0.13261899999999999</v>
      </c>
      <c r="AA85" s="9">
        <v>0.133684</v>
      </c>
      <c r="AB85" s="9">
        <v>0.134743</v>
      </c>
      <c r="AC85" s="9">
        <v>0.135797</v>
      </c>
      <c r="AD85" s="9">
        <v>0.136847</v>
      </c>
      <c r="AE85" s="9">
        <v>0.13789499999999999</v>
      </c>
      <c r="AF85" s="9">
        <v>0.13894100000000001</v>
      </c>
      <c r="AG85" s="9">
        <v>0.139989</v>
      </c>
      <c r="AH85" s="9">
        <v>0.141038</v>
      </c>
      <c r="AI85" s="9">
        <v>0.142091</v>
      </c>
      <c r="AJ85" s="9">
        <v>0.143146</v>
      </c>
      <c r="AK85" s="9">
        <v>0.144207</v>
      </c>
      <c r="AL85" s="9">
        <v>0.14527499999999999</v>
      </c>
      <c r="AM85" s="8">
        <v>8.9750000000000003E-3</v>
      </c>
    </row>
    <row r="87" spans="1:39" ht="15" customHeight="1" x14ac:dyDescent="0.3">
      <c r="A87" s="7" t="s">
        <v>50</v>
      </c>
      <c r="B87" s="6" t="s">
        <v>49</v>
      </c>
      <c r="C87" s="5">
        <v>42.697353</v>
      </c>
      <c r="D87" s="5">
        <v>44.561295000000001</v>
      </c>
      <c r="E87" s="5">
        <v>45.221255999999997</v>
      </c>
      <c r="F87" s="5">
        <v>46.080860000000001</v>
      </c>
      <c r="G87" s="5">
        <v>46.538939999999997</v>
      </c>
      <c r="H87" s="5">
        <v>47.101821999999999</v>
      </c>
      <c r="I87" s="5">
        <v>47.725628</v>
      </c>
      <c r="J87" s="5">
        <v>48.353282999999998</v>
      </c>
      <c r="K87" s="5">
        <v>49.034767000000002</v>
      </c>
      <c r="L87" s="5">
        <v>49.706668999999998</v>
      </c>
      <c r="M87" s="5">
        <v>50.30912</v>
      </c>
      <c r="N87" s="5">
        <v>50.870700999999997</v>
      </c>
      <c r="O87" s="5">
        <v>51.480530000000002</v>
      </c>
      <c r="P87" s="5">
        <v>52.144249000000002</v>
      </c>
      <c r="Q87" s="5">
        <v>52.735016000000002</v>
      </c>
      <c r="R87" s="5">
        <v>53.242427999999997</v>
      </c>
      <c r="S87" s="5">
        <v>53.723854000000003</v>
      </c>
      <c r="T87" s="5">
        <v>54.229416000000001</v>
      </c>
      <c r="U87" s="5">
        <v>54.822189000000002</v>
      </c>
      <c r="V87" s="5">
        <v>55.387912999999998</v>
      </c>
      <c r="W87" s="5">
        <v>55.966076000000001</v>
      </c>
      <c r="X87" s="5">
        <v>56.489142999999999</v>
      </c>
      <c r="Y87" s="5">
        <v>57.068409000000003</v>
      </c>
      <c r="Z87" s="5">
        <v>57.651001000000001</v>
      </c>
      <c r="AA87" s="5">
        <v>58.175528999999997</v>
      </c>
      <c r="AB87" s="5">
        <v>58.689804000000002</v>
      </c>
      <c r="AC87" s="5">
        <v>59.200180000000003</v>
      </c>
      <c r="AD87" s="5">
        <v>59.725456000000001</v>
      </c>
      <c r="AE87" s="5">
        <v>60.238593999999999</v>
      </c>
      <c r="AF87" s="5">
        <v>60.732086000000002</v>
      </c>
      <c r="AG87" s="5">
        <v>61.222938999999997</v>
      </c>
      <c r="AH87" s="5">
        <v>61.708717</v>
      </c>
      <c r="AI87" s="5">
        <v>62.174048999999997</v>
      </c>
      <c r="AJ87" s="5">
        <v>62.652175999999997</v>
      </c>
      <c r="AK87" s="5">
        <v>63.125281999999999</v>
      </c>
      <c r="AL87" s="5">
        <v>63.577689999999997</v>
      </c>
      <c r="AM87" s="4">
        <v>1.0508E-2</v>
      </c>
    </row>
    <row r="88" spans="1:39" ht="15" customHeight="1" x14ac:dyDescent="0.35">
      <c r="A88" s="7" t="s">
        <v>48</v>
      </c>
      <c r="B88" s="10" t="s">
        <v>47</v>
      </c>
      <c r="C88" s="9">
        <v>10.648009</v>
      </c>
      <c r="D88" s="9">
        <v>11.543526999999999</v>
      </c>
      <c r="E88" s="9">
        <v>11.681818</v>
      </c>
      <c r="F88" s="9">
        <v>11.815345000000001</v>
      </c>
      <c r="G88" s="9">
        <v>11.949463</v>
      </c>
      <c r="H88" s="9">
        <v>12.084269000000001</v>
      </c>
      <c r="I88" s="9">
        <v>12.218351999999999</v>
      </c>
      <c r="J88" s="9">
        <v>12.352746</v>
      </c>
      <c r="K88" s="9">
        <v>12.488025</v>
      </c>
      <c r="L88" s="9">
        <v>12.620948</v>
      </c>
      <c r="M88" s="9">
        <v>12.748310999999999</v>
      </c>
      <c r="N88" s="9">
        <v>12.874998</v>
      </c>
      <c r="O88" s="9">
        <v>13.000832000000001</v>
      </c>
      <c r="P88" s="9">
        <v>13.12433</v>
      </c>
      <c r="Q88" s="9">
        <v>13.246454999999999</v>
      </c>
      <c r="R88" s="9">
        <v>13.368207999999999</v>
      </c>
      <c r="S88" s="9">
        <v>13.489457</v>
      </c>
      <c r="T88" s="9">
        <v>13.610104</v>
      </c>
      <c r="U88" s="9">
        <v>13.730048</v>
      </c>
      <c r="V88" s="9">
        <v>13.849152999999999</v>
      </c>
      <c r="W88" s="9">
        <v>13.967335</v>
      </c>
      <c r="X88" s="9">
        <v>14.084626999999999</v>
      </c>
      <c r="Y88" s="9">
        <v>14.200851999999999</v>
      </c>
      <c r="Z88" s="9">
        <v>14.315894999999999</v>
      </c>
      <c r="AA88" s="9">
        <v>14.429710999999999</v>
      </c>
      <c r="AB88" s="9">
        <v>14.542338000000001</v>
      </c>
      <c r="AC88" s="9">
        <v>14.653836999999999</v>
      </c>
      <c r="AD88" s="9">
        <v>14.764279</v>
      </c>
      <c r="AE88" s="9">
        <v>14.873708000000001</v>
      </c>
      <c r="AF88" s="9">
        <v>14.982229</v>
      </c>
      <c r="AG88" s="9">
        <v>15.089981999999999</v>
      </c>
      <c r="AH88" s="9">
        <v>15.197365</v>
      </c>
      <c r="AI88" s="9">
        <v>15.304154</v>
      </c>
      <c r="AJ88" s="9">
        <v>15.410425</v>
      </c>
      <c r="AK88" s="9">
        <v>15.516643999999999</v>
      </c>
      <c r="AL88" s="9">
        <v>15.623044</v>
      </c>
      <c r="AM88" s="8">
        <v>8.94E-3</v>
      </c>
    </row>
    <row r="89" spans="1:39" ht="15" customHeight="1" x14ac:dyDescent="0.35">
      <c r="A89" s="7" t="s">
        <v>46</v>
      </c>
      <c r="B89" s="10" t="s">
        <v>36</v>
      </c>
      <c r="C89" s="9">
        <v>1.895346</v>
      </c>
      <c r="D89" s="9">
        <v>2.054748</v>
      </c>
      <c r="E89" s="9">
        <v>2.0793629999999999</v>
      </c>
      <c r="F89" s="9">
        <v>2.1031309999999999</v>
      </c>
      <c r="G89" s="9">
        <v>2.1270039999999999</v>
      </c>
      <c r="H89" s="9">
        <v>2.1509990000000001</v>
      </c>
      <c r="I89" s="9">
        <v>2.1748669999999999</v>
      </c>
      <c r="J89" s="9">
        <v>2.1987890000000001</v>
      </c>
      <c r="K89" s="9">
        <v>2.2228680000000001</v>
      </c>
      <c r="L89" s="9">
        <v>2.2465290000000002</v>
      </c>
      <c r="M89" s="9">
        <v>2.269199</v>
      </c>
      <c r="N89" s="9">
        <v>2.2917489999999998</v>
      </c>
      <c r="O89" s="9">
        <v>2.3141479999999999</v>
      </c>
      <c r="P89" s="9">
        <v>2.3361299999999998</v>
      </c>
      <c r="Q89" s="9">
        <v>2.3578679999999999</v>
      </c>
      <c r="R89" s="9">
        <v>2.37954</v>
      </c>
      <c r="S89" s="9">
        <v>2.4011230000000001</v>
      </c>
      <c r="T89" s="9">
        <v>2.4225979999999998</v>
      </c>
      <c r="U89" s="9">
        <v>2.4439479999999998</v>
      </c>
      <c r="V89" s="9">
        <v>2.4651489999999998</v>
      </c>
      <c r="W89" s="9">
        <v>2.4861849999999999</v>
      </c>
      <c r="X89" s="9">
        <v>2.507063</v>
      </c>
      <c r="Y89" s="9">
        <v>2.5277509999999999</v>
      </c>
      <c r="Z89" s="9">
        <v>2.5482290000000001</v>
      </c>
      <c r="AA89" s="9">
        <v>2.5684879999999999</v>
      </c>
      <c r="AB89" s="9">
        <v>2.5885359999999999</v>
      </c>
      <c r="AC89" s="9">
        <v>2.6083820000000002</v>
      </c>
      <c r="AD89" s="9">
        <v>2.6280410000000001</v>
      </c>
      <c r="AE89" s="9">
        <v>2.647519</v>
      </c>
      <c r="AF89" s="9">
        <v>2.6668370000000001</v>
      </c>
      <c r="AG89" s="9">
        <v>2.686016</v>
      </c>
      <c r="AH89" s="9">
        <v>2.7051310000000002</v>
      </c>
      <c r="AI89" s="9">
        <v>2.7241390000000001</v>
      </c>
      <c r="AJ89" s="9">
        <v>2.743055</v>
      </c>
      <c r="AK89" s="9">
        <v>2.761962</v>
      </c>
      <c r="AL89" s="9">
        <v>2.7809010000000001</v>
      </c>
      <c r="AM89" s="8">
        <v>8.94E-3</v>
      </c>
    </row>
    <row r="90" spans="1:39" ht="15" customHeight="1" x14ac:dyDescent="0.35">
      <c r="A90" s="7" t="s">
        <v>45</v>
      </c>
      <c r="B90" s="10" t="s">
        <v>34</v>
      </c>
      <c r="C90" s="9">
        <v>8.7526639999999993</v>
      </c>
      <c r="D90" s="9">
        <v>9.4887789999999992</v>
      </c>
      <c r="E90" s="9">
        <v>9.6024550000000009</v>
      </c>
      <c r="F90" s="9">
        <v>9.7122139999999995</v>
      </c>
      <c r="G90" s="9">
        <v>9.8224590000000003</v>
      </c>
      <c r="H90" s="9">
        <v>9.9332700000000003</v>
      </c>
      <c r="I90" s="9">
        <v>10.043486</v>
      </c>
      <c r="J90" s="9">
        <v>10.153957</v>
      </c>
      <c r="K90" s="9">
        <v>10.265157</v>
      </c>
      <c r="L90" s="9">
        <v>10.374419</v>
      </c>
      <c r="M90" s="9">
        <v>10.479112000000001</v>
      </c>
      <c r="N90" s="9">
        <v>10.583249</v>
      </c>
      <c r="O90" s="9">
        <v>10.686684</v>
      </c>
      <c r="P90" s="9">
        <v>10.788199000000001</v>
      </c>
      <c r="Q90" s="9">
        <v>10.888586999999999</v>
      </c>
      <c r="R90" s="9">
        <v>10.988667</v>
      </c>
      <c r="S90" s="9">
        <v>11.088334</v>
      </c>
      <c r="T90" s="9">
        <v>11.187506000000001</v>
      </c>
      <c r="U90" s="9">
        <v>11.286099999999999</v>
      </c>
      <c r="V90" s="9">
        <v>11.384003999999999</v>
      </c>
      <c r="W90" s="9">
        <v>11.48115</v>
      </c>
      <c r="X90" s="9">
        <v>11.577564000000001</v>
      </c>
      <c r="Y90" s="9">
        <v>11.673101000000001</v>
      </c>
      <c r="Z90" s="9">
        <v>11.767666</v>
      </c>
      <c r="AA90" s="9">
        <v>11.861223000000001</v>
      </c>
      <c r="AB90" s="9">
        <v>11.953802</v>
      </c>
      <c r="AC90" s="9">
        <v>12.045455</v>
      </c>
      <c r="AD90" s="9">
        <v>12.136238000000001</v>
      </c>
      <c r="AE90" s="9">
        <v>12.226189</v>
      </c>
      <c r="AF90" s="9">
        <v>12.315391999999999</v>
      </c>
      <c r="AG90" s="9">
        <v>12.403966</v>
      </c>
      <c r="AH90" s="9">
        <v>12.492234</v>
      </c>
      <c r="AI90" s="9">
        <v>12.580015</v>
      </c>
      <c r="AJ90" s="9">
        <v>12.66737</v>
      </c>
      <c r="AK90" s="9">
        <v>12.754682000000001</v>
      </c>
      <c r="AL90" s="9">
        <v>12.842143</v>
      </c>
      <c r="AM90" s="8">
        <v>8.94E-3</v>
      </c>
    </row>
    <row r="91" spans="1:39" ht="15" customHeight="1" x14ac:dyDescent="0.35">
      <c r="A91" s="7" t="s">
        <v>44</v>
      </c>
      <c r="B91" s="10" t="s">
        <v>32</v>
      </c>
      <c r="C91" s="9">
        <v>0</v>
      </c>
      <c r="D91" s="9">
        <v>0</v>
      </c>
      <c r="E91" s="9">
        <v>0</v>
      </c>
      <c r="F91" s="9">
        <v>0</v>
      </c>
      <c r="G91" s="9">
        <v>0</v>
      </c>
      <c r="H91" s="9">
        <v>0</v>
      </c>
      <c r="I91" s="9">
        <v>0</v>
      </c>
      <c r="J91" s="9">
        <v>0</v>
      </c>
      <c r="K91" s="9">
        <v>0</v>
      </c>
      <c r="L91" s="9">
        <v>0</v>
      </c>
      <c r="M91" s="9">
        <v>0</v>
      </c>
      <c r="N91" s="9">
        <v>0</v>
      </c>
      <c r="O91" s="9">
        <v>0</v>
      </c>
      <c r="P91" s="9">
        <v>0</v>
      </c>
      <c r="Q91" s="9">
        <v>0</v>
      </c>
      <c r="R91" s="9">
        <v>0</v>
      </c>
      <c r="S91" s="9">
        <v>0</v>
      </c>
      <c r="T91" s="9">
        <v>0</v>
      </c>
      <c r="U91" s="9">
        <v>0</v>
      </c>
      <c r="V91" s="9">
        <v>0</v>
      </c>
      <c r="W91" s="9">
        <v>0</v>
      </c>
      <c r="X91" s="9">
        <v>0</v>
      </c>
      <c r="Y91" s="9">
        <v>0</v>
      </c>
      <c r="Z91" s="9">
        <v>0</v>
      </c>
      <c r="AA91" s="9">
        <v>0</v>
      </c>
      <c r="AB91" s="9">
        <v>0</v>
      </c>
      <c r="AC91" s="9">
        <v>0</v>
      </c>
      <c r="AD91" s="9">
        <v>0</v>
      </c>
      <c r="AE91" s="9">
        <v>0</v>
      </c>
      <c r="AF91" s="9">
        <v>0</v>
      </c>
      <c r="AG91" s="9">
        <v>0</v>
      </c>
      <c r="AH91" s="9">
        <v>0</v>
      </c>
      <c r="AI91" s="9">
        <v>0</v>
      </c>
      <c r="AJ91" s="9">
        <v>0</v>
      </c>
      <c r="AK91" s="9">
        <v>0</v>
      </c>
      <c r="AL91" s="9">
        <v>0</v>
      </c>
      <c r="AM91" s="8" t="s">
        <v>29</v>
      </c>
    </row>
    <row r="92" spans="1:39" ht="15" customHeight="1" x14ac:dyDescent="0.35">
      <c r="A92" s="7" t="s">
        <v>43</v>
      </c>
      <c r="B92" s="10" t="s">
        <v>30</v>
      </c>
      <c r="C92" s="9">
        <v>0</v>
      </c>
      <c r="D92" s="9">
        <v>0</v>
      </c>
      <c r="E92" s="9">
        <v>0</v>
      </c>
      <c r="F92" s="9">
        <v>0</v>
      </c>
      <c r="G92" s="9">
        <v>0</v>
      </c>
      <c r="H92" s="9">
        <v>0</v>
      </c>
      <c r="I92" s="9">
        <v>0</v>
      </c>
      <c r="J92" s="9">
        <v>0</v>
      </c>
      <c r="K92" s="9">
        <v>0</v>
      </c>
      <c r="L92" s="9">
        <v>0</v>
      </c>
      <c r="M92" s="9">
        <v>0</v>
      </c>
      <c r="N92" s="9">
        <v>0</v>
      </c>
      <c r="O92" s="9">
        <v>0</v>
      </c>
      <c r="P92" s="9">
        <v>0</v>
      </c>
      <c r="Q92" s="9">
        <v>0</v>
      </c>
      <c r="R92" s="9">
        <v>0</v>
      </c>
      <c r="S92" s="9">
        <v>0</v>
      </c>
      <c r="T92" s="9">
        <v>0</v>
      </c>
      <c r="U92" s="9">
        <v>0</v>
      </c>
      <c r="V92" s="9">
        <v>0</v>
      </c>
      <c r="W92" s="9">
        <v>0</v>
      </c>
      <c r="X92" s="9">
        <v>0</v>
      </c>
      <c r="Y92" s="9">
        <v>0</v>
      </c>
      <c r="Z92" s="9">
        <v>0</v>
      </c>
      <c r="AA92" s="9">
        <v>0</v>
      </c>
      <c r="AB92" s="9">
        <v>0</v>
      </c>
      <c r="AC92" s="9">
        <v>0</v>
      </c>
      <c r="AD92" s="9">
        <v>0</v>
      </c>
      <c r="AE92" s="9">
        <v>0</v>
      </c>
      <c r="AF92" s="9">
        <v>0</v>
      </c>
      <c r="AG92" s="9">
        <v>0</v>
      </c>
      <c r="AH92" s="9">
        <v>0</v>
      </c>
      <c r="AI92" s="9">
        <v>0</v>
      </c>
      <c r="AJ92" s="9">
        <v>0</v>
      </c>
      <c r="AK92" s="9">
        <v>0</v>
      </c>
      <c r="AL92" s="9">
        <v>0</v>
      </c>
      <c r="AM92" s="8" t="s">
        <v>29</v>
      </c>
    </row>
    <row r="93" spans="1:39" ht="15" customHeight="1" x14ac:dyDescent="0.35">
      <c r="A93" s="7" t="s">
        <v>42</v>
      </c>
      <c r="B93" s="10" t="s">
        <v>41</v>
      </c>
      <c r="C93" s="9">
        <v>14.848077999999999</v>
      </c>
      <c r="D93" s="9">
        <v>15.114731000000001</v>
      </c>
      <c r="E93" s="9">
        <v>15.335281</v>
      </c>
      <c r="F93" s="9">
        <v>15.590306999999999</v>
      </c>
      <c r="G93" s="9">
        <v>15.771412</v>
      </c>
      <c r="H93" s="9">
        <v>15.966352000000001</v>
      </c>
      <c r="I93" s="9">
        <v>16.177599000000001</v>
      </c>
      <c r="J93" s="9">
        <v>16.389879000000001</v>
      </c>
      <c r="K93" s="9">
        <v>16.601272999999999</v>
      </c>
      <c r="L93" s="9">
        <v>16.808413999999999</v>
      </c>
      <c r="M93" s="9">
        <v>16.998121000000001</v>
      </c>
      <c r="N93" s="9">
        <v>17.173397000000001</v>
      </c>
      <c r="O93" s="9">
        <v>17.356680000000001</v>
      </c>
      <c r="P93" s="9">
        <v>17.550995</v>
      </c>
      <c r="Q93" s="9">
        <v>17.730799000000001</v>
      </c>
      <c r="R93" s="9">
        <v>17.890305000000001</v>
      </c>
      <c r="S93" s="9">
        <v>18.040251000000001</v>
      </c>
      <c r="T93" s="9">
        <v>18.197716</v>
      </c>
      <c r="U93" s="9">
        <v>18.370052000000001</v>
      </c>
      <c r="V93" s="9">
        <v>18.541843</v>
      </c>
      <c r="W93" s="9">
        <v>18.7134</v>
      </c>
      <c r="X93" s="9">
        <v>18.877462000000001</v>
      </c>
      <c r="Y93" s="9">
        <v>19.046427000000001</v>
      </c>
      <c r="Z93" s="9">
        <v>19.216459</v>
      </c>
      <c r="AA93" s="9">
        <v>19.374818999999999</v>
      </c>
      <c r="AB93" s="9">
        <v>19.526215000000001</v>
      </c>
      <c r="AC93" s="9">
        <v>19.674385000000001</v>
      </c>
      <c r="AD93" s="9">
        <v>19.824681999999999</v>
      </c>
      <c r="AE93" s="9">
        <v>19.971519000000001</v>
      </c>
      <c r="AF93" s="9">
        <v>20.112068000000001</v>
      </c>
      <c r="AG93" s="9">
        <v>20.251131000000001</v>
      </c>
      <c r="AH93" s="9">
        <v>20.389122</v>
      </c>
      <c r="AI93" s="9">
        <v>20.521609999999999</v>
      </c>
      <c r="AJ93" s="9">
        <v>20.651945000000001</v>
      </c>
      <c r="AK93" s="9">
        <v>20.785889000000001</v>
      </c>
      <c r="AL93" s="9">
        <v>20.920151000000001</v>
      </c>
      <c r="AM93" s="8">
        <v>9.606E-3</v>
      </c>
    </row>
    <row r="94" spans="1:39" ht="15" customHeight="1" x14ac:dyDescent="0.35">
      <c r="A94" s="7" t="s">
        <v>40</v>
      </c>
      <c r="B94" s="10" t="s">
        <v>36</v>
      </c>
      <c r="C94" s="9">
        <v>14.848077999999999</v>
      </c>
      <c r="D94" s="9">
        <v>15.114731000000001</v>
      </c>
      <c r="E94" s="9">
        <v>15.335281</v>
      </c>
      <c r="F94" s="9">
        <v>15.590306999999999</v>
      </c>
      <c r="G94" s="9">
        <v>15.771412</v>
      </c>
      <c r="H94" s="9">
        <v>15.966352000000001</v>
      </c>
      <c r="I94" s="9">
        <v>16.177599000000001</v>
      </c>
      <c r="J94" s="9">
        <v>16.389879000000001</v>
      </c>
      <c r="K94" s="9">
        <v>16.601272999999999</v>
      </c>
      <c r="L94" s="9">
        <v>16.808413999999999</v>
      </c>
      <c r="M94" s="9">
        <v>16.998121000000001</v>
      </c>
      <c r="N94" s="9">
        <v>17.173397000000001</v>
      </c>
      <c r="O94" s="9">
        <v>17.356680000000001</v>
      </c>
      <c r="P94" s="9">
        <v>17.550995</v>
      </c>
      <c r="Q94" s="9">
        <v>17.730799000000001</v>
      </c>
      <c r="R94" s="9">
        <v>17.890305000000001</v>
      </c>
      <c r="S94" s="9">
        <v>18.040251000000001</v>
      </c>
      <c r="T94" s="9">
        <v>18.197716</v>
      </c>
      <c r="U94" s="9">
        <v>18.370052000000001</v>
      </c>
      <c r="V94" s="9">
        <v>18.541843</v>
      </c>
      <c r="W94" s="9">
        <v>18.7134</v>
      </c>
      <c r="X94" s="9">
        <v>18.877462000000001</v>
      </c>
      <c r="Y94" s="9">
        <v>19.046427000000001</v>
      </c>
      <c r="Z94" s="9">
        <v>19.216459</v>
      </c>
      <c r="AA94" s="9">
        <v>19.374818999999999</v>
      </c>
      <c r="AB94" s="9">
        <v>19.526215000000001</v>
      </c>
      <c r="AC94" s="9">
        <v>19.674385000000001</v>
      </c>
      <c r="AD94" s="9">
        <v>19.824681999999999</v>
      </c>
      <c r="AE94" s="9">
        <v>19.971519000000001</v>
      </c>
      <c r="AF94" s="9">
        <v>20.112068000000001</v>
      </c>
      <c r="AG94" s="9">
        <v>20.251131000000001</v>
      </c>
      <c r="AH94" s="9">
        <v>20.389122</v>
      </c>
      <c r="AI94" s="9">
        <v>20.521609999999999</v>
      </c>
      <c r="AJ94" s="9">
        <v>20.651945000000001</v>
      </c>
      <c r="AK94" s="9">
        <v>20.785889000000001</v>
      </c>
      <c r="AL94" s="9">
        <v>20.920151000000001</v>
      </c>
      <c r="AM94" s="8">
        <v>9.606E-3</v>
      </c>
    </row>
    <row r="95" spans="1:39" ht="15" customHeight="1" x14ac:dyDescent="0.35">
      <c r="A95" s="7" t="s">
        <v>39</v>
      </c>
      <c r="B95" s="10" t="s">
        <v>38</v>
      </c>
      <c r="C95" s="9">
        <v>17.201269</v>
      </c>
      <c r="D95" s="9">
        <v>17.903036</v>
      </c>
      <c r="E95" s="9">
        <v>18.204155</v>
      </c>
      <c r="F95" s="9">
        <v>18.675208999999999</v>
      </c>
      <c r="G95" s="9">
        <v>18.818069000000001</v>
      </c>
      <c r="H95" s="9">
        <v>19.051205</v>
      </c>
      <c r="I95" s="9">
        <v>19.329675999999999</v>
      </c>
      <c r="J95" s="9">
        <v>19.610657</v>
      </c>
      <c r="K95" s="9">
        <v>19.945473</v>
      </c>
      <c r="L95" s="9">
        <v>20.277304000000001</v>
      </c>
      <c r="M95" s="9">
        <v>20.562687</v>
      </c>
      <c r="N95" s="9">
        <v>20.822303999999999</v>
      </c>
      <c r="O95" s="9">
        <v>21.12302</v>
      </c>
      <c r="P95" s="9">
        <v>21.468928999999999</v>
      </c>
      <c r="Q95" s="9">
        <v>21.757763000000001</v>
      </c>
      <c r="R95" s="9">
        <v>21.983915</v>
      </c>
      <c r="S95" s="9">
        <v>22.194144999999999</v>
      </c>
      <c r="T95" s="9">
        <v>22.421593000000001</v>
      </c>
      <c r="U95" s="9">
        <v>22.722083999999999</v>
      </c>
      <c r="V95" s="9">
        <v>22.996918000000001</v>
      </c>
      <c r="W95" s="9">
        <v>23.285345</v>
      </c>
      <c r="X95" s="9">
        <v>23.527054</v>
      </c>
      <c r="Y95" s="9">
        <v>23.821124999999999</v>
      </c>
      <c r="Z95" s="9">
        <v>24.118646999999999</v>
      </c>
      <c r="AA95" s="9">
        <v>24.370998</v>
      </c>
      <c r="AB95" s="9">
        <v>24.62125</v>
      </c>
      <c r="AC95" s="9">
        <v>24.871956000000001</v>
      </c>
      <c r="AD95" s="9">
        <v>25.136496999999999</v>
      </c>
      <c r="AE95" s="9">
        <v>25.393367999999999</v>
      </c>
      <c r="AF95" s="9">
        <v>25.637786999999999</v>
      </c>
      <c r="AG95" s="9">
        <v>25.881827999999999</v>
      </c>
      <c r="AH95" s="9">
        <v>26.122229000000001</v>
      </c>
      <c r="AI95" s="9">
        <v>26.348289000000001</v>
      </c>
      <c r="AJ95" s="9">
        <v>26.589804000000001</v>
      </c>
      <c r="AK95" s="9">
        <v>26.822745999999999</v>
      </c>
      <c r="AL95" s="9">
        <v>27.034496000000001</v>
      </c>
      <c r="AM95" s="8">
        <v>1.2196E-2</v>
      </c>
    </row>
    <row r="96" spans="1:39" ht="15" customHeight="1" x14ac:dyDescent="0.35">
      <c r="A96" s="7" t="s">
        <v>37</v>
      </c>
      <c r="B96" s="10" t="s">
        <v>36</v>
      </c>
      <c r="C96" s="9">
        <v>5.939654</v>
      </c>
      <c r="D96" s="9">
        <v>6.1006299999999998</v>
      </c>
      <c r="E96" s="9">
        <v>6.2049260000000004</v>
      </c>
      <c r="F96" s="9">
        <v>6.3364370000000001</v>
      </c>
      <c r="G96" s="9">
        <v>6.4129500000000004</v>
      </c>
      <c r="H96" s="9">
        <v>6.5014849999999997</v>
      </c>
      <c r="I96" s="9">
        <v>6.6030150000000001</v>
      </c>
      <c r="J96" s="9">
        <v>6.7048050000000003</v>
      </c>
      <c r="K96" s="9">
        <v>6.8102919999999996</v>
      </c>
      <c r="L96" s="9">
        <v>6.9146749999999999</v>
      </c>
      <c r="M96" s="9">
        <v>7.0078459999999998</v>
      </c>
      <c r="N96" s="9">
        <v>7.0912819999999996</v>
      </c>
      <c r="O96" s="9">
        <v>7.1845150000000002</v>
      </c>
      <c r="P96" s="9">
        <v>7.2868430000000002</v>
      </c>
      <c r="Q96" s="9">
        <v>7.3764719999999997</v>
      </c>
      <c r="R96" s="9">
        <v>7.4488050000000001</v>
      </c>
      <c r="S96" s="9">
        <v>7.516273</v>
      </c>
      <c r="T96" s="9">
        <v>7.5900210000000001</v>
      </c>
      <c r="U96" s="9">
        <v>7.6780460000000001</v>
      </c>
      <c r="V96" s="9">
        <v>7.7634109999999996</v>
      </c>
      <c r="W96" s="9">
        <v>7.8501859999999999</v>
      </c>
      <c r="X96" s="9">
        <v>7.9299359999999997</v>
      </c>
      <c r="Y96" s="9">
        <v>8.0162530000000007</v>
      </c>
      <c r="Z96" s="9">
        <v>8.1053350000000002</v>
      </c>
      <c r="AA96" s="9">
        <v>8.1847259999999995</v>
      </c>
      <c r="AB96" s="9">
        <v>8.2596600000000002</v>
      </c>
      <c r="AC96" s="9">
        <v>8.3343799999999995</v>
      </c>
      <c r="AD96" s="9">
        <v>8.411187</v>
      </c>
      <c r="AE96" s="9">
        <v>8.4858480000000007</v>
      </c>
      <c r="AF96" s="9">
        <v>8.5572820000000007</v>
      </c>
      <c r="AG96" s="9">
        <v>8.6278199999999998</v>
      </c>
      <c r="AH96" s="9">
        <v>8.6961729999999999</v>
      </c>
      <c r="AI96" s="9">
        <v>8.7613120000000002</v>
      </c>
      <c r="AJ96" s="9">
        <v>8.8282969999999992</v>
      </c>
      <c r="AK96" s="9">
        <v>8.8971649999999993</v>
      </c>
      <c r="AL96" s="9">
        <v>8.9632290000000001</v>
      </c>
      <c r="AM96" s="8">
        <v>1.1379999999999999E-2</v>
      </c>
    </row>
    <row r="97" spans="1:39" ht="15" customHeight="1" x14ac:dyDescent="0.35">
      <c r="A97" s="7" t="s">
        <v>35</v>
      </c>
      <c r="B97" s="10" t="s">
        <v>34</v>
      </c>
      <c r="C97" s="9">
        <v>11.261615000000001</v>
      </c>
      <c r="D97" s="9">
        <v>11.802406</v>
      </c>
      <c r="E97" s="9">
        <v>11.999229</v>
      </c>
      <c r="F97" s="9">
        <v>12.338770999999999</v>
      </c>
      <c r="G97" s="9">
        <v>12.405118999999999</v>
      </c>
      <c r="H97" s="9">
        <v>12.549719</v>
      </c>
      <c r="I97" s="9">
        <v>12.726661</v>
      </c>
      <c r="J97" s="9">
        <v>12.905851999999999</v>
      </c>
      <c r="K97" s="9">
        <v>13.13518</v>
      </c>
      <c r="L97" s="9">
        <v>13.362629</v>
      </c>
      <c r="M97" s="9">
        <v>13.55484</v>
      </c>
      <c r="N97" s="9">
        <v>13.731021</v>
      </c>
      <c r="O97" s="9">
        <v>13.938504999999999</v>
      </c>
      <c r="P97" s="9">
        <v>14.182085000000001</v>
      </c>
      <c r="Q97" s="9">
        <v>14.381290999999999</v>
      </c>
      <c r="R97" s="9">
        <v>14.53511</v>
      </c>
      <c r="S97" s="9">
        <v>14.677871</v>
      </c>
      <c r="T97" s="9">
        <v>14.831572</v>
      </c>
      <c r="U97" s="9">
        <v>15.044039</v>
      </c>
      <c r="V97" s="9">
        <v>15.233508</v>
      </c>
      <c r="W97" s="9">
        <v>15.435159000000001</v>
      </c>
      <c r="X97" s="9">
        <v>15.597117000000001</v>
      </c>
      <c r="Y97" s="9">
        <v>15.804873000000001</v>
      </c>
      <c r="Z97" s="9">
        <v>16.013311000000002</v>
      </c>
      <c r="AA97" s="9">
        <v>16.186274000000001</v>
      </c>
      <c r="AB97" s="9">
        <v>16.361591000000001</v>
      </c>
      <c r="AC97" s="9">
        <v>16.537576999999999</v>
      </c>
      <c r="AD97" s="9">
        <v>16.725308999999999</v>
      </c>
      <c r="AE97" s="9">
        <v>16.907520000000002</v>
      </c>
      <c r="AF97" s="9">
        <v>17.080504999999999</v>
      </c>
      <c r="AG97" s="9">
        <v>17.254007000000001</v>
      </c>
      <c r="AH97" s="9">
        <v>17.426055999999999</v>
      </c>
      <c r="AI97" s="9">
        <v>17.586977000000001</v>
      </c>
      <c r="AJ97" s="9">
        <v>17.761507000000002</v>
      </c>
      <c r="AK97" s="9">
        <v>17.925581000000001</v>
      </c>
      <c r="AL97" s="9">
        <v>18.071268</v>
      </c>
      <c r="AM97" s="8">
        <v>1.2609E-2</v>
      </c>
    </row>
    <row r="98" spans="1:39" ht="15" customHeight="1" x14ac:dyDescent="0.35">
      <c r="A98" s="7" t="s">
        <v>33</v>
      </c>
      <c r="B98" s="10" t="s">
        <v>32</v>
      </c>
      <c r="C98" s="9">
        <v>0</v>
      </c>
      <c r="D98" s="9">
        <v>0</v>
      </c>
      <c r="E98" s="9">
        <v>0</v>
      </c>
      <c r="F98" s="9">
        <v>0</v>
      </c>
      <c r="G98" s="9">
        <v>0</v>
      </c>
      <c r="H98" s="9">
        <v>0</v>
      </c>
      <c r="I98" s="9">
        <v>0</v>
      </c>
      <c r="J98" s="9">
        <v>0</v>
      </c>
      <c r="K98" s="9">
        <v>0</v>
      </c>
      <c r="L98" s="9">
        <v>0</v>
      </c>
      <c r="M98" s="9">
        <v>0</v>
      </c>
      <c r="N98" s="9">
        <v>0</v>
      </c>
      <c r="O98" s="9">
        <v>0</v>
      </c>
      <c r="P98" s="9">
        <v>0</v>
      </c>
      <c r="Q98" s="9">
        <v>0</v>
      </c>
      <c r="R98" s="9">
        <v>0</v>
      </c>
      <c r="S98" s="9">
        <v>0</v>
      </c>
      <c r="T98" s="9">
        <v>0</v>
      </c>
      <c r="U98" s="9">
        <v>0</v>
      </c>
      <c r="V98" s="9">
        <v>0</v>
      </c>
      <c r="W98" s="9">
        <v>0</v>
      </c>
      <c r="X98" s="9">
        <v>0</v>
      </c>
      <c r="Y98" s="9">
        <v>0</v>
      </c>
      <c r="Z98" s="9">
        <v>0</v>
      </c>
      <c r="AA98" s="9">
        <v>0</v>
      </c>
      <c r="AB98" s="9">
        <v>0</v>
      </c>
      <c r="AC98" s="9">
        <v>0</v>
      </c>
      <c r="AD98" s="9">
        <v>0</v>
      </c>
      <c r="AE98" s="9">
        <v>0</v>
      </c>
      <c r="AF98" s="9">
        <v>0</v>
      </c>
      <c r="AG98" s="9">
        <v>0</v>
      </c>
      <c r="AH98" s="9">
        <v>0</v>
      </c>
      <c r="AI98" s="9">
        <v>0</v>
      </c>
      <c r="AJ98" s="9">
        <v>0</v>
      </c>
      <c r="AK98" s="9">
        <v>0</v>
      </c>
      <c r="AL98" s="9">
        <v>0</v>
      </c>
      <c r="AM98" s="8" t="s">
        <v>29</v>
      </c>
    </row>
    <row r="99" spans="1:39" ht="15" customHeight="1" x14ac:dyDescent="0.35">
      <c r="A99" s="7" t="s">
        <v>31</v>
      </c>
      <c r="B99" s="10" t="s">
        <v>30</v>
      </c>
      <c r="C99" s="9">
        <v>0</v>
      </c>
      <c r="D99" s="9">
        <v>0</v>
      </c>
      <c r="E99" s="9">
        <v>0</v>
      </c>
      <c r="F99" s="9">
        <v>0</v>
      </c>
      <c r="G99" s="9">
        <v>0</v>
      </c>
      <c r="H99" s="9">
        <v>0</v>
      </c>
      <c r="I99" s="9">
        <v>0</v>
      </c>
      <c r="J99" s="9">
        <v>0</v>
      </c>
      <c r="K99" s="9">
        <v>0</v>
      </c>
      <c r="L99" s="9">
        <v>0</v>
      </c>
      <c r="M99" s="9">
        <v>0</v>
      </c>
      <c r="N99" s="9">
        <v>0</v>
      </c>
      <c r="O99" s="9">
        <v>0</v>
      </c>
      <c r="P99" s="9">
        <v>0</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0</v>
      </c>
      <c r="AJ99" s="9">
        <v>0</v>
      </c>
      <c r="AK99" s="9">
        <v>0</v>
      </c>
      <c r="AL99" s="9">
        <v>0</v>
      </c>
      <c r="AM99" s="8" t="s">
        <v>29</v>
      </c>
    </row>
    <row r="101" spans="1:39" ht="15" customHeight="1" x14ac:dyDescent="0.3">
      <c r="A101" s="7" t="s">
        <v>28</v>
      </c>
      <c r="B101" s="6" t="s">
        <v>27</v>
      </c>
      <c r="C101" s="5">
        <v>246.91082800000001</v>
      </c>
      <c r="D101" s="5">
        <v>251.787262</v>
      </c>
      <c r="E101" s="5">
        <v>255.807129</v>
      </c>
      <c r="F101" s="5">
        <v>259.94406099999998</v>
      </c>
      <c r="G101" s="5">
        <v>263.42877199999998</v>
      </c>
      <c r="H101" s="5">
        <v>266.70584100000002</v>
      </c>
      <c r="I101" s="5">
        <v>269.80822799999999</v>
      </c>
      <c r="J101" s="5">
        <v>272.59670999999997</v>
      </c>
      <c r="K101" s="5">
        <v>275.26971400000002</v>
      </c>
      <c r="L101" s="5">
        <v>277.86779799999999</v>
      </c>
      <c r="M101" s="5">
        <v>280.26355000000001</v>
      </c>
      <c r="N101" s="5">
        <v>282.51788299999998</v>
      </c>
      <c r="O101" s="5">
        <v>284.79547100000002</v>
      </c>
      <c r="P101" s="5">
        <v>287.20666499999999</v>
      </c>
      <c r="Q101" s="5">
        <v>289.452271</v>
      </c>
      <c r="R101" s="5">
        <v>291.431915</v>
      </c>
      <c r="S101" s="5">
        <v>293.28170799999998</v>
      </c>
      <c r="T101" s="5">
        <v>295.05770899999999</v>
      </c>
      <c r="U101" s="5">
        <v>296.98596199999997</v>
      </c>
      <c r="V101" s="5">
        <v>298.83007800000001</v>
      </c>
      <c r="W101" s="5">
        <v>300.66845699999999</v>
      </c>
      <c r="X101" s="5">
        <v>302.30502300000001</v>
      </c>
      <c r="Y101" s="5">
        <v>304.005157</v>
      </c>
      <c r="Z101" s="5">
        <v>305.710083</v>
      </c>
      <c r="AA101" s="5">
        <v>307.24963400000001</v>
      </c>
      <c r="AB101" s="5">
        <v>308.73193400000002</v>
      </c>
      <c r="AC101" s="5">
        <v>310.20187399999998</v>
      </c>
      <c r="AD101" s="5">
        <v>311.718323</v>
      </c>
      <c r="AE101" s="5">
        <v>313.23492399999998</v>
      </c>
      <c r="AF101" s="5">
        <v>314.73028599999998</v>
      </c>
      <c r="AG101" s="5">
        <v>316.22287</v>
      </c>
      <c r="AH101" s="5">
        <v>317.68731700000001</v>
      </c>
      <c r="AI101" s="5">
        <v>319.06366000000003</v>
      </c>
      <c r="AJ101" s="5">
        <v>320.493042</v>
      </c>
      <c r="AK101" s="5">
        <v>321.92898600000001</v>
      </c>
      <c r="AL101" s="5">
        <v>323.28247099999999</v>
      </c>
      <c r="AM101" s="4">
        <v>7.378E-3</v>
      </c>
    </row>
    <row r="102" spans="1:39" ht="15" customHeight="1" x14ac:dyDescent="0.35">
      <c r="A102" s="7" t="s">
        <v>26</v>
      </c>
      <c r="B102" s="10" t="s">
        <v>25</v>
      </c>
      <c r="C102" s="9">
        <v>197.02058400000001</v>
      </c>
      <c r="D102" s="9">
        <v>200.37370300000001</v>
      </c>
      <c r="E102" s="9">
        <v>203.50482199999999</v>
      </c>
      <c r="F102" s="9">
        <v>206.622772</v>
      </c>
      <c r="G102" s="9">
        <v>209.17901599999999</v>
      </c>
      <c r="H102" s="9">
        <v>211.40625</v>
      </c>
      <c r="I102" s="9">
        <v>213.32910200000001</v>
      </c>
      <c r="J102" s="9">
        <v>214.97261</v>
      </c>
      <c r="K102" s="9">
        <v>216.531387</v>
      </c>
      <c r="L102" s="9">
        <v>218.02011100000001</v>
      </c>
      <c r="M102" s="9">
        <v>219.394623</v>
      </c>
      <c r="N102" s="9">
        <v>220.68220500000001</v>
      </c>
      <c r="O102" s="9">
        <v>221.942184</v>
      </c>
      <c r="P102" s="9">
        <v>223.21563699999999</v>
      </c>
      <c r="Q102" s="9">
        <v>224.41833500000001</v>
      </c>
      <c r="R102" s="9">
        <v>225.50799599999999</v>
      </c>
      <c r="S102" s="9">
        <v>226.490219</v>
      </c>
      <c r="T102" s="9">
        <v>227.36080899999999</v>
      </c>
      <c r="U102" s="9">
        <v>228.245026</v>
      </c>
      <c r="V102" s="9">
        <v>229.05010999999999</v>
      </c>
      <c r="W102" s="9">
        <v>229.81510900000001</v>
      </c>
      <c r="X102" s="9">
        <v>230.43151900000001</v>
      </c>
      <c r="Y102" s="9">
        <v>231.04586800000001</v>
      </c>
      <c r="Z102" s="9">
        <v>231.63597100000001</v>
      </c>
      <c r="AA102" s="9">
        <v>232.13542200000001</v>
      </c>
      <c r="AB102" s="9">
        <v>232.60008199999999</v>
      </c>
      <c r="AC102" s="9">
        <v>233.046234</v>
      </c>
      <c r="AD102" s="9">
        <v>233.50186199999999</v>
      </c>
      <c r="AE102" s="9">
        <v>233.95768699999999</v>
      </c>
      <c r="AF102" s="9">
        <v>234.41203300000001</v>
      </c>
      <c r="AG102" s="9">
        <v>234.865387</v>
      </c>
      <c r="AH102" s="9">
        <v>235.31701699999999</v>
      </c>
      <c r="AI102" s="9">
        <v>235.75814800000001</v>
      </c>
      <c r="AJ102" s="9">
        <v>236.259705</v>
      </c>
      <c r="AK102" s="9">
        <v>236.76071200000001</v>
      </c>
      <c r="AL102" s="9">
        <v>237.193939</v>
      </c>
      <c r="AM102" s="8">
        <v>4.9740000000000001E-3</v>
      </c>
    </row>
    <row r="103" spans="1:39" ht="15" customHeight="1" x14ac:dyDescent="0.35">
      <c r="A103" s="7" t="s">
        <v>24</v>
      </c>
      <c r="B103" s="10" t="s">
        <v>23</v>
      </c>
      <c r="C103" s="9">
        <v>49.890244000000003</v>
      </c>
      <c r="D103" s="9">
        <v>51.413563000000003</v>
      </c>
      <c r="E103" s="9">
        <v>52.302306999999999</v>
      </c>
      <c r="F103" s="9">
        <v>53.321289</v>
      </c>
      <c r="G103" s="9">
        <v>54.249760000000002</v>
      </c>
      <c r="H103" s="9">
        <v>55.299602999999998</v>
      </c>
      <c r="I103" s="9">
        <v>56.479134000000002</v>
      </c>
      <c r="J103" s="9">
        <v>57.624091999999997</v>
      </c>
      <c r="K103" s="9">
        <v>58.738323000000001</v>
      </c>
      <c r="L103" s="9">
        <v>59.847687000000001</v>
      </c>
      <c r="M103" s="9">
        <v>60.868912000000002</v>
      </c>
      <c r="N103" s="9">
        <v>61.835681999999998</v>
      </c>
      <c r="O103" s="9">
        <v>62.853298000000002</v>
      </c>
      <c r="P103" s="9">
        <v>63.991042999999998</v>
      </c>
      <c r="Q103" s="9">
        <v>65.033919999999995</v>
      </c>
      <c r="R103" s="9">
        <v>65.923919999999995</v>
      </c>
      <c r="S103" s="9">
        <v>66.791495999999995</v>
      </c>
      <c r="T103" s="9">
        <v>67.696899000000002</v>
      </c>
      <c r="U103" s="9">
        <v>68.740921</v>
      </c>
      <c r="V103" s="9">
        <v>69.779961</v>
      </c>
      <c r="W103" s="9">
        <v>70.853333000000006</v>
      </c>
      <c r="X103" s="9">
        <v>71.873512000000005</v>
      </c>
      <c r="Y103" s="9">
        <v>72.959282000000002</v>
      </c>
      <c r="Z103" s="9">
        <v>74.074127000000004</v>
      </c>
      <c r="AA103" s="9">
        <v>75.114227</v>
      </c>
      <c r="AB103" s="9">
        <v>76.131844000000001</v>
      </c>
      <c r="AC103" s="9">
        <v>77.155631999999997</v>
      </c>
      <c r="AD103" s="9">
        <v>78.216460999999995</v>
      </c>
      <c r="AE103" s="9">
        <v>79.277229000000005</v>
      </c>
      <c r="AF103" s="9">
        <v>80.318268000000003</v>
      </c>
      <c r="AG103" s="9">
        <v>81.357483000000002</v>
      </c>
      <c r="AH103" s="9">
        <v>82.370293000000004</v>
      </c>
      <c r="AI103" s="9">
        <v>83.305519000000004</v>
      </c>
      <c r="AJ103" s="9">
        <v>84.233345</v>
      </c>
      <c r="AK103" s="9">
        <v>85.168266000000003</v>
      </c>
      <c r="AL103" s="9">
        <v>86.088524000000007</v>
      </c>
      <c r="AM103" s="8">
        <v>1.5277000000000001E-2</v>
      </c>
    </row>
    <row r="105" spans="1:39" ht="15" customHeight="1" x14ac:dyDescent="0.35">
      <c r="A105" s="7" t="s">
        <v>22</v>
      </c>
      <c r="B105" s="10" t="s">
        <v>21</v>
      </c>
      <c r="C105" s="9">
        <v>133.770599</v>
      </c>
      <c r="D105" s="9">
        <v>134.98358200000001</v>
      </c>
      <c r="E105" s="9">
        <v>136.14154099999999</v>
      </c>
      <c r="F105" s="9">
        <v>136.79866000000001</v>
      </c>
      <c r="G105" s="9">
        <v>137.015503</v>
      </c>
      <c r="H105" s="9">
        <v>136.76059000000001</v>
      </c>
      <c r="I105" s="9">
        <v>136.68023700000001</v>
      </c>
      <c r="J105" s="9">
        <v>136.694244</v>
      </c>
      <c r="K105" s="9">
        <v>136.609711</v>
      </c>
      <c r="L105" s="9">
        <v>136.73019400000001</v>
      </c>
      <c r="M105" s="9">
        <v>136.93019100000001</v>
      </c>
      <c r="N105" s="9">
        <v>137.00640899999999</v>
      </c>
      <c r="O105" s="9">
        <v>136.98181199999999</v>
      </c>
      <c r="P105" s="9">
        <v>137.134445</v>
      </c>
      <c r="Q105" s="9">
        <v>137.372513</v>
      </c>
      <c r="R105" s="9">
        <v>137.520645</v>
      </c>
      <c r="S105" s="9">
        <v>137.61447100000001</v>
      </c>
      <c r="T105" s="9">
        <v>137.732361</v>
      </c>
      <c r="U105" s="9">
        <v>137.88760400000001</v>
      </c>
      <c r="V105" s="9">
        <v>138.142471</v>
      </c>
      <c r="W105" s="9">
        <v>138.401825</v>
      </c>
      <c r="X105" s="9">
        <v>138.66793799999999</v>
      </c>
      <c r="Y105" s="9">
        <v>138.893417</v>
      </c>
      <c r="Z105" s="9">
        <v>139.17712399999999</v>
      </c>
      <c r="AA105" s="9">
        <v>139.28680399999999</v>
      </c>
      <c r="AB105" s="9">
        <v>139.337906</v>
      </c>
      <c r="AC105" s="9">
        <v>139.40329</v>
      </c>
      <c r="AD105" s="9">
        <v>139.52278100000001</v>
      </c>
      <c r="AE105" s="9">
        <v>139.624695</v>
      </c>
      <c r="AF105" s="9">
        <v>139.77979999999999</v>
      </c>
      <c r="AG105" s="9">
        <v>140.04130599999999</v>
      </c>
      <c r="AH105" s="9">
        <v>140.329193</v>
      </c>
      <c r="AI105" s="9">
        <v>140.47009299999999</v>
      </c>
      <c r="AJ105" s="9">
        <v>140.60964999999999</v>
      </c>
      <c r="AK105" s="9">
        <v>140.806183</v>
      </c>
      <c r="AL105" s="9">
        <v>141.02281199999999</v>
      </c>
      <c r="AM105" s="8">
        <v>1.2880000000000001E-3</v>
      </c>
    </row>
    <row r="106" spans="1:39" ht="15" customHeight="1" x14ac:dyDescent="0.35">
      <c r="A106" s="7" t="s">
        <v>20</v>
      </c>
      <c r="B106" s="10" t="s">
        <v>19</v>
      </c>
      <c r="C106" s="9">
        <v>691.72113000000002</v>
      </c>
      <c r="D106" s="9">
        <v>689.08056599999998</v>
      </c>
      <c r="E106" s="9">
        <v>654.62780799999996</v>
      </c>
      <c r="F106" s="9">
        <v>671.99273700000003</v>
      </c>
      <c r="G106" s="9">
        <v>679.324524</v>
      </c>
      <c r="H106" s="9">
        <v>685.56591800000001</v>
      </c>
      <c r="I106" s="9">
        <v>681.245544</v>
      </c>
      <c r="J106" s="9">
        <v>682.65185499999995</v>
      </c>
      <c r="K106" s="9">
        <v>689.36267099999998</v>
      </c>
      <c r="L106" s="9">
        <v>700.40222200000005</v>
      </c>
      <c r="M106" s="9">
        <v>711.15692100000001</v>
      </c>
      <c r="N106" s="9">
        <v>717.85351600000001</v>
      </c>
      <c r="O106" s="9">
        <v>720.53479000000004</v>
      </c>
      <c r="P106" s="9">
        <v>725.17236300000002</v>
      </c>
      <c r="Q106" s="9">
        <v>729.48669400000006</v>
      </c>
      <c r="R106" s="9">
        <v>732.80078100000003</v>
      </c>
      <c r="S106" s="9">
        <v>731.60058600000002</v>
      </c>
      <c r="T106" s="9">
        <v>735.135986</v>
      </c>
      <c r="U106" s="9">
        <v>738.17443800000001</v>
      </c>
      <c r="V106" s="9">
        <v>746.43237299999998</v>
      </c>
      <c r="W106" s="9">
        <v>756.12457300000005</v>
      </c>
      <c r="X106" s="9">
        <v>759.80773899999997</v>
      </c>
      <c r="Y106" s="9">
        <v>766.28881799999999</v>
      </c>
      <c r="Z106" s="9">
        <v>772.51208499999996</v>
      </c>
      <c r="AA106" s="9">
        <v>778.23791500000004</v>
      </c>
      <c r="AB106" s="9">
        <v>781.13311799999997</v>
      </c>
      <c r="AC106" s="9">
        <v>786.49926800000003</v>
      </c>
      <c r="AD106" s="9">
        <v>790.84039299999995</v>
      </c>
      <c r="AE106" s="9">
        <v>794.65728799999999</v>
      </c>
      <c r="AF106" s="9">
        <v>799.97637899999995</v>
      </c>
      <c r="AG106" s="9">
        <v>805.75048800000002</v>
      </c>
      <c r="AH106" s="9">
        <v>811.16870100000006</v>
      </c>
      <c r="AI106" s="9">
        <v>817.11688200000003</v>
      </c>
      <c r="AJ106" s="9">
        <v>820.68817100000001</v>
      </c>
      <c r="AK106" s="9">
        <v>823.95452899999998</v>
      </c>
      <c r="AL106" s="9">
        <v>832.03967299999999</v>
      </c>
      <c r="AM106" s="8">
        <v>5.5599999999999998E-3</v>
      </c>
    </row>
    <row r="108" spans="1:39" ht="15" customHeight="1" x14ac:dyDescent="0.3">
      <c r="A108" s="7" t="s">
        <v>18</v>
      </c>
      <c r="B108" s="6" t="s">
        <v>17</v>
      </c>
      <c r="C108" s="5">
        <v>27893.974609000001</v>
      </c>
      <c r="D108" s="5">
        <v>28214.478515999999</v>
      </c>
      <c r="E108" s="5">
        <v>28414.193359000001</v>
      </c>
      <c r="F108" s="5">
        <v>28543.837890999999</v>
      </c>
      <c r="G108" s="5">
        <v>28509.410156000002</v>
      </c>
      <c r="H108" s="5">
        <v>28397.601562</v>
      </c>
      <c r="I108" s="5">
        <v>28261.619140999999</v>
      </c>
      <c r="J108" s="5">
        <v>28075.28125</v>
      </c>
      <c r="K108" s="5">
        <v>27811.195312</v>
      </c>
      <c r="L108" s="5">
        <v>27488.898438</v>
      </c>
      <c r="M108" s="5">
        <v>27115.029297000001</v>
      </c>
      <c r="N108" s="5">
        <v>26755.863281000002</v>
      </c>
      <c r="O108" s="5">
        <v>26461.017577999999</v>
      </c>
      <c r="P108" s="5">
        <v>26227.355468999998</v>
      </c>
      <c r="Q108" s="5">
        <v>26021.050781000002</v>
      </c>
      <c r="R108" s="5">
        <v>25827.693359000001</v>
      </c>
      <c r="S108" s="5">
        <v>25645.8125</v>
      </c>
      <c r="T108" s="5">
        <v>25495.78125</v>
      </c>
      <c r="U108" s="5">
        <v>25422.228515999999</v>
      </c>
      <c r="V108" s="5">
        <v>25400.517577999999</v>
      </c>
      <c r="W108" s="5">
        <v>25412.773438</v>
      </c>
      <c r="X108" s="5">
        <v>25440.335938</v>
      </c>
      <c r="Y108" s="5">
        <v>25506.613281000002</v>
      </c>
      <c r="Z108" s="5">
        <v>25613.152343999998</v>
      </c>
      <c r="AA108" s="5">
        <v>25714.441406000002</v>
      </c>
      <c r="AB108" s="5">
        <v>25807.572265999999</v>
      </c>
      <c r="AC108" s="5">
        <v>25934.669922000001</v>
      </c>
      <c r="AD108" s="5">
        <v>26093.199218999998</v>
      </c>
      <c r="AE108" s="5">
        <v>26280.046875</v>
      </c>
      <c r="AF108" s="5">
        <v>26479.228515999999</v>
      </c>
      <c r="AG108" s="5">
        <v>26688.847656000002</v>
      </c>
      <c r="AH108" s="5">
        <v>26914.837890999999</v>
      </c>
      <c r="AI108" s="5">
        <v>27135.175781000002</v>
      </c>
      <c r="AJ108" s="5">
        <v>27360.814452999999</v>
      </c>
      <c r="AK108" s="5">
        <v>27618.234375</v>
      </c>
      <c r="AL108" s="5">
        <v>27885.558593999998</v>
      </c>
      <c r="AM108" s="4">
        <v>-3.4499999999999998E-4</v>
      </c>
    </row>
    <row r="109" spans="1:39" ht="15" customHeight="1" thickBot="1" x14ac:dyDescent="0.35"/>
    <row r="110" spans="1:39" ht="15" customHeight="1" x14ac:dyDescent="0.3">
      <c r="B110" s="109" t="s">
        <v>16</v>
      </c>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c r="AB110" s="109"/>
      <c r="AC110" s="109"/>
      <c r="AD110" s="109"/>
      <c r="AE110" s="109"/>
      <c r="AF110" s="109"/>
      <c r="AG110" s="109"/>
      <c r="AH110" s="109"/>
      <c r="AI110" s="109"/>
      <c r="AJ110" s="109"/>
      <c r="AK110" s="109"/>
      <c r="AL110" s="109"/>
      <c r="AM110" s="109"/>
    </row>
    <row r="111" spans="1:39" ht="15" customHeight="1" x14ac:dyDescent="0.3">
      <c r="B111" s="3" t="s">
        <v>15</v>
      </c>
    </row>
    <row r="112" spans="1:39" ht="15" customHeight="1" x14ac:dyDescent="0.3">
      <c r="B112" s="3" t="s">
        <v>14</v>
      </c>
    </row>
    <row r="113" spans="2:2" ht="15" customHeight="1" x14ac:dyDescent="0.3">
      <c r="B113" s="3" t="s">
        <v>13</v>
      </c>
    </row>
    <row r="114" spans="2:2" ht="15" customHeight="1" x14ac:dyDescent="0.3">
      <c r="B114" s="3" t="s">
        <v>12</v>
      </c>
    </row>
    <row r="115" spans="2:2" ht="15" customHeight="1" x14ac:dyDescent="0.3">
      <c r="B115" s="3" t="s">
        <v>11</v>
      </c>
    </row>
    <row r="116" spans="2:2" ht="15" customHeight="1" x14ac:dyDescent="0.3">
      <c r="B116" s="3" t="s">
        <v>10</v>
      </c>
    </row>
    <row r="117" spans="2:2" ht="15" customHeight="1" x14ac:dyDescent="0.3">
      <c r="B117" s="3" t="s">
        <v>9</v>
      </c>
    </row>
    <row r="118" spans="2:2" ht="15" customHeight="1" x14ac:dyDescent="0.3">
      <c r="B118" s="3" t="s">
        <v>8</v>
      </c>
    </row>
    <row r="119" spans="2:2" ht="15" customHeight="1" x14ac:dyDescent="0.3">
      <c r="B119" s="3" t="s">
        <v>7</v>
      </c>
    </row>
    <row r="120" spans="2:2" ht="15" customHeight="1" x14ac:dyDescent="0.3">
      <c r="B120" s="3" t="s">
        <v>6</v>
      </c>
    </row>
    <row r="121" spans="2:2" ht="15" customHeight="1" x14ac:dyDescent="0.3">
      <c r="B121" s="3" t="s">
        <v>5</v>
      </c>
    </row>
    <row r="122" spans="2:2" ht="15" customHeight="1" x14ac:dyDescent="0.3">
      <c r="B122" s="3" t="s">
        <v>4</v>
      </c>
    </row>
    <row r="123" spans="2:2" ht="15" customHeight="1" x14ac:dyDescent="0.3">
      <c r="B123" s="3" t="s">
        <v>3</v>
      </c>
    </row>
    <row r="124" spans="2:2" ht="15" customHeight="1" x14ac:dyDescent="0.3">
      <c r="B124" s="3" t="s">
        <v>2</v>
      </c>
    </row>
  </sheetData>
  <mergeCells count="1">
    <mergeCell ref="B110:AM110"/>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96"/>
  <sheetViews>
    <sheetView workbookViewId="0">
      <pane xSplit="2" ySplit="1" topLeftCell="C2" activePane="bottomRight" state="frozen"/>
      <selection pane="topRight" activeCell="C1" sqref="C1"/>
      <selection pane="bottomLeft" activeCell="A2" sqref="A2"/>
      <selection pane="bottomRight" activeCell="B8" sqref="B8"/>
    </sheetView>
  </sheetViews>
  <sheetFormatPr defaultColWidth="9.1796875" defaultRowHeight="15" customHeight="1" x14ac:dyDescent="0.3"/>
  <cols>
    <col min="1" max="1" width="20.81640625" style="2" hidden="1" customWidth="1"/>
    <col min="2" max="2" width="45.7265625" style="2" customWidth="1"/>
    <col min="3" max="16384" width="9.1796875" style="2"/>
  </cols>
  <sheetData>
    <row r="1" spans="1:39" ht="15" customHeight="1" thickBot="1" x14ac:dyDescent="0.25">
      <c r="B1" s="13" t="s">
        <v>160</v>
      </c>
      <c r="C1" s="11">
        <v>2015</v>
      </c>
      <c r="D1" s="11">
        <v>2016</v>
      </c>
      <c r="E1" s="11">
        <v>2017</v>
      </c>
      <c r="F1" s="11">
        <v>2018</v>
      </c>
      <c r="G1" s="11">
        <v>2019</v>
      </c>
      <c r="H1" s="11">
        <v>2020</v>
      </c>
      <c r="I1" s="11">
        <v>2021</v>
      </c>
      <c r="J1" s="11">
        <v>2022</v>
      </c>
      <c r="K1" s="11">
        <v>2023</v>
      </c>
      <c r="L1" s="11">
        <v>2024</v>
      </c>
      <c r="M1" s="11">
        <v>2025</v>
      </c>
      <c r="N1" s="11">
        <v>2026</v>
      </c>
      <c r="O1" s="11">
        <v>2027</v>
      </c>
      <c r="P1" s="11">
        <v>2028</v>
      </c>
      <c r="Q1" s="11">
        <v>2029</v>
      </c>
      <c r="R1" s="11">
        <v>2030</v>
      </c>
      <c r="S1" s="11">
        <v>2031</v>
      </c>
      <c r="T1" s="11">
        <v>2032</v>
      </c>
      <c r="U1" s="11">
        <v>2033</v>
      </c>
      <c r="V1" s="11">
        <v>2034</v>
      </c>
      <c r="W1" s="11">
        <v>2035</v>
      </c>
      <c r="X1" s="11">
        <v>2036</v>
      </c>
      <c r="Y1" s="11">
        <v>2037</v>
      </c>
      <c r="Z1" s="11">
        <v>2038</v>
      </c>
      <c r="AA1" s="11">
        <v>2039</v>
      </c>
      <c r="AB1" s="11">
        <v>2040</v>
      </c>
      <c r="AC1" s="11">
        <v>2041</v>
      </c>
      <c r="AD1" s="11">
        <v>2042</v>
      </c>
      <c r="AE1" s="11">
        <v>2043</v>
      </c>
      <c r="AF1" s="11">
        <v>2044</v>
      </c>
      <c r="AG1" s="11">
        <v>2045</v>
      </c>
      <c r="AH1" s="11">
        <v>2046</v>
      </c>
      <c r="AI1" s="11">
        <v>2047</v>
      </c>
      <c r="AJ1" s="11">
        <v>2048</v>
      </c>
      <c r="AK1" s="11">
        <v>2049</v>
      </c>
      <c r="AL1" s="11">
        <v>2050</v>
      </c>
    </row>
    <row r="2" spans="1:39" ht="15" customHeight="1" thickTop="1" x14ac:dyDescent="0.2"/>
    <row r="3" spans="1:39" ht="15" customHeight="1" x14ac:dyDescent="0.2">
      <c r="C3" s="15" t="s">
        <v>159</v>
      </c>
      <c r="D3" s="15" t="s">
        <v>158</v>
      </c>
      <c r="E3" s="15"/>
      <c r="F3" s="15"/>
      <c r="G3" s="15"/>
    </row>
    <row r="4" spans="1:39" ht="15" customHeight="1" x14ac:dyDescent="0.2">
      <c r="C4" s="15" t="s">
        <v>157</v>
      </c>
      <c r="D4" s="15" t="s">
        <v>156</v>
      </c>
      <c r="E4" s="15"/>
      <c r="F4" s="15"/>
      <c r="G4" s="15" t="s">
        <v>155</v>
      </c>
    </row>
    <row r="5" spans="1:39" ht="15" customHeight="1" x14ac:dyDescent="0.2">
      <c r="C5" s="15" t="s">
        <v>154</v>
      </c>
      <c r="D5" s="15" t="s">
        <v>153</v>
      </c>
      <c r="E5" s="15"/>
      <c r="F5" s="15"/>
      <c r="G5" s="15"/>
    </row>
    <row r="6" spans="1:39" ht="15" customHeight="1" x14ac:dyDescent="0.2">
      <c r="C6" s="15" t="s">
        <v>152</v>
      </c>
      <c r="D6" s="15"/>
      <c r="E6" s="15" t="s">
        <v>151</v>
      </c>
      <c r="F6" s="15"/>
      <c r="G6" s="15"/>
    </row>
    <row r="10" spans="1:39" ht="15" customHeight="1" x14ac:dyDescent="0.25">
      <c r="A10" s="7" t="s">
        <v>272</v>
      </c>
      <c r="B10" s="14" t="s">
        <v>271</v>
      </c>
    </row>
    <row r="11" spans="1:39" ht="15" customHeight="1" x14ac:dyDescent="0.2">
      <c r="B11" s="13" t="s">
        <v>270</v>
      </c>
    </row>
    <row r="12" spans="1:39" ht="15" customHeight="1" x14ac:dyDescent="0.2">
      <c r="B12" s="13" t="s">
        <v>147</v>
      </c>
      <c r="C12" s="12" t="s">
        <v>147</v>
      </c>
      <c r="D12" s="12" t="s">
        <v>147</v>
      </c>
      <c r="E12" s="12" t="s">
        <v>147</v>
      </c>
      <c r="F12" s="12" t="s">
        <v>147</v>
      </c>
      <c r="G12" s="12" t="s">
        <v>147</v>
      </c>
      <c r="H12" s="12" t="s">
        <v>147</v>
      </c>
      <c r="I12" s="12" t="s">
        <v>147</v>
      </c>
      <c r="J12" s="12" t="s">
        <v>147</v>
      </c>
      <c r="K12" s="12" t="s">
        <v>147</v>
      </c>
      <c r="L12" s="12" t="s">
        <v>147</v>
      </c>
      <c r="M12" s="12" t="s">
        <v>147</v>
      </c>
      <c r="N12" s="12" t="s">
        <v>147</v>
      </c>
      <c r="O12" s="12" t="s">
        <v>147</v>
      </c>
      <c r="P12" s="12" t="s">
        <v>147</v>
      </c>
      <c r="Q12" s="12" t="s">
        <v>147</v>
      </c>
      <c r="R12" s="12" t="s">
        <v>147</v>
      </c>
      <c r="S12" s="12" t="s">
        <v>147</v>
      </c>
      <c r="T12" s="12" t="s">
        <v>147</v>
      </c>
      <c r="U12" s="12" t="s">
        <v>147</v>
      </c>
      <c r="V12" s="12" t="s">
        <v>147</v>
      </c>
      <c r="W12" s="12" t="s">
        <v>147</v>
      </c>
      <c r="X12" s="12" t="s">
        <v>147</v>
      </c>
      <c r="Y12" s="12" t="s">
        <v>147</v>
      </c>
      <c r="Z12" s="12" t="s">
        <v>147</v>
      </c>
      <c r="AA12" s="12" t="s">
        <v>147</v>
      </c>
      <c r="AB12" s="12" t="s">
        <v>147</v>
      </c>
      <c r="AC12" s="12" t="s">
        <v>147</v>
      </c>
      <c r="AD12" s="12" t="s">
        <v>147</v>
      </c>
      <c r="AE12" s="12" t="s">
        <v>147</v>
      </c>
      <c r="AF12" s="12" t="s">
        <v>147</v>
      </c>
      <c r="AG12" s="12" t="s">
        <v>147</v>
      </c>
      <c r="AH12" s="12" t="s">
        <v>147</v>
      </c>
      <c r="AI12" s="12" t="s">
        <v>147</v>
      </c>
      <c r="AJ12" s="12" t="s">
        <v>147</v>
      </c>
      <c r="AK12" s="12" t="s">
        <v>147</v>
      </c>
      <c r="AL12" s="12" t="s">
        <v>147</v>
      </c>
      <c r="AM12" s="12" t="s">
        <v>146</v>
      </c>
    </row>
    <row r="13" spans="1:39" ht="15" customHeight="1" thickBot="1" x14ac:dyDescent="0.25">
      <c r="B13" s="11" t="s">
        <v>269</v>
      </c>
      <c r="C13" s="11">
        <v>2015</v>
      </c>
      <c r="D13" s="11">
        <v>2016</v>
      </c>
      <c r="E13" s="11">
        <v>2017</v>
      </c>
      <c r="F13" s="11">
        <v>2018</v>
      </c>
      <c r="G13" s="11">
        <v>2019</v>
      </c>
      <c r="H13" s="11">
        <v>2020</v>
      </c>
      <c r="I13" s="11">
        <v>2021</v>
      </c>
      <c r="J13" s="11">
        <v>2022</v>
      </c>
      <c r="K13" s="11">
        <v>2023</v>
      </c>
      <c r="L13" s="11">
        <v>2024</v>
      </c>
      <c r="M13" s="11">
        <v>2025</v>
      </c>
      <c r="N13" s="11">
        <v>2026</v>
      </c>
      <c r="O13" s="11">
        <v>2027</v>
      </c>
      <c r="P13" s="11">
        <v>2028</v>
      </c>
      <c r="Q13" s="11">
        <v>2029</v>
      </c>
      <c r="R13" s="11">
        <v>2030</v>
      </c>
      <c r="S13" s="11">
        <v>2031</v>
      </c>
      <c r="T13" s="11">
        <v>2032</v>
      </c>
      <c r="U13" s="11">
        <v>2033</v>
      </c>
      <c r="V13" s="11">
        <v>2034</v>
      </c>
      <c r="W13" s="11">
        <v>2035</v>
      </c>
      <c r="X13" s="11">
        <v>2036</v>
      </c>
      <c r="Y13" s="11">
        <v>2037</v>
      </c>
      <c r="Z13" s="11">
        <v>2038</v>
      </c>
      <c r="AA13" s="11">
        <v>2039</v>
      </c>
      <c r="AB13" s="11">
        <v>2040</v>
      </c>
      <c r="AC13" s="11">
        <v>2041</v>
      </c>
      <c r="AD13" s="11">
        <v>2042</v>
      </c>
      <c r="AE13" s="11">
        <v>2043</v>
      </c>
      <c r="AF13" s="11">
        <v>2044</v>
      </c>
      <c r="AG13" s="11">
        <v>2045</v>
      </c>
      <c r="AH13" s="11">
        <v>2046</v>
      </c>
      <c r="AI13" s="11">
        <v>2047</v>
      </c>
      <c r="AJ13" s="11">
        <v>2048</v>
      </c>
      <c r="AK13" s="11">
        <v>2049</v>
      </c>
      <c r="AL13" s="11">
        <v>2050</v>
      </c>
      <c r="AM13" s="11">
        <v>2050</v>
      </c>
    </row>
    <row r="14" spans="1:39" ht="15" customHeight="1" thickTop="1" x14ac:dyDescent="0.2"/>
    <row r="15" spans="1:39" ht="15" customHeight="1" x14ac:dyDescent="0.2">
      <c r="B15" s="6" t="s">
        <v>268</v>
      </c>
    </row>
    <row r="17" spans="1:39" ht="15" customHeight="1" x14ac:dyDescent="0.2">
      <c r="A17" s="7" t="s">
        <v>267</v>
      </c>
      <c r="B17" s="6" t="s">
        <v>266</v>
      </c>
      <c r="C17" s="18">
        <v>0.44093199999999999</v>
      </c>
      <c r="D17" s="18">
        <v>0.373338</v>
      </c>
      <c r="E17" s="18">
        <v>0.382023</v>
      </c>
      <c r="F17" s="18">
        <v>0.399918</v>
      </c>
      <c r="G17" s="18">
        <v>0.41137400000000002</v>
      </c>
      <c r="H17" s="18">
        <v>0.41363</v>
      </c>
      <c r="I17" s="18">
        <v>0.41170400000000001</v>
      </c>
      <c r="J17" s="18">
        <v>0.40783700000000001</v>
      </c>
      <c r="K17" s="18">
        <v>0.40362799999999999</v>
      </c>
      <c r="L17" s="18">
        <v>0.39940900000000001</v>
      </c>
      <c r="M17" s="18">
        <v>0.39579799999999998</v>
      </c>
      <c r="N17" s="18">
        <v>0.39202399999999998</v>
      </c>
      <c r="O17" s="18">
        <v>0.38731700000000002</v>
      </c>
      <c r="P17" s="18">
        <v>0.38118800000000003</v>
      </c>
      <c r="Q17" s="18">
        <v>0.37526999999999999</v>
      </c>
      <c r="R17" s="18">
        <v>0.37024400000000002</v>
      </c>
      <c r="S17" s="18">
        <v>0.36611700000000003</v>
      </c>
      <c r="T17" s="18">
        <v>0.36250399999999999</v>
      </c>
      <c r="U17" s="18">
        <v>0.35733500000000001</v>
      </c>
      <c r="V17" s="18">
        <v>0.35265999999999997</v>
      </c>
      <c r="W17" s="18">
        <v>0.34805900000000001</v>
      </c>
      <c r="X17" s="18">
        <v>0.345057</v>
      </c>
      <c r="Y17" s="18">
        <v>0.341559</v>
      </c>
      <c r="Z17" s="18">
        <v>0.33799099999999999</v>
      </c>
      <c r="AA17" s="18">
        <v>0.33511299999999999</v>
      </c>
      <c r="AB17" s="18">
        <v>0.33243899999999998</v>
      </c>
      <c r="AC17" s="18">
        <v>0.329152</v>
      </c>
      <c r="AD17" s="18">
        <v>0.32544099999999998</v>
      </c>
      <c r="AE17" s="18">
        <v>0.32176100000000002</v>
      </c>
      <c r="AF17" s="18">
        <v>0.318272</v>
      </c>
      <c r="AG17" s="18">
        <v>0.31491799999999998</v>
      </c>
      <c r="AH17" s="18">
        <v>0.31189600000000001</v>
      </c>
      <c r="AI17" s="18">
        <v>0.30935800000000002</v>
      </c>
      <c r="AJ17" s="18">
        <v>0.306477</v>
      </c>
      <c r="AK17" s="18">
        <v>0.30359799999999998</v>
      </c>
      <c r="AL17" s="18">
        <v>0.301033</v>
      </c>
      <c r="AM17" s="4">
        <v>-6.3109999999999998E-3</v>
      </c>
    </row>
    <row r="19" spans="1:39" ht="15" customHeight="1" x14ac:dyDescent="0.2">
      <c r="A19" s="7" t="s">
        <v>265</v>
      </c>
      <c r="B19" s="6" t="s">
        <v>264</v>
      </c>
      <c r="C19" s="18">
        <v>0.13147900000000001</v>
      </c>
      <c r="D19" s="18">
        <v>0.13147900000000001</v>
      </c>
      <c r="E19" s="18">
        <v>0.13147900000000001</v>
      </c>
      <c r="F19" s="18">
        <v>0.13147900000000001</v>
      </c>
      <c r="G19" s="18">
        <v>0.13147900000000001</v>
      </c>
      <c r="H19" s="18">
        <v>0.13147900000000001</v>
      </c>
      <c r="I19" s="18">
        <v>0.13147900000000001</v>
      </c>
      <c r="J19" s="18">
        <v>0.13147900000000001</v>
      </c>
      <c r="K19" s="18">
        <v>0.13147900000000001</v>
      </c>
      <c r="L19" s="18">
        <v>0.13147900000000001</v>
      </c>
      <c r="M19" s="18">
        <v>0.13147900000000001</v>
      </c>
      <c r="N19" s="18">
        <v>0.13147900000000001</v>
      </c>
      <c r="O19" s="18">
        <v>0.13147900000000001</v>
      </c>
      <c r="P19" s="18">
        <v>0.13147900000000001</v>
      </c>
      <c r="Q19" s="18">
        <v>0.13147900000000001</v>
      </c>
      <c r="R19" s="18">
        <v>0.13147900000000001</v>
      </c>
      <c r="S19" s="18">
        <v>0.13147900000000001</v>
      </c>
      <c r="T19" s="18">
        <v>0.13147900000000001</v>
      </c>
      <c r="U19" s="18">
        <v>0.13147900000000001</v>
      </c>
      <c r="V19" s="18">
        <v>0.13147900000000001</v>
      </c>
      <c r="W19" s="18">
        <v>0.13147900000000001</v>
      </c>
      <c r="X19" s="18">
        <v>0.13147900000000001</v>
      </c>
      <c r="Y19" s="18">
        <v>0.13147900000000001</v>
      </c>
      <c r="Z19" s="18">
        <v>0.13147900000000001</v>
      </c>
      <c r="AA19" s="18">
        <v>0.13147900000000001</v>
      </c>
      <c r="AB19" s="18">
        <v>0.13147900000000001</v>
      </c>
      <c r="AC19" s="18">
        <v>0.13147900000000001</v>
      </c>
      <c r="AD19" s="18">
        <v>0.13147900000000001</v>
      </c>
      <c r="AE19" s="18">
        <v>0.13147900000000001</v>
      </c>
      <c r="AF19" s="18">
        <v>0.13147900000000001</v>
      </c>
      <c r="AG19" s="18">
        <v>0.13147900000000001</v>
      </c>
      <c r="AH19" s="18">
        <v>0.13147900000000001</v>
      </c>
      <c r="AI19" s="18">
        <v>0.13147900000000001</v>
      </c>
      <c r="AJ19" s="18">
        <v>0.13147900000000001</v>
      </c>
      <c r="AK19" s="18">
        <v>0.13147900000000001</v>
      </c>
      <c r="AL19" s="18">
        <v>0.13147900000000001</v>
      </c>
      <c r="AM19" s="4">
        <v>0</v>
      </c>
    </row>
    <row r="21" spans="1:39" ht="15" customHeight="1" x14ac:dyDescent="0.2">
      <c r="A21" s="7" t="s">
        <v>263</v>
      </c>
      <c r="B21" s="6" t="s">
        <v>262</v>
      </c>
      <c r="C21" s="18">
        <v>2.3328760000000002</v>
      </c>
      <c r="D21" s="18">
        <v>2.347998</v>
      </c>
      <c r="E21" s="18">
        <v>2.3291110000000002</v>
      </c>
      <c r="F21" s="18">
        <v>2.3319649999999998</v>
      </c>
      <c r="G21" s="18">
        <v>2.343791</v>
      </c>
      <c r="H21" s="18">
        <v>2.3543409999999998</v>
      </c>
      <c r="I21" s="18">
        <v>2.3796110000000001</v>
      </c>
      <c r="J21" s="18">
        <v>2.4135759999999999</v>
      </c>
      <c r="K21" s="18">
        <v>2.4465409999999999</v>
      </c>
      <c r="L21" s="18">
        <v>2.4617110000000002</v>
      </c>
      <c r="M21" s="18">
        <v>2.4630999999999998</v>
      </c>
      <c r="N21" s="18">
        <v>2.4506589999999999</v>
      </c>
      <c r="O21" s="18">
        <v>2.458952</v>
      </c>
      <c r="P21" s="18">
        <v>2.465058</v>
      </c>
      <c r="Q21" s="18">
        <v>2.4671370000000001</v>
      </c>
      <c r="R21" s="18">
        <v>2.4654560000000001</v>
      </c>
      <c r="S21" s="18">
        <v>2.4541409999999999</v>
      </c>
      <c r="T21" s="18">
        <v>2.4502320000000002</v>
      </c>
      <c r="U21" s="18">
        <v>2.4565410000000001</v>
      </c>
      <c r="V21" s="18">
        <v>2.4651139999999998</v>
      </c>
      <c r="W21" s="18">
        <v>2.4740660000000001</v>
      </c>
      <c r="X21" s="18">
        <v>2.4823629999999999</v>
      </c>
      <c r="Y21" s="18">
        <v>2.4981620000000002</v>
      </c>
      <c r="Z21" s="18">
        <v>2.5166940000000002</v>
      </c>
      <c r="AA21" s="18">
        <v>2.5300050000000001</v>
      </c>
      <c r="AB21" s="18">
        <v>2.5433940000000002</v>
      </c>
      <c r="AC21" s="18">
        <v>2.5560969999999998</v>
      </c>
      <c r="AD21" s="18">
        <v>2.57362</v>
      </c>
      <c r="AE21" s="18">
        <v>2.5902609999999999</v>
      </c>
      <c r="AF21" s="18">
        <v>2.6075390000000001</v>
      </c>
      <c r="AG21" s="18">
        <v>2.6226539999999998</v>
      </c>
      <c r="AH21" s="18">
        <v>2.6377410000000001</v>
      </c>
      <c r="AI21" s="18">
        <v>2.647723</v>
      </c>
      <c r="AJ21" s="18">
        <v>2.6555580000000001</v>
      </c>
      <c r="AK21" s="18">
        <v>2.6526740000000002</v>
      </c>
      <c r="AL21" s="18">
        <v>2.6378349999999999</v>
      </c>
      <c r="AM21" s="4">
        <v>3.4290000000000002E-3</v>
      </c>
    </row>
    <row r="22" spans="1:39" ht="15" customHeight="1" x14ac:dyDescent="0.25">
      <c r="A22" s="7" t="s">
        <v>261</v>
      </c>
      <c r="B22" s="10" t="s">
        <v>238</v>
      </c>
      <c r="C22" s="17">
        <v>6.7000000000000002E-4</v>
      </c>
      <c r="D22" s="17">
        <v>6.7000000000000002E-4</v>
      </c>
      <c r="E22" s="17">
        <v>6.7000000000000002E-4</v>
      </c>
      <c r="F22" s="17">
        <v>6.7000000000000002E-4</v>
      </c>
      <c r="G22" s="17">
        <v>6.7000000000000002E-4</v>
      </c>
      <c r="H22" s="17">
        <v>6.7000000000000002E-4</v>
      </c>
      <c r="I22" s="17">
        <v>6.7000000000000002E-4</v>
      </c>
      <c r="J22" s="17">
        <v>6.7000000000000002E-4</v>
      </c>
      <c r="K22" s="17">
        <v>6.7000000000000002E-4</v>
      </c>
      <c r="L22" s="17">
        <v>6.7000000000000002E-4</v>
      </c>
      <c r="M22" s="17">
        <v>6.7000000000000002E-4</v>
      </c>
      <c r="N22" s="17">
        <v>6.7000000000000002E-4</v>
      </c>
      <c r="O22" s="17">
        <v>6.7000000000000002E-4</v>
      </c>
      <c r="P22" s="17">
        <v>6.7000000000000002E-4</v>
      </c>
      <c r="Q22" s="17">
        <v>6.7000000000000002E-4</v>
      </c>
      <c r="R22" s="17">
        <v>6.7000000000000002E-4</v>
      </c>
      <c r="S22" s="17">
        <v>6.7000000000000002E-4</v>
      </c>
      <c r="T22" s="17">
        <v>6.7000000000000002E-4</v>
      </c>
      <c r="U22" s="17">
        <v>6.7000000000000002E-4</v>
      </c>
      <c r="V22" s="17">
        <v>6.7000000000000002E-4</v>
      </c>
      <c r="W22" s="17">
        <v>6.7000000000000002E-4</v>
      </c>
      <c r="X22" s="17">
        <v>6.7000000000000002E-4</v>
      </c>
      <c r="Y22" s="17">
        <v>6.7000000000000002E-4</v>
      </c>
      <c r="Z22" s="17">
        <v>6.7000000000000002E-4</v>
      </c>
      <c r="AA22" s="17">
        <v>6.7000000000000002E-4</v>
      </c>
      <c r="AB22" s="17">
        <v>6.7000000000000002E-4</v>
      </c>
      <c r="AC22" s="17">
        <v>6.7000000000000002E-4</v>
      </c>
      <c r="AD22" s="17">
        <v>6.7000000000000002E-4</v>
      </c>
      <c r="AE22" s="17">
        <v>6.7000000000000002E-4</v>
      </c>
      <c r="AF22" s="17">
        <v>6.7000000000000002E-4</v>
      </c>
      <c r="AG22" s="17">
        <v>6.7000000000000002E-4</v>
      </c>
      <c r="AH22" s="17">
        <v>6.7000000000000002E-4</v>
      </c>
      <c r="AI22" s="17">
        <v>6.7000000000000002E-4</v>
      </c>
      <c r="AJ22" s="17">
        <v>6.7000000000000002E-4</v>
      </c>
      <c r="AK22" s="17">
        <v>6.7000000000000002E-4</v>
      </c>
      <c r="AL22" s="17">
        <v>6.7000000000000002E-4</v>
      </c>
      <c r="AM22" s="8">
        <v>0</v>
      </c>
    </row>
    <row r="23" spans="1:39" ht="15" customHeight="1" x14ac:dyDescent="0.25">
      <c r="A23" s="7" t="s">
        <v>260</v>
      </c>
      <c r="B23" s="10" t="s">
        <v>259</v>
      </c>
      <c r="C23" s="17">
        <v>0.19489999999999999</v>
      </c>
      <c r="D23" s="17">
        <v>0.1913</v>
      </c>
      <c r="E23" s="17">
        <v>0.19470000000000001</v>
      </c>
      <c r="F23" s="17">
        <v>0.20208699999999999</v>
      </c>
      <c r="G23" s="17">
        <v>0.209227</v>
      </c>
      <c r="H23" s="17">
        <v>0.213592</v>
      </c>
      <c r="I23" s="17">
        <v>0.22112899999999999</v>
      </c>
      <c r="J23" s="17">
        <v>0.22887399999999999</v>
      </c>
      <c r="K23" s="17">
        <v>0.235566</v>
      </c>
      <c r="L23" s="17">
        <v>0.240318</v>
      </c>
      <c r="M23" s="17">
        <v>0.24379000000000001</v>
      </c>
      <c r="N23" s="17">
        <v>0.24665300000000001</v>
      </c>
      <c r="O23" s="17">
        <v>0.24920500000000001</v>
      </c>
      <c r="P23" s="17">
        <v>0.25034000000000001</v>
      </c>
      <c r="Q23" s="17">
        <v>0.25159999999999999</v>
      </c>
      <c r="R23" s="17">
        <v>0.25309999999999999</v>
      </c>
      <c r="S23" s="17">
        <v>0.251085</v>
      </c>
      <c r="T23" s="17">
        <v>0.25124299999999999</v>
      </c>
      <c r="U23" s="17">
        <v>0.25228400000000001</v>
      </c>
      <c r="V23" s="17">
        <v>0.25492100000000001</v>
      </c>
      <c r="W23" s="17">
        <v>0.25730999999999998</v>
      </c>
      <c r="X23" s="17">
        <v>0.25969399999999998</v>
      </c>
      <c r="Y23" s="17">
        <v>0.26168400000000003</v>
      </c>
      <c r="Z23" s="17">
        <v>0.26370300000000002</v>
      </c>
      <c r="AA23" s="17">
        <v>0.26594200000000001</v>
      </c>
      <c r="AB23" s="17">
        <v>0.26826</v>
      </c>
      <c r="AC23" s="17">
        <v>0.27071899999999999</v>
      </c>
      <c r="AD23" s="17">
        <v>0.27274100000000001</v>
      </c>
      <c r="AE23" s="17">
        <v>0.27605099999999999</v>
      </c>
      <c r="AF23" s="17">
        <v>0.27951900000000002</v>
      </c>
      <c r="AG23" s="17">
        <v>0.28234999999999999</v>
      </c>
      <c r="AH23" s="17">
        <v>0.28520499999999999</v>
      </c>
      <c r="AI23" s="17">
        <v>0.287491</v>
      </c>
      <c r="AJ23" s="17">
        <v>0.28921599999999997</v>
      </c>
      <c r="AK23" s="17">
        <v>0.29150399999999999</v>
      </c>
      <c r="AL23" s="17">
        <v>0.29399399999999998</v>
      </c>
      <c r="AM23" s="8">
        <v>1.2718999999999999E-2</v>
      </c>
    </row>
    <row r="24" spans="1:39" ht="15" customHeight="1" x14ac:dyDescent="0.25">
      <c r="A24" s="7" t="s">
        <v>258</v>
      </c>
      <c r="B24" s="10" t="s">
        <v>232</v>
      </c>
      <c r="C24" s="17">
        <v>1.2896000000000001</v>
      </c>
      <c r="D24" s="17">
        <v>1.2579</v>
      </c>
      <c r="E24" s="17">
        <v>1.2364999999999999</v>
      </c>
      <c r="F24" s="17">
        <v>1.2563880000000001</v>
      </c>
      <c r="G24" s="17">
        <v>1.2629410000000001</v>
      </c>
      <c r="H24" s="17">
        <v>1.2739670000000001</v>
      </c>
      <c r="I24" s="17">
        <v>1.2959830000000001</v>
      </c>
      <c r="J24" s="17">
        <v>1.3217920000000001</v>
      </c>
      <c r="K24" s="17">
        <v>1.347998</v>
      </c>
      <c r="L24" s="17">
        <v>1.359186</v>
      </c>
      <c r="M24" s="17">
        <v>1.3563750000000001</v>
      </c>
      <c r="N24" s="17">
        <v>1.3499319999999999</v>
      </c>
      <c r="O24" s="17">
        <v>1.3577490000000001</v>
      </c>
      <c r="P24" s="17">
        <v>1.363029</v>
      </c>
      <c r="Q24" s="17">
        <v>1.3652329999999999</v>
      </c>
      <c r="R24" s="17">
        <v>1.3615980000000001</v>
      </c>
      <c r="S24" s="17">
        <v>1.362835</v>
      </c>
      <c r="T24" s="17">
        <v>1.361704</v>
      </c>
      <c r="U24" s="17">
        <v>1.367022</v>
      </c>
      <c r="V24" s="17">
        <v>1.3729579999999999</v>
      </c>
      <c r="W24" s="17">
        <v>1.379521</v>
      </c>
      <c r="X24" s="17">
        <v>1.3854329999999999</v>
      </c>
      <c r="Y24" s="17">
        <v>1.3982460000000001</v>
      </c>
      <c r="Z24" s="17">
        <v>1.4127639999999999</v>
      </c>
      <c r="AA24" s="17">
        <v>1.4219280000000001</v>
      </c>
      <c r="AB24" s="17">
        <v>1.432477</v>
      </c>
      <c r="AC24" s="17">
        <v>1.4468570000000001</v>
      </c>
      <c r="AD24" s="17">
        <v>1.4623520000000001</v>
      </c>
      <c r="AE24" s="17">
        <v>1.4783109999999999</v>
      </c>
      <c r="AF24" s="17">
        <v>1.492121</v>
      </c>
      <c r="AG24" s="17">
        <v>1.505617</v>
      </c>
      <c r="AH24" s="17">
        <v>1.5179309999999999</v>
      </c>
      <c r="AI24" s="17">
        <v>1.5240670000000001</v>
      </c>
      <c r="AJ24" s="17">
        <v>1.530761</v>
      </c>
      <c r="AK24" s="17">
        <v>1.5384500000000001</v>
      </c>
      <c r="AL24" s="17">
        <v>1.5451919999999999</v>
      </c>
      <c r="AM24" s="8">
        <v>6.0679999999999996E-3</v>
      </c>
    </row>
    <row r="25" spans="1:39" ht="15" customHeight="1" x14ac:dyDescent="0.25">
      <c r="A25" s="7" t="s">
        <v>257</v>
      </c>
      <c r="B25" s="10" t="s">
        <v>256</v>
      </c>
      <c r="C25" s="17">
        <v>0.84770599999999996</v>
      </c>
      <c r="D25" s="17">
        <v>0.89812800000000004</v>
      </c>
      <c r="E25" s="17">
        <v>0.89724099999999996</v>
      </c>
      <c r="F25" s="17">
        <v>0.87282099999999996</v>
      </c>
      <c r="G25" s="17">
        <v>0.87095299999999998</v>
      </c>
      <c r="H25" s="17">
        <v>0.86611199999999999</v>
      </c>
      <c r="I25" s="17">
        <v>0.86182999999999998</v>
      </c>
      <c r="J25" s="17">
        <v>0.86224000000000001</v>
      </c>
      <c r="K25" s="17">
        <v>0.86230700000000005</v>
      </c>
      <c r="L25" s="17">
        <v>0.86153800000000003</v>
      </c>
      <c r="M25" s="17">
        <v>0.86226499999999995</v>
      </c>
      <c r="N25" s="17">
        <v>0.85340400000000005</v>
      </c>
      <c r="O25" s="17">
        <v>0.851329</v>
      </c>
      <c r="P25" s="17">
        <v>0.85101899999999997</v>
      </c>
      <c r="Q25" s="17">
        <v>0.84963500000000003</v>
      </c>
      <c r="R25" s="17">
        <v>0.85008799999999995</v>
      </c>
      <c r="S25" s="17">
        <v>0.83955199999999996</v>
      </c>
      <c r="T25" s="17">
        <v>0.83661600000000003</v>
      </c>
      <c r="U25" s="17">
        <v>0.836565</v>
      </c>
      <c r="V25" s="17">
        <v>0.836565</v>
      </c>
      <c r="W25" s="17">
        <v>0.836565</v>
      </c>
      <c r="X25" s="17">
        <v>0.83656600000000003</v>
      </c>
      <c r="Y25" s="17">
        <v>0.83756200000000003</v>
      </c>
      <c r="Z25" s="17">
        <v>0.839557</v>
      </c>
      <c r="AA25" s="17">
        <v>0.84146500000000002</v>
      </c>
      <c r="AB25" s="17">
        <v>0.84198700000000004</v>
      </c>
      <c r="AC25" s="17">
        <v>0.83784999999999998</v>
      </c>
      <c r="AD25" s="17">
        <v>0.83785699999999996</v>
      </c>
      <c r="AE25" s="17">
        <v>0.835229</v>
      </c>
      <c r="AF25" s="17">
        <v>0.835229</v>
      </c>
      <c r="AG25" s="17">
        <v>0.83401700000000001</v>
      </c>
      <c r="AH25" s="17">
        <v>0.83393600000000001</v>
      </c>
      <c r="AI25" s="17">
        <v>0.83549499999999999</v>
      </c>
      <c r="AJ25" s="17">
        <v>0.83491099999999996</v>
      </c>
      <c r="AK25" s="17">
        <v>0.82204999999999995</v>
      </c>
      <c r="AL25" s="17">
        <v>0.79797899999999999</v>
      </c>
      <c r="AM25" s="8">
        <v>-3.4710000000000001E-3</v>
      </c>
    </row>
    <row r="27" spans="1:39" ht="15" customHeight="1" x14ac:dyDescent="0.2">
      <c r="A27" s="7" t="s">
        <v>255</v>
      </c>
      <c r="B27" s="6" t="s">
        <v>254</v>
      </c>
      <c r="C27" s="18">
        <v>1.3804380000000001</v>
      </c>
      <c r="D27" s="18">
        <v>1.456021</v>
      </c>
      <c r="E27" s="18">
        <v>1.5030969999999999</v>
      </c>
      <c r="F27" s="18">
        <v>1.540451</v>
      </c>
      <c r="G27" s="18">
        <v>1.5567230000000001</v>
      </c>
      <c r="H27" s="18">
        <v>1.5574460000000001</v>
      </c>
      <c r="I27" s="18">
        <v>1.5423849999999999</v>
      </c>
      <c r="J27" s="18">
        <v>1.5343150000000001</v>
      </c>
      <c r="K27" s="18">
        <v>1.5285850000000001</v>
      </c>
      <c r="L27" s="18">
        <v>1.5217000000000001</v>
      </c>
      <c r="M27" s="18">
        <v>1.5168699999999999</v>
      </c>
      <c r="N27" s="18">
        <v>1.497905</v>
      </c>
      <c r="O27" s="18">
        <v>1.4894099999999999</v>
      </c>
      <c r="P27" s="18">
        <v>1.483641</v>
      </c>
      <c r="Q27" s="18">
        <v>1.4766330000000001</v>
      </c>
      <c r="R27" s="18">
        <v>1.4714700000000001</v>
      </c>
      <c r="S27" s="18">
        <v>1.464242</v>
      </c>
      <c r="T27" s="18">
        <v>1.4581</v>
      </c>
      <c r="U27" s="18">
        <v>1.4548479999999999</v>
      </c>
      <c r="V27" s="18">
        <v>1.4545859999999999</v>
      </c>
      <c r="W27" s="18">
        <v>1.4555979999999999</v>
      </c>
      <c r="X27" s="18">
        <v>1.455948</v>
      </c>
      <c r="Y27" s="18">
        <v>1.456523</v>
      </c>
      <c r="Z27" s="18">
        <v>1.4570590000000001</v>
      </c>
      <c r="AA27" s="18">
        <v>1.4574780000000001</v>
      </c>
      <c r="AB27" s="18">
        <v>1.457724</v>
      </c>
      <c r="AC27" s="18">
        <v>1.4583539999999999</v>
      </c>
      <c r="AD27" s="18">
        <v>1.4588989999999999</v>
      </c>
      <c r="AE27" s="18">
        <v>1.4594290000000001</v>
      </c>
      <c r="AF27" s="18">
        <v>1.4675689999999999</v>
      </c>
      <c r="AG27" s="18">
        <v>1.4838309999999999</v>
      </c>
      <c r="AH27" s="18">
        <v>1.5046029999999999</v>
      </c>
      <c r="AI27" s="18">
        <v>1.537633</v>
      </c>
      <c r="AJ27" s="18">
        <v>1.5646910000000001</v>
      </c>
      <c r="AK27" s="18">
        <v>1.595448</v>
      </c>
      <c r="AL27" s="18">
        <v>1.6138980000000001</v>
      </c>
      <c r="AM27" s="4">
        <v>3.032E-3</v>
      </c>
    </row>
    <row r="28" spans="1:39" ht="15" customHeight="1" x14ac:dyDescent="0.25">
      <c r="A28" s="7" t="s">
        <v>253</v>
      </c>
      <c r="B28" s="10" t="s">
        <v>252</v>
      </c>
      <c r="C28" s="17">
        <v>1.4419E-2</v>
      </c>
      <c r="D28" s="17">
        <v>2.0057999999999999E-2</v>
      </c>
      <c r="E28" s="17">
        <v>1.8207000000000001E-2</v>
      </c>
      <c r="F28" s="17">
        <v>1.3538E-2</v>
      </c>
      <c r="G28" s="17">
        <v>1.5269E-2</v>
      </c>
      <c r="H28" s="17">
        <v>1.7552000000000002E-2</v>
      </c>
      <c r="I28" s="17">
        <v>2.044E-2</v>
      </c>
      <c r="J28" s="17">
        <v>3.0543000000000001E-2</v>
      </c>
      <c r="K28" s="17">
        <v>3.5214000000000002E-2</v>
      </c>
      <c r="L28" s="17">
        <v>3.6386000000000002E-2</v>
      </c>
      <c r="M28" s="17">
        <v>4.4589999999999998E-2</v>
      </c>
      <c r="N28" s="17">
        <v>5.2901999999999998E-2</v>
      </c>
      <c r="O28" s="17">
        <v>6.3324000000000005E-2</v>
      </c>
      <c r="P28" s="17">
        <v>7.4787000000000006E-2</v>
      </c>
      <c r="Q28" s="17">
        <v>8.2517999999999994E-2</v>
      </c>
      <c r="R28" s="17">
        <v>9.4765000000000002E-2</v>
      </c>
      <c r="S28" s="17">
        <v>9.776E-2</v>
      </c>
      <c r="T28" s="17">
        <v>0.103246</v>
      </c>
      <c r="U28" s="17">
        <v>0.10982</v>
      </c>
      <c r="V28" s="17">
        <v>0.114707</v>
      </c>
      <c r="W28" s="17">
        <v>0.119037</v>
      </c>
      <c r="X28" s="17">
        <v>0.12022099999999999</v>
      </c>
      <c r="Y28" s="17">
        <v>0.119064</v>
      </c>
      <c r="Z28" s="17">
        <v>0.115797</v>
      </c>
      <c r="AA28" s="17">
        <v>0.111147</v>
      </c>
      <c r="AB28" s="17">
        <v>0.10462299999999999</v>
      </c>
      <c r="AC28" s="17">
        <v>9.5938999999999997E-2</v>
      </c>
      <c r="AD28" s="17">
        <v>8.5608000000000004E-2</v>
      </c>
      <c r="AE28" s="17">
        <v>7.6119000000000006E-2</v>
      </c>
      <c r="AF28" s="17">
        <v>6.9391999999999995E-2</v>
      </c>
      <c r="AG28" s="17">
        <v>6.9836999999999996E-2</v>
      </c>
      <c r="AH28" s="17">
        <v>7.5172000000000003E-2</v>
      </c>
      <c r="AI28" s="17">
        <v>8.5694000000000006E-2</v>
      </c>
      <c r="AJ28" s="17">
        <v>9.2428999999999997E-2</v>
      </c>
      <c r="AK28" s="17">
        <v>9.8046999999999995E-2</v>
      </c>
      <c r="AL28" s="17">
        <v>0.10925600000000001</v>
      </c>
      <c r="AM28" s="8">
        <v>5.1118999999999998E-2</v>
      </c>
    </row>
    <row r="29" spans="1:39" ht="15" customHeight="1" x14ac:dyDescent="0.25">
      <c r="A29" s="7" t="s">
        <v>251</v>
      </c>
      <c r="B29" s="10" t="s">
        <v>250</v>
      </c>
      <c r="C29" s="17">
        <v>1.13984</v>
      </c>
      <c r="D29" s="17">
        <v>1.156048</v>
      </c>
      <c r="E29" s="17">
        <v>1.162258</v>
      </c>
      <c r="F29" s="17">
        <v>1.1815340000000001</v>
      </c>
      <c r="G29" s="17">
        <v>1.172374</v>
      </c>
      <c r="H29" s="17">
        <v>1.1582589999999999</v>
      </c>
      <c r="I29" s="17">
        <v>1.141221</v>
      </c>
      <c r="J29" s="17">
        <v>1.1208750000000001</v>
      </c>
      <c r="K29" s="17">
        <v>1.107413</v>
      </c>
      <c r="L29" s="17">
        <v>1.0994759999999999</v>
      </c>
      <c r="M29" s="17">
        <v>1.083458</v>
      </c>
      <c r="N29" s="17">
        <v>1.059585</v>
      </c>
      <c r="O29" s="17">
        <v>1.0387949999999999</v>
      </c>
      <c r="P29" s="17">
        <v>1.021185</v>
      </c>
      <c r="Q29" s="17">
        <v>1.0060150000000001</v>
      </c>
      <c r="R29" s="17">
        <v>0.988147</v>
      </c>
      <c r="S29" s="17">
        <v>0.97755499999999995</v>
      </c>
      <c r="T29" s="17">
        <v>0.96553999999999995</v>
      </c>
      <c r="U29" s="17">
        <v>0.95495600000000003</v>
      </c>
      <c r="V29" s="17">
        <v>0.94914200000000004</v>
      </c>
      <c r="W29" s="17">
        <v>0.94528000000000001</v>
      </c>
      <c r="X29" s="17">
        <v>0.94409500000000002</v>
      </c>
      <c r="Y29" s="17">
        <v>0.94525400000000004</v>
      </c>
      <c r="Z29" s="17">
        <v>0.94849600000000001</v>
      </c>
      <c r="AA29" s="17">
        <v>0.95315899999999998</v>
      </c>
      <c r="AB29" s="17">
        <v>0.95967000000000002</v>
      </c>
      <c r="AC29" s="17">
        <v>0.96837899999999999</v>
      </c>
      <c r="AD29" s="17">
        <v>0.978746</v>
      </c>
      <c r="AE29" s="17">
        <v>0.99198200000000003</v>
      </c>
      <c r="AF29" s="17">
        <v>1.0063949999999999</v>
      </c>
      <c r="AG29" s="17">
        <v>1.0217210000000001</v>
      </c>
      <c r="AH29" s="17">
        <v>1.036637</v>
      </c>
      <c r="AI29" s="17">
        <v>1.054805</v>
      </c>
      <c r="AJ29" s="17">
        <v>1.074578</v>
      </c>
      <c r="AK29" s="17">
        <v>1.0991740000000001</v>
      </c>
      <c r="AL29" s="17">
        <v>1.105864</v>
      </c>
      <c r="AM29" s="8">
        <v>-1.304E-3</v>
      </c>
    </row>
    <row r="30" spans="1:39" ht="15" customHeight="1" x14ac:dyDescent="0.25">
      <c r="A30" s="7" t="s">
        <v>249</v>
      </c>
      <c r="B30" s="10" t="s">
        <v>248</v>
      </c>
      <c r="C30" s="17">
        <v>0.22031899999999999</v>
      </c>
      <c r="D30" s="17">
        <v>0.27834399999999998</v>
      </c>
      <c r="E30" s="17">
        <v>0.29188799999999998</v>
      </c>
      <c r="F30" s="17">
        <v>0.295292</v>
      </c>
      <c r="G30" s="17">
        <v>0.30715900000000002</v>
      </c>
      <c r="H30" s="17">
        <v>0.30781399999999998</v>
      </c>
      <c r="I30" s="17">
        <v>0.29348000000000002</v>
      </c>
      <c r="J30" s="17">
        <v>0.27223199999999997</v>
      </c>
      <c r="K30" s="17">
        <v>0.24623200000000001</v>
      </c>
      <c r="L30" s="17">
        <v>0.214921</v>
      </c>
      <c r="M30" s="17">
        <v>0.17729300000000001</v>
      </c>
      <c r="N30" s="17">
        <v>0.13233800000000001</v>
      </c>
      <c r="O30" s="17">
        <v>8.8331999999999994E-2</v>
      </c>
      <c r="P30" s="17">
        <v>8.8717000000000004E-2</v>
      </c>
      <c r="Q30" s="17">
        <v>8.9168999999999998E-2</v>
      </c>
      <c r="R30" s="17">
        <v>8.9646000000000003E-2</v>
      </c>
      <c r="S30" s="17">
        <v>9.0057999999999999E-2</v>
      </c>
      <c r="T30" s="17">
        <v>9.0452000000000005E-2</v>
      </c>
      <c r="U30" s="17">
        <v>9.1197E-2</v>
      </c>
      <c r="V30" s="17">
        <v>9.1861999999999999E-2</v>
      </c>
      <c r="W30" s="17">
        <v>9.2407000000000003E-2</v>
      </c>
      <c r="X30" s="17">
        <v>9.2758999999999994E-2</v>
      </c>
      <c r="Y30" s="17">
        <v>9.3335000000000001E-2</v>
      </c>
      <c r="Z30" s="17">
        <v>9.3895999999999993E-2</v>
      </c>
      <c r="AA30" s="17">
        <v>9.5197000000000004E-2</v>
      </c>
      <c r="AB30" s="17">
        <v>9.4561000000000006E-2</v>
      </c>
      <c r="AC30" s="17">
        <v>9.5168000000000003E-2</v>
      </c>
      <c r="AD30" s="17">
        <v>9.6807000000000004E-2</v>
      </c>
      <c r="AE30" s="17">
        <v>9.7420999999999994E-2</v>
      </c>
      <c r="AF30" s="17">
        <v>9.7873000000000002E-2</v>
      </c>
      <c r="AG30" s="17">
        <v>9.8365999999999995E-2</v>
      </c>
      <c r="AH30" s="17">
        <v>9.8889000000000005E-2</v>
      </c>
      <c r="AI30" s="17">
        <v>9.9390000000000006E-2</v>
      </c>
      <c r="AJ30" s="17">
        <v>9.9941000000000002E-2</v>
      </c>
      <c r="AK30" s="17">
        <v>0.10048600000000001</v>
      </c>
      <c r="AL30" s="17">
        <v>9.9815000000000001E-2</v>
      </c>
      <c r="AM30" s="8">
        <v>-2.9713E-2</v>
      </c>
    </row>
    <row r="31" spans="1:39" ht="15" customHeight="1" x14ac:dyDescent="0.25">
      <c r="A31" s="7" t="s">
        <v>247</v>
      </c>
      <c r="B31" s="10" t="s">
        <v>246</v>
      </c>
      <c r="C31" s="17">
        <v>0</v>
      </c>
      <c r="D31" s="17">
        <v>0</v>
      </c>
      <c r="E31" s="17">
        <v>0</v>
      </c>
      <c r="F31" s="17">
        <v>0</v>
      </c>
      <c r="G31" s="17">
        <v>0</v>
      </c>
      <c r="H31" s="17">
        <v>0</v>
      </c>
      <c r="I31" s="17">
        <v>0</v>
      </c>
      <c r="J31" s="17">
        <v>0</v>
      </c>
      <c r="K31" s="17">
        <v>0</v>
      </c>
      <c r="L31" s="17">
        <v>0</v>
      </c>
      <c r="M31" s="17">
        <v>0</v>
      </c>
      <c r="N31" s="17">
        <v>0</v>
      </c>
      <c r="O31" s="17">
        <v>0</v>
      </c>
      <c r="P31" s="17">
        <v>0</v>
      </c>
      <c r="Q31" s="17">
        <v>0</v>
      </c>
      <c r="R31" s="17">
        <v>0</v>
      </c>
      <c r="S31" s="17">
        <v>0</v>
      </c>
      <c r="T31" s="17">
        <v>0</v>
      </c>
      <c r="U31" s="17">
        <v>0</v>
      </c>
      <c r="V31" s="17">
        <v>0</v>
      </c>
      <c r="W31" s="17">
        <v>0</v>
      </c>
      <c r="X31" s="17">
        <v>0</v>
      </c>
      <c r="Y31" s="17">
        <v>0</v>
      </c>
      <c r="Z31" s="17">
        <v>0</v>
      </c>
      <c r="AA31" s="17">
        <v>0</v>
      </c>
      <c r="AB31" s="17">
        <v>0</v>
      </c>
      <c r="AC31" s="17">
        <v>0</v>
      </c>
      <c r="AD31" s="17">
        <v>0</v>
      </c>
      <c r="AE31" s="17">
        <v>0</v>
      </c>
      <c r="AF31" s="17">
        <v>0</v>
      </c>
      <c r="AG31" s="17">
        <v>0</v>
      </c>
      <c r="AH31" s="17">
        <v>0</v>
      </c>
      <c r="AI31" s="17">
        <v>0</v>
      </c>
      <c r="AJ31" s="17">
        <v>0</v>
      </c>
      <c r="AK31" s="17">
        <v>0</v>
      </c>
      <c r="AL31" s="17">
        <v>0</v>
      </c>
      <c r="AM31" s="8" t="s">
        <v>29</v>
      </c>
    </row>
    <row r="32" spans="1:39" ht="15" customHeight="1" x14ac:dyDescent="0.25">
      <c r="A32" s="7" t="s">
        <v>245</v>
      </c>
      <c r="B32" s="10" t="s">
        <v>244</v>
      </c>
      <c r="C32" s="17">
        <v>3.2299999999999999E-4</v>
      </c>
      <c r="D32" s="17">
        <v>1.572E-3</v>
      </c>
      <c r="E32" s="17">
        <v>8.0160000000000006E-3</v>
      </c>
      <c r="F32" s="17">
        <v>7.6750000000000004E-3</v>
      </c>
      <c r="G32" s="17">
        <v>4.7210000000000004E-3</v>
      </c>
      <c r="H32" s="17">
        <v>1.8370000000000001E-3</v>
      </c>
      <c r="I32" s="17">
        <v>0</v>
      </c>
      <c r="J32" s="17">
        <v>2.3600000000000001E-3</v>
      </c>
      <c r="K32" s="17">
        <v>5.8859999999999997E-3</v>
      </c>
      <c r="L32" s="17">
        <v>6.4349999999999997E-3</v>
      </c>
      <c r="M32" s="17">
        <v>1.0276E-2</v>
      </c>
      <c r="N32" s="17">
        <v>7.9229999999999995E-3</v>
      </c>
      <c r="O32" s="17">
        <v>1.0276E-2</v>
      </c>
      <c r="P32" s="17">
        <v>1.0276E-2</v>
      </c>
      <c r="Q32" s="17">
        <v>1.0276E-2</v>
      </c>
      <c r="R32" s="17">
        <v>1.0276E-2</v>
      </c>
      <c r="S32" s="17">
        <v>1.0276E-2</v>
      </c>
      <c r="T32" s="17">
        <v>1.0276E-2</v>
      </c>
      <c r="U32" s="17">
        <v>1.0276E-2</v>
      </c>
      <c r="V32" s="17">
        <v>1.0276E-2</v>
      </c>
      <c r="W32" s="17">
        <v>1.0276E-2</v>
      </c>
      <c r="X32" s="17">
        <v>1.0276E-2</v>
      </c>
      <c r="Y32" s="17">
        <v>1.0276E-2</v>
      </c>
      <c r="Z32" s="17">
        <v>1.0276E-2</v>
      </c>
      <c r="AA32" s="17">
        <v>1.0276E-2</v>
      </c>
      <c r="AB32" s="17">
        <v>1.0276E-2</v>
      </c>
      <c r="AC32" s="17">
        <v>1.0276E-2</v>
      </c>
      <c r="AD32" s="17">
        <v>1.0263E-2</v>
      </c>
      <c r="AE32" s="17">
        <v>6.4349999999999997E-3</v>
      </c>
      <c r="AF32" s="17">
        <v>6.4349999999999997E-3</v>
      </c>
      <c r="AG32" s="17">
        <v>6.4349999999999997E-3</v>
      </c>
      <c r="AH32" s="17">
        <v>6.4349999999999997E-3</v>
      </c>
      <c r="AI32" s="17">
        <v>1.0276E-2</v>
      </c>
      <c r="AJ32" s="17">
        <v>1.0276E-2</v>
      </c>
      <c r="AK32" s="17">
        <v>1.0276E-2</v>
      </c>
      <c r="AL32" s="17">
        <v>1.0276E-2</v>
      </c>
      <c r="AM32" s="8">
        <v>5.6772000000000003E-2</v>
      </c>
    </row>
    <row r="33" spans="1:39" ht="15" customHeight="1" x14ac:dyDescent="0.25">
      <c r="A33" s="7" t="s">
        <v>243</v>
      </c>
      <c r="B33" s="10" t="s">
        <v>242</v>
      </c>
      <c r="C33" s="17">
        <v>5.5360000000000001E-3</v>
      </c>
      <c r="D33" s="17">
        <v>0</v>
      </c>
      <c r="E33" s="17">
        <v>2.2727000000000001E-2</v>
      </c>
      <c r="F33" s="17">
        <v>4.2411999999999998E-2</v>
      </c>
      <c r="G33" s="17">
        <v>5.7201000000000002E-2</v>
      </c>
      <c r="H33" s="17">
        <v>7.1984999999999993E-2</v>
      </c>
      <c r="I33" s="17">
        <v>8.7244000000000002E-2</v>
      </c>
      <c r="J33" s="17">
        <v>0.108305</v>
      </c>
      <c r="K33" s="17">
        <v>0.13384099999999999</v>
      </c>
      <c r="L33" s="17">
        <v>0.16448299999999999</v>
      </c>
      <c r="M33" s="17">
        <v>0.20125299999999999</v>
      </c>
      <c r="N33" s="17">
        <v>0.24515600000000001</v>
      </c>
      <c r="O33" s="17">
        <v>0.28868300000000002</v>
      </c>
      <c r="P33" s="17">
        <v>0.28867500000000001</v>
      </c>
      <c r="Q33" s="17">
        <v>0.28865499999999999</v>
      </c>
      <c r="R33" s="17">
        <v>0.288636</v>
      </c>
      <c r="S33" s="17">
        <v>0.28859299999999999</v>
      </c>
      <c r="T33" s="17">
        <v>0.28858699999999998</v>
      </c>
      <c r="U33" s="17">
        <v>0.28859899999999999</v>
      </c>
      <c r="V33" s="17">
        <v>0.28859899999999999</v>
      </c>
      <c r="W33" s="17">
        <v>0.28859800000000002</v>
      </c>
      <c r="X33" s="17">
        <v>0.28859699999999999</v>
      </c>
      <c r="Y33" s="17">
        <v>0.28859499999999999</v>
      </c>
      <c r="Z33" s="17">
        <v>0.28859400000000002</v>
      </c>
      <c r="AA33" s="17">
        <v>0.28770000000000001</v>
      </c>
      <c r="AB33" s="17">
        <v>0.28859400000000002</v>
      </c>
      <c r="AC33" s="17">
        <v>0.28859200000000002</v>
      </c>
      <c r="AD33" s="17">
        <v>0.28747499999999998</v>
      </c>
      <c r="AE33" s="17">
        <v>0.28747299999999998</v>
      </c>
      <c r="AF33" s="17">
        <v>0.28747499999999998</v>
      </c>
      <c r="AG33" s="17">
        <v>0.28747299999999998</v>
      </c>
      <c r="AH33" s="17">
        <v>0.28747099999999998</v>
      </c>
      <c r="AI33" s="17">
        <v>0.28746899999999997</v>
      </c>
      <c r="AJ33" s="17">
        <v>0.28746699999999997</v>
      </c>
      <c r="AK33" s="17">
        <v>0.28746500000000003</v>
      </c>
      <c r="AL33" s="17">
        <v>0.28868700000000003</v>
      </c>
      <c r="AM33" s="8" t="s">
        <v>29</v>
      </c>
    </row>
    <row r="35" spans="1:39" ht="15" customHeight="1" x14ac:dyDescent="0.2">
      <c r="A35" s="7" t="s">
        <v>241</v>
      </c>
      <c r="B35" s="6" t="s">
        <v>240</v>
      </c>
      <c r="C35" s="18">
        <v>5.0064590000000004</v>
      </c>
      <c r="D35" s="18">
        <v>5.4375119999999999</v>
      </c>
      <c r="E35" s="18">
        <v>5.7485340000000003</v>
      </c>
      <c r="F35" s="18">
        <v>6.1938110000000002</v>
      </c>
      <c r="G35" s="18">
        <v>6.5477080000000001</v>
      </c>
      <c r="H35" s="18">
        <v>7.0632739999999998</v>
      </c>
      <c r="I35" s="18">
        <v>7.6819379999999997</v>
      </c>
      <c r="J35" s="18">
        <v>8.4889449999999993</v>
      </c>
      <c r="K35" s="18">
        <v>8.9236459999999997</v>
      </c>
      <c r="L35" s="18">
        <v>9.0378150000000002</v>
      </c>
      <c r="M35" s="18">
        <v>9.0759469999999993</v>
      </c>
      <c r="N35" s="18">
        <v>9.1307840000000002</v>
      </c>
      <c r="O35" s="18">
        <v>9.2392599999999998</v>
      </c>
      <c r="P35" s="18">
        <v>9.3123210000000007</v>
      </c>
      <c r="Q35" s="18">
        <v>9.4544639999999998</v>
      </c>
      <c r="R35" s="18">
        <v>9.6119219999999999</v>
      </c>
      <c r="S35" s="18">
        <v>9.7224710000000005</v>
      </c>
      <c r="T35" s="18">
        <v>9.773434</v>
      </c>
      <c r="U35" s="18">
        <v>9.9445859999999993</v>
      </c>
      <c r="V35" s="18">
        <v>10.054048</v>
      </c>
      <c r="W35" s="18">
        <v>10.161187999999999</v>
      </c>
      <c r="X35" s="18">
        <v>10.374352</v>
      </c>
      <c r="Y35" s="18">
        <v>10.476055000000001</v>
      </c>
      <c r="Z35" s="18">
        <v>10.636996999999999</v>
      </c>
      <c r="AA35" s="18">
        <v>10.807696999999999</v>
      </c>
      <c r="AB35" s="18">
        <v>11.017289</v>
      </c>
      <c r="AC35" s="18">
        <v>11.178946</v>
      </c>
      <c r="AD35" s="18">
        <v>11.350358999999999</v>
      </c>
      <c r="AE35" s="18">
        <v>11.576807000000001</v>
      </c>
      <c r="AF35" s="18">
        <v>11.785961</v>
      </c>
      <c r="AG35" s="18">
        <v>11.926026999999999</v>
      </c>
      <c r="AH35" s="18">
        <v>12.07737</v>
      </c>
      <c r="AI35" s="18">
        <v>12.277232</v>
      </c>
      <c r="AJ35" s="18">
        <v>12.47641</v>
      </c>
      <c r="AK35" s="18">
        <v>12.704473</v>
      </c>
      <c r="AL35" s="18">
        <v>12.777361000000001</v>
      </c>
      <c r="AM35" s="4">
        <v>2.5446E-2</v>
      </c>
    </row>
    <row r="36" spans="1:39" ht="15" customHeight="1" x14ac:dyDescent="0.25">
      <c r="A36" s="7" t="s">
        <v>239</v>
      </c>
      <c r="B36" s="10" t="s">
        <v>238</v>
      </c>
      <c r="C36" s="17">
        <v>2.3549989999999998</v>
      </c>
      <c r="D36" s="17">
        <v>2.4968409999999999</v>
      </c>
      <c r="E36" s="17">
        <v>2.5084659999999999</v>
      </c>
      <c r="F36" s="17">
        <v>2.7070509999999999</v>
      </c>
      <c r="G36" s="17">
        <v>2.9060079999999999</v>
      </c>
      <c r="H36" s="17">
        <v>2.937859</v>
      </c>
      <c r="I36" s="17">
        <v>2.9380320000000002</v>
      </c>
      <c r="J36" s="17">
        <v>2.939003</v>
      </c>
      <c r="K36" s="17">
        <v>2.9432040000000002</v>
      </c>
      <c r="L36" s="17">
        <v>2.9481820000000001</v>
      </c>
      <c r="M36" s="17">
        <v>2.9540410000000001</v>
      </c>
      <c r="N36" s="17">
        <v>2.9594909999999999</v>
      </c>
      <c r="O36" s="17">
        <v>2.9600369999999998</v>
      </c>
      <c r="P36" s="17">
        <v>2.9692590000000001</v>
      </c>
      <c r="Q36" s="17">
        <v>2.9693369999999999</v>
      </c>
      <c r="R36" s="17">
        <v>2.9711789999999998</v>
      </c>
      <c r="S36" s="17">
        <v>2.9717850000000001</v>
      </c>
      <c r="T36" s="17">
        <v>2.9718070000000001</v>
      </c>
      <c r="U36" s="17">
        <v>2.9786959999999998</v>
      </c>
      <c r="V36" s="17">
        <v>2.9802789999999999</v>
      </c>
      <c r="W36" s="17">
        <v>2.9827279999999998</v>
      </c>
      <c r="X36" s="17">
        <v>2.9852829999999999</v>
      </c>
      <c r="Y36" s="17">
        <v>2.9898630000000002</v>
      </c>
      <c r="Z36" s="17">
        <v>2.9928439999999998</v>
      </c>
      <c r="AA36" s="17">
        <v>2.9930020000000002</v>
      </c>
      <c r="AB36" s="17">
        <v>2.9931480000000001</v>
      </c>
      <c r="AC36" s="17">
        <v>2.9943580000000001</v>
      </c>
      <c r="AD36" s="17">
        <v>2.998453</v>
      </c>
      <c r="AE36" s="17">
        <v>2.9987330000000001</v>
      </c>
      <c r="AF36" s="17">
        <v>3.001652</v>
      </c>
      <c r="AG36" s="17">
        <v>3.003873</v>
      </c>
      <c r="AH36" s="17">
        <v>3.0052469999999998</v>
      </c>
      <c r="AI36" s="17">
        <v>3.0057469999999999</v>
      </c>
      <c r="AJ36" s="17">
        <v>3.008276</v>
      </c>
      <c r="AK36" s="17">
        <v>3.0095390000000002</v>
      </c>
      <c r="AL36" s="17">
        <v>3.014945</v>
      </c>
      <c r="AM36" s="8">
        <v>5.561E-3</v>
      </c>
    </row>
    <row r="37" spans="1:39" ht="15" customHeight="1" x14ac:dyDescent="0.25">
      <c r="A37" s="7" t="s">
        <v>237</v>
      </c>
      <c r="B37" s="10" t="s">
        <v>236</v>
      </c>
      <c r="C37" s="17">
        <v>0.15081900000000001</v>
      </c>
      <c r="D37" s="17">
        <v>0.163685</v>
      </c>
      <c r="E37" s="17">
        <v>0.166042</v>
      </c>
      <c r="F37" s="17">
        <v>0.16037999999999999</v>
      </c>
      <c r="G37" s="17">
        <v>0.15822</v>
      </c>
      <c r="H37" s="17">
        <v>0.17855099999999999</v>
      </c>
      <c r="I37" s="17">
        <v>0.20022200000000001</v>
      </c>
      <c r="J37" s="17">
        <v>0.219559</v>
      </c>
      <c r="K37" s="17">
        <v>0.24460699999999999</v>
      </c>
      <c r="L37" s="17">
        <v>0.26435199999999998</v>
      </c>
      <c r="M37" s="17">
        <v>0.27672600000000003</v>
      </c>
      <c r="N37" s="17">
        <v>0.29400500000000002</v>
      </c>
      <c r="O37" s="17">
        <v>0.31645200000000001</v>
      </c>
      <c r="P37" s="17">
        <v>0.33731899999999998</v>
      </c>
      <c r="Q37" s="17">
        <v>0.35647499999999999</v>
      </c>
      <c r="R37" s="17">
        <v>0.37734800000000002</v>
      </c>
      <c r="S37" s="17">
        <v>0.39398699999999998</v>
      </c>
      <c r="T37" s="17">
        <v>0.414572</v>
      </c>
      <c r="U37" s="17">
        <v>0.43313000000000001</v>
      </c>
      <c r="V37" s="17">
        <v>0.449685</v>
      </c>
      <c r="W37" s="17">
        <v>0.46421099999999998</v>
      </c>
      <c r="X37" s="17">
        <v>0.47413499999999997</v>
      </c>
      <c r="Y37" s="17">
        <v>0.48375699999999999</v>
      </c>
      <c r="Z37" s="17">
        <v>0.491537</v>
      </c>
      <c r="AA37" s="17">
        <v>0.49910500000000002</v>
      </c>
      <c r="AB37" s="17">
        <v>0.51056100000000004</v>
      </c>
      <c r="AC37" s="17">
        <v>0.520146</v>
      </c>
      <c r="AD37" s="17">
        <v>0.53166199999999997</v>
      </c>
      <c r="AE37" s="17">
        <v>0.53794699999999995</v>
      </c>
      <c r="AF37" s="17">
        <v>0.54342000000000001</v>
      </c>
      <c r="AG37" s="17">
        <v>0.55018599999999995</v>
      </c>
      <c r="AH37" s="17">
        <v>0.55716100000000002</v>
      </c>
      <c r="AI37" s="17">
        <v>0.56443100000000002</v>
      </c>
      <c r="AJ37" s="17">
        <v>0.57126200000000005</v>
      </c>
      <c r="AK37" s="17">
        <v>0.57824500000000001</v>
      </c>
      <c r="AL37" s="17">
        <v>0.585032</v>
      </c>
      <c r="AM37" s="8">
        <v>3.8172999999999999E-2</v>
      </c>
    </row>
    <row r="38" spans="1:39" ht="15" customHeight="1" x14ac:dyDescent="0.35">
      <c r="A38" s="7" t="s">
        <v>235</v>
      </c>
      <c r="B38" s="10" t="s">
        <v>234</v>
      </c>
      <c r="C38" s="17">
        <v>0.24543699999999999</v>
      </c>
      <c r="D38" s="17">
        <v>0.26000499999999999</v>
      </c>
      <c r="E38" s="17">
        <v>0.26321600000000001</v>
      </c>
      <c r="F38" s="17">
        <v>0.26715899999999998</v>
      </c>
      <c r="G38" s="17">
        <v>0.27461099999999999</v>
      </c>
      <c r="H38" s="17">
        <v>0.26738000000000001</v>
      </c>
      <c r="I38" s="17">
        <v>0.27651399999999998</v>
      </c>
      <c r="J38" s="17">
        <v>0.281026</v>
      </c>
      <c r="K38" s="17">
        <v>0.27890999999999999</v>
      </c>
      <c r="L38" s="17">
        <v>0.28123999999999999</v>
      </c>
      <c r="M38" s="17">
        <v>0.28383599999999998</v>
      </c>
      <c r="N38" s="17">
        <v>0.281781</v>
      </c>
      <c r="O38" s="17">
        <v>0.27969699999999997</v>
      </c>
      <c r="P38" s="17">
        <v>0.28220299999999998</v>
      </c>
      <c r="Q38" s="17">
        <v>0.28029700000000002</v>
      </c>
      <c r="R38" s="17">
        <v>0.28070600000000001</v>
      </c>
      <c r="S38" s="17">
        <v>0.28306300000000001</v>
      </c>
      <c r="T38" s="17">
        <v>0.27951599999999999</v>
      </c>
      <c r="U38" s="17">
        <v>0.28240599999999999</v>
      </c>
      <c r="V38" s="17">
        <v>0.28287499999999999</v>
      </c>
      <c r="W38" s="17">
        <v>0.27567700000000001</v>
      </c>
      <c r="X38" s="17">
        <v>0.286833</v>
      </c>
      <c r="Y38" s="17">
        <v>0.28208</v>
      </c>
      <c r="Z38" s="17">
        <v>0.28758099999999998</v>
      </c>
      <c r="AA38" s="17">
        <v>0.29138199999999997</v>
      </c>
      <c r="AB38" s="17">
        <v>0.29187600000000002</v>
      </c>
      <c r="AC38" s="17">
        <v>0.29725299999999999</v>
      </c>
      <c r="AD38" s="17">
        <v>0.29914400000000002</v>
      </c>
      <c r="AE38" s="17">
        <v>0.29812699999999998</v>
      </c>
      <c r="AF38" s="17">
        <v>0.29929699999999998</v>
      </c>
      <c r="AG38" s="17">
        <v>0.30683300000000002</v>
      </c>
      <c r="AH38" s="17">
        <v>0.30052899999999999</v>
      </c>
      <c r="AI38" s="17">
        <v>0.30731900000000001</v>
      </c>
      <c r="AJ38" s="17">
        <v>0.303398</v>
      </c>
      <c r="AK38" s="17">
        <v>0.30816100000000002</v>
      </c>
      <c r="AL38" s="17">
        <v>0.30574099999999999</v>
      </c>
      <c r="AM38" s="8">
        <v>4.777E-3</v>
      </c>
    </row>
    <row r="39" spans="1:39" ht="15" customHeight="1" x14ac:dyDescent="0.35">
      <c r="A39" s="7" t="s">
        <v>233</v>
      </c>
      <c r="B39" s="10" t="s">
        <v>232</v>
      </c>
      <c r="C39" s="17">
        <v>0.210373</v>
      </c>
      <c r="D39" s="17">
        <v>9.6436999999999995E-2</v>
      </c>
      <c r="E39" s="17">
        <v>9.0837000000000001E-2</v>
      </c>
      <c r="F39" s="17">
        <v>0.10693999999999999</v>
      </c>
      <c r="G39" s="17">
        <v>0.13095300000000001</v>
      </c>
      <c r="H39" s="17">
        <v>0.13856199999999999</v>
      </c>
      <c r="I39" s="17">
        <v>0.136709</v>
      </c>
      <c r="J39" s="17">
        <v>0.14105999999999999</v>
      </c>
      <c r="K39" s="17">
        <v>0.14191899999999999</v>
      </c>
      <c r="L39" s="17">
        <v>0.158717</v>
      </c>
      <c r="M39" s="17">
        <v>0.167046</v>
      </c>
      <c r="N39" s="17">
        <v>0.17635300000000001</v>
      </c>
      <c r="O39" s="17">
        <v>0.221969</v>
      </c>
      <c r="P39" s="17">
        <v>0.22355900000000001</v>
      </c>
      <c r="Q39" s="17">
        <v>0.228515</v>
      </c>
      <c r="R39" s="17">
        <v>0.23158300000000001</v>
      </c>
      <c r="S39" s="17">
        <v>0.23206599999999999</v>
      </c>
      <c r="T39" s="17">
        <v>0.227293</v>
      </c>
      <c r="U39" s="17">
        <v>0.22875799999999999</v>
      </c>
      <c r="V39" s="17">
        <v>0.22963900000000001</v>
      </c>
      <c r="W39" s="17">
        <v>0.233651</v>
      </c>
      <c r="X39" s="17">
        <v>0.23711299999999999</v>
      </c>
      <c r="Y39" s="17">
        <v>0.24962000000000001</v>
      </c>
      <c r="Z39" s="17">
        <v>0.25074200000000002</v>
      </c>
      <c r="AA39" s="17">
        <v>0.25376300000000002</v>
      </c>
      <c r="AB39" s="17">
        <v>0.25691000000000003</v>
      </c>
      <c r="AC39" s="17">
        <v>0.25756899999999999</v>
      </c>
      <c r="AD39" s="17">
        <v>0.25780500000000001</v>
      </c>
      <c r="AE39" s="17">
        <v>0.26229799999999998</v>
      </c>
      <c r="AF39" s="17">
        <v>0.26948499999999997</v>
      </c>
      <c r="AG39" s="17">
        <v>0.28029900000000002</v>
      </c>
      <c r="AH39" s="17">
        <v>0.28372700000000001</v>
      </c>
      <c r="AI39" s="17">
        <v>0.29125800000000002</v>
      </c>
      <c r="AJ39" s="17">
        <v>0.30312800000000001</v>
      </c>
      <c r="AK39" s="17">
        <v>0.31193500000000002</v>
      </c>
      <c r="AL39" s="17">
        <v>0.324795</v>
      </c>
      <c r="AM39" s="8">
        <v>3.6360000000000003E-2</v>
      </c>
    </row>
    <row r="40" spans="1:39" ht="15" customHeight="1" x14ac:dyDescent="0.35">
      <c r="A40" s="7" t="s">
        <v>231</v>
      </c>
      <c r="B40" s="10" t="s">
        <v>230</v>
      </c>
      <c r="C40" s="17">
        <v>0.185948</v>
      </c>
      <c r="D40" s="17">
        <v>6.2344999999999998E-2</v>
      </c>
      <c r="E40" s="17">
        <v>5.7167999999999997E-2</v>
      </c>
      <c r="F40" s="17">
        <v>7.4589000000000003E-2</v>
      </c>
      <c r="G40" s="17">
        <v>9.6522999999999998E-2</v>
      </c>
      <c r="H40" s="17">
        <v>0.104685</v>
      </c>
      <c r="I40" s="17">
        <v>0.102298</v>
      </c>
      <c r="J40" s="17">
        <v>0.106434</v>
      </c>
      <c r="K40" s="17">
        <v>0.107234</v>
      </c>
      <c r="L40" s="17">
        <v>0.123088</v>
      </c>
      <c r="M40" s="17">
        <v>0.13020300000000001</v>
      </c>
      <c r="N40" s="17">
        <v>0.138261</v>
      </c>
      <c r="O40" s="17">
        <v>0.17677699999999999</v>
      </c>
      <c r="P40" s="17">
        <v>0.177791</v>
      </c>
      <c r="Q40" s="17">
        <v>0.18116199999999999</v>
      </c>
      <c r="R40" s="17">
        <v>0.18437600000000001</v>
      </c>
      <c r="S40" s="17">
        <v>0.18529399999999999</v>
      </c>
      <c r="T40" s="17">
        <v>0.18154799999999999</v>
      </c>
      <c r="U40" s="17">
        <v>0.18259400000000001</v>
      </c>
      <c r="V40" s="17">
        <v>0.18357699999999999</v>
      </c>
      <c r="W40" s="17">
        <v>0.186723</v>
      </c>
      <c r="X40" s="17">
        <v>0.189272</v>
      </c>
      <c r="Y40" s="17">
        <v>0.20192099999999999</v>
      </c>
      <c r="Z40" s="17">
        <v>0.20347199999999999</v>
      </c>
      <c r="AA40" s="17">
        <v>0.20527699999999999</v>
      </c>
      <c r="AB40" s="17">
        <v>0.21038599999999999</v>
      </c>
      <c r="AC40" s="17">
        <v>0.21112900000000001</v>
      </c>
      <c r="AD40" s="17">
        <v>0.21121400000000001</v>
      </c>
      <c r="AE40" s="17">
        <v>0.215424</v>
      </c>
      <c r="AF40" s="17">
        <v>0.222385</v>
      </c>
      <c r="AG40" s="17">
        <v>0.23218800000000001</v>
      </c>
      <c r="AH40" s="17">
        <v>0.236155</v>
      </c>
      <c r="AI40" s="17">
        <v>0.24329700000000001</v>
      </c>
      <c r="AJ40" s="17">
        <v>0.25452799999999998</v>
      </c>
      <c r="AK40" s="17">
        <v>0.26317200000000002</v>
      </c>
      <c r="AL40" s="17">
        <v>0.27585300000000001</v>
      </c>
      <c r="AM40" s="8">
        <v>4.4712000000000002E-2</v>
      </c>
    </row>
    <row r="41" spans="1:39" ht="15" customHeight="1" x14ac:dyDescent="0.35">
      <c r="A41" s="7" t="s">
        <v>229</v>
      </c>
      <c r="B41" s="10" t="s">
        <v>228</v>
      </c>
      <c r="C41" s="17">
        <v>2.4424999999999999E-2</v>
      </c>
      <c r="D41" s="17">
        <v>3.4092999999999998E-2</v>
      </c>
      <c r="E41" s="17">
        <v>3.3667999999999997E-2</v>
      </c>
      <c r="F41" s="17">
        <v>3.2350999999999998E-2</v>
      </c>
      <c r="G41" s="17">
        <v>3.4430000000000002E-2</v>
      </c>
      <c r="H41" s="17">
        <v>3.3876999999999997E-2</v>
      </c>
      <c r="I41" s="17">
        <v>3.4410999999999997E-2</v>
      </c>
      <c r="J41" s="17">
        <v>3.4626999999999998E-2</v>
      </c>
      <c r="K41" s="17">
        <v>3.4684E-2</v>
      </c>
      <c r="L41" s="17">
        <v>3.5628E-2</v>
      </c>
      <c r="M41" s="17">
        <v>3.6843000000000001E-2</v>
      </c>
      <c r="N41" s="17">
        <v>3.8092000000000001E-2</v>
      </c>
      <c r="O41" s="17">
        <v>4.5192000000000003E-2</v>
      </c>
      <c r="P41" s="17">
        <v>4.5768000000000003E-2</v>
      </c>
      <c r="Q41" s="17">
        <v>4.7352999999999999E-2</v>
      </c>
      <c r="R41" s="17">
        <v>4.7206999999999999E-2</v>
      </c>
      <c r="S41" s="17">
        <v>4.6773000000000002E-2</v>
      </c>
      <c r="T41" s="17">
        <v>4.5745000000000001E-2</v>
      </c>
      <c r="U41" s="17">
        <v>4.6163999999999997E-2</v>
      </c>
      <c r="V41" s="17">
        <v>4.6061999999999999E-2</v>
      </c>
      <c r="W41" s="17">
        <v>4.6927999999999997E-2</v>
      </c>
      <c r="X41" s="17">
        <v>4.7841000000000002E-2</v>
      </c>
      <c r="Y41" s="17">
        <v>4.7698999999999998E-2</v>
      </c>
      <c r="Z41" s="17">
        <v>4.727E-2</v>
      </c>
      <c r="AA41" s="17">
        <v>4.8485E-2</v>
      </c>
      <c r="AB41" s="17">
        <v>4.6524000000000003E-2</v>
      </c>
      <c r="AC41" s="17">
        <v>4.6440000000000002E-2</v>
      </c>
      <c r="AD41" s="17">
        <v>4.6591E-2</v>
      </c>
      <c r="AE41" s="17">
        <v>4.6873999999999999E-2</v>
      </c>
      <c r="AF41" s="17">
        <v>4.7099000000000002E-2</v>
      </c>
      <c r="AG41" s="17">
        <v>4.811E-2</v>
      </c>
      <c r="AH41" s="17">
        <v>4.7572000000000003E-2</v>
      </c>
      <c r="AI41" s="17">
        <v>4.7960999999999997E-2</v>
      </c>
      <c r="AJ41" s="17">
        <v>4.8600999999999998E-2</v>
      </c>
      <c r="AK41" s="17">
        <v>4.8763000000000001E-2</v>
      </c>
      <c r="AL41" s="17">
        <v>4.8941999999999999E-2</v>
      </c>
      <c r="AM41" s="8">
        <v>1.0691000000000001E-2</v>
      </c>
    </row>
    <row r="42" spans="1:39" ht="15" customHeight="1" x14ac:dyDescent="0.35">
      <c r="A42" s="7" t="s">
        <v>227</v>
      </c>
      <c r="B42" s="10" t="s">
        <v>200</v>
      </c>
      <c r="C42" s="17">
        <v>3.0869000000000001E-2</v>
      </c>
      <c r="D42" s="17">
        <v>3.0681E-2</v>
      </c>
      <c r="E42" s="17">
        <v>3.3137E-2</v>
      </c>
      <c r="F42" s="17">
        <v>3.4699000000000001E-2</v>
      </c>
      <c r="G42" s="17">
        <v>3.4722000000000003E-2</v>
      </c>
      <c r="H42" s="17">
        <v>3.4703999999999999E-2</v>
      </c>
      <c r="I42" s="17">
        <v>3.4667000000000003E-2</v>
      </c>
      <c r="J42" s="17">
        <v>3.4667000000000003E-2</v>
      </c>
      <c r="K42" s="17">
        <v>3.4759999999999999E-2</v>
      </c>
      <c r="L42" s="17">
        <v>3.4270000000000002E-2</v>
      </c>
      <c r="M42" s="17">
        <v>3.4702999999999998E-2</v>
      </c>
      <c r="N42" s="17">
        <v>3.3944000000000002E-2</v>
      </c>
      <c r="O42" s="17">
        <v>3.3939999999999998E-2</v>
      </c>
      <c r="P42" s="17">
        <v>3.3949E-2</v>
      </c>
      <c r="Q42" s="17">
        <v>3.3935E-2</v>
      </c>
      <c r="R42" s="17">
        <v>3.3964000000000001E-2</v>
      </c>
      <c r="S42" s="17">
        <v>3.4027000000000002E-2</v>
      </c>
      <c r="T42" s="17">
        <v>3.4021999999999997E-2</v>
      </c>
      <c r="U42" s="17">
        <v>3.3530999999999998E-2</v>
      </c>
      <c r="V42" s="17">
        <v>3.3536000000000003E-2</v>
      </c>
      <c r="W42" s="17">
        <v>3.3538999999999999E-2</v>
      </c>
      <c r="X42" s="17">
        <v>3.2615999999999999E-2</v>
      </c>
      <c r="Y42" s="17">
        <v>3.3558999999999999E-2</v>
      </c>
      <c r="Z42" s="17">
        <v>3.2592999999999997E-2</v>
      </c>
      <c r="AA42" s="17">
        <v>3.2634999999999997E-2</v>
      </c>
      <c r="AB42" s="17">
        <v>3.2502000000000003E-2</v>
      </c>
      <c r="AC42" s="17">
        <v>3.2752000000000003E-2</v>
      </c>
      <c r="AD42" s="17">
        <v>3.2615999999999999E-2</v>
      </c>
      <c r="AE42" s="17">
        <v>3.2795999999999999E-2</v>
      </c>
      <c r="AF42" s="17">
        <v>3.1836999999999997E-2</v>
      </c>
      <c r="AG42" s="17">
        <v>3.1838999999999999E-2</v>
      </c>
      <c r="AH42" s="17">
        <v>3.1913999999999998E-2</v>
      </c>
      <c r="AI42" s="17">
        <v>3.2119000000000002E-2</v>
      </c>
      <c r="AJ42" s="17">
        <v>3.2899999999999999E-2</v>
      </c>
      <c r="AK42" s="17">
        <v>3.2101999999999999E-2</v>
      </c>
      <c r="AL42" s="17">
        <v>3.2212999999999999E-2</v>
      </c>
      <c r="AM42" s="8">
        <v>1.4339999999999999E-3</v>
      </c>
    </row>
    <row r="43" spans="1:39" ht="15" customHeight="1" x14ac:dyDescent="0.35">
      <c r="A43" s="7" t="s">
        <v>226</v>
      </c>
      <c r="B43" s="10" t="s">
        <v>198</v>
      </c>
      <c r="C43" s="17">
        <v>0.20132700000000001</v>
      </c>
      <c r="D43" s="17">
        <v>0.28936800000000001</v>
      </c>
      <c r="E43" s="17">
        <v>0.41689900000000002</v>
      </c>
      <c r="F43" s="17">
        <v>0.47304400000000002</v>
      </c>
      <c r="G43" s="17">
        <v>0.49520700000000001</v>
      </c>
      <c r="H43" s="17">
        <v>0.517679</v>
      </c>
      <c r="I43" s="17">
        <v>0.53001900000000002</v>
      </c>
      <c r="J43" s="17">
        <v>0.67457699999999998</v>
      </c>
      <c r="K43" s="17">
        <v>0.71240400000000004</v>
      </c>
      <c r="L43" s="17">
        <v>0.71518400000000004</v>
      </c>
      <c r="M43" s="17">
        <v>0.71731999999999996</v>
      </c>
      <c r="N43" s="17">
        <v>0.73909000000000002</v>
      </c>
      <c r="O43" s="17">
        <v>0.77826600000000001</v>
      </c>
      <c r="P43" s="17">
        <v>0.81287600000000004</v>
      </c>
      <c r="Q43" s="17">
        <v>0.92662699999999998</v>
      </c>
      <c r="R43" s="17">
        <v>1.054238</v>
      </c>
      <c r="S43" s="17">
        <v>1.137985</v>
      </c>
      <c r="T43" s="17">
        <v>1.1694640000000001</v>
      </c>
      <c r="U43" s="17">
        <v>1.298281</v>
      </c>
      <c r="V43" s="17">
        <v>1.3801399999999999</v>
      </c>
      <c r="W43" s="17">
        <v>1.4391659999999999</v>
      </c>
      <c r="X43" s="17">
        <v>1.5750420000000001</v>
      </c>
      <c r="Y43" s="17">
        <v>1.6357349999999999</v>
      </c>
      <c r="Z43" s="17">
        <v>1.7345600000000001</v>
      </c>
      <c r="AA43" s="17">
        <v>1.82989</v>
      </c>
      <c r="AB43" s="17">
        <v>1.9806589999999999</v>
      </c>
      <c r="AC43" s="17">
        <v>2.112142</v>
      </c>
      <c r="AD43" s="17">
        <v>2.2535980000000002</v>
      </c>
      <c r="AE43" s="17">
        <v>2.4083070000000002</v>
      </c>
      <c r="AF43" s="17">
        <v>2.5203319999999998</v>
      </c>
      <c r="AG43" s="17">
        <v>2.5385260000000001</v>
      </c>
      <c r="AH43" s="17">
        <v>2.5772699999999999</v>
      </c>
      <c r="AI43" s="17">
        <v>2.6330079999999998</v>
      </c>
      <c r="AJ43" s="17">
        <v>2.6894659999999999</v>
      </c>
      <c r="AK43" s="17">
        <v>2.7550240000000001</v>
      </c>
      <c r="AL43" s="17">
        <v>2.7636240000000001</v>
      </c>
      <c r="AM43" s="8">
        <v>6.8623000000000003E-2</v>
      </c>
    </row>
    <row r="44" spans="1:39" ht="15" customHeight="1" x14ac:dyDescent="0.35">
      <c r="A44" s="7" t="s">
        <v>225</v>
      </c>
      <c r="B44" s="10" t="s">
        <v>196</v>
      </c>
      <c r="C44" s="17">
        <v>1.812635</v>
      </c>
      <c r="D44" s="17">
        <v>2.1004930000000002</v>
      </c>
      <c r="E44" s="17">
        <v>2.2699370000000001</v>
      </c>
      <c r="F44" s="17">
        <v>2.4445380000000001</v>
      </c>
      <c r="G44" s="17">
        <v>2.547987</v>
      </c>
      <c r="H44" s="17">
        <v>2.9885389999999998</v>
      </c>
      <c r="I44" s="17">
        <v>3.5657760000000001</v>
      </c>
      <c r="J44" s="17">
        <v>4.199052</v>
      </c>
      <c r="K44" s="17">
        <v>4.5678419999999997</v>
      </c>
      <c r="L44" s="17">
        <v>4.6358709999999999</v>
      </c>
      <c r="M44" s="17">
        <v>4.6422739999999996</v>
      </c>
      <c r="N44" s="17">
        <v>4.6461209999999999</v>
      </c>
      <c r="O44" s="17">
        <v>4.648898</v>
      </c>
      <c r="P44" s="17">
        <v>4.6531560000000001</v>
      </c>
      <c r="Q44" s="17">
        <v>4.6592789999999997</v>
      </c>
      <c r="R44" s="17">
        <v>4.662903</v>
      </c>
      <c r="S44" s="17">
        <v>4.6695589999999996</v>
      </c>
      <c r="T44" s="17">
        <v>4.6767609999999999</v>
      </c>
      <c r="U44" s="17">
        <v>4.6897849999999996</v>
      </c>
      <c r="V44" s="17">
        <v>4.6978949999999999</v>
      </c>
      <c r="W44" s="17">
        <v>4.7322170000000003</v>
      </c>
      <c r="X44" s="17">
        <v>4.7833300000000003</v>
      </c>
      <c r="Y44" s="17">
        <v>4.8014400000000004</v>
      </c>
      <c r="Z44" s="17">
        <v>4.8471409999999997</v>
      </c>
      <c r="AA44" s="17">
        <v>4.907921</v>
      </c>
      <c r="AB44" s="17">
        <v>4.9516330000000002</v>
      </c>
      <c r="AC44" s="17">
        <v>4.9647259999999998</v>
      </c>
      <c r="AD44" s="17">
        <v>4.9770810000000001</v>
      </c>
      <c r="AE44" s="17">
        <v>5.0385989999999996</v>
      </c>
      <c r="AF44" s="17">
        <v>5.1199380000000003</v>
      </c>
      <c r="AG44" s="17">
        <v>5.2144709999999996</v>
      </c>
      <c r="AH44" s="17">
        <v>5.3215209999999997</v>
      </c>
      <c r="AI44" s="17">
        <v>5.4433509999999998</v>
      </c>
      <c r="AJ44" s="17">
        <v>5.5679780000000001</v>
      </c>
      <c r="AK44" s="17">
        <v>5.7094680000000002</v>
      </c>
      <c r="AL44" s="17">
        <v>5.75101</v>
      </c>
      <c r="AM44" s="8">
        <v>3.0067E-2</v>
      </c>
    </row>
    <row r="46" spans="1:39" ht="15" customHeight="1" x14ac:dyDescent="0.3">
      <c r="A46" s="7" t="s">
        <v>224</v>
      </c>
      <c r="B46" s="6" t="s">
        <v>223</v>
      </c>
      <c r="C46" s="18">
        <v>9.2921840000000007</v>
      </c>
      <c r="D46" s="18">
        <v>9.7463470000000001</v>
      </c>
      <c r="E46" s="18">
        <v>10.094244</v>
      </c>
      <c r="F46" s="18">
        <v>10.597625000000001</v>
      </c>
      <c r="G46" s="18">
        <v>10.991075</v>
      </c>
      <c r="H46" s="18">
        <v>11.520168999999999</v>
      </c>
      <c r="I46" s="18">
        <v>12.147118000000001</v>
      </c>
      <c r="J46" s="18">
        <v>12.976151</v>
      </c>
      <c r="K46" s="18">
        <v>13.433878999999999</v>
      </c>
      <c r="L46" s="18">
        <v>13.552114</v>
      </c>
      <c r="M46" s="18">
        <v>13.583194000000001</v>
      </c>
      <c r="N46" s="18">
        <v>13.602850999999999</v>
      </c>
      <c r="O46" s="18">
        <v>13.706417</v>
      </c>
      <c r="P46" s="18">
        <v>13.773687000000001</v>
      </c>
      <c r="Q46" s="18">
        <v>13.904984000000001</v>
      </c>
      <c r="R46" s="18">
        <v>14.050571</v>
      </c>
      <c r="S46" s="18">
        <v>14.138450000000001</v>
      </c>
      <c r="T46" s="18">
        <v>14.175749</v>
      </c>
      <c r="U46" s="18">
        <v>14.344789</v>
      </c>
      <c r="V46" s="18">
        <v>14.457886</v>
      </c>
      <c r="W46" s="18">
        <v>14.57039</v>
      </c>
      <c r="X46" s="18">
        <v>14.789199999999999</v>
      </c>
      <c r="Y46" s="18">
        <v>14.903779</v>
      </c>
      <c r="Z46" s="18">
        <v>15.080219</v>
      </c>
      <c r="AA46" s="18">
        <v>15.261772000000001</v>
      </c>
      <c r="AB46" s="18">
        <v>15.482324999999999</v>
      </c>
      <c r="AC46" s="18">
        <v>15.654026</v>
      </c>
      <c r="AD46" s="18">
        <v>15.839798</v>
      </c>
      <c r="AE46" s="18">
        <v>16.079737000000002</v>
      </c>
      <c r="AF46" s="18">
        <v>16.31082</v>
      </c>
      <c r="AG46" s="18">
        <v>16.478909999999999</v>
      </c>
      <c r="AH46" s="18">
        <v>16.66309</v>
      </c>
      <c r="AI46" s="18">
        <v>16.903423</v>
      </c>
      <c r="AJ46" s="18">
        <v>17.134613000000002</v>
      </c>
      <c r="AK46" s="18">
        <v>17.387671999999998</v>
      </c>
      <c r="AL46" s="18">
        <v>17.461604999999999</v>
      </c>
      <c r="AM46" s="4">
        <v>1.7298000000000001E-2</v>
      </c>
    </row>
    <row r="48" spans="1:39" ht="15" customHeight="1" x14ac:dyDescent="0.3">
      <c r="B48" s="6" t="s">
        <v>222</v>
      </c>
    </row>
    <row r="49" spans="1:39" ht="15" customHeight="1" x14ac:dyDescent="0.35">
      <c r="A49" s="7" t="s">
        <v>221</v>
      </c>
      <c r="B49" s="10" t="s">
        <v>220</v>
      </c>
      <c r="C49" s="17">
        <v>1.215778</v>
      </c>
      <c r="D49" s="17">
        <v>1.2433449999999999</v>
      </c>
      <c r="E49" s="17">
        <v>1.2492700000000001</v>
      </c>
      <c r="F49" s="17">
        <v>1.261452</v>
      </c>
      <c r="G49" s="17">
        <v>1.2588349999999999</v>
      </c>
      <c r="H49" s="17">
        <v>1.251708</v>
      </c>
      <c r="I49" s="17">
        <v>1.2421260000000001</v>
      </c>
      <c r="J49" s="17">
        <v>1.236272</v>
      </c>
      <c r="K49" s="17">
        <v>1.2328060000000001</v>
      </c>
      <c r="L49" s="17">
        <v>1.231368</v>
      </c>
      <c r="M49" s="17">
        <v>1.2288809999999999</v>
      </c>
      <c r="N49" s="17">
        <v>1.2186459999999999</v>
      </c>
      <c r="O49" s="17">
        <v>1.2136039999999999</v>
      </c>
      <c r="P49" s="17">
        <v>1.2127829999999999</v>
      </c>
      <c r="Q49" s="17">
        <v>1.210669</v>
      </c>
      <c r="R49" s="17">
        <v>1.2103740000000001</v>
      </c>
      <c r="S49" s="17">
        <v>1.1942120000000001</v>
      </c>
      <c r="T49" s="17">
        <v>1.186931</v>
      </c>
      <c r="U49" s="17">
        <v>1.186982</v>
      </c>
      <c r="V49" s="17">
        <v>1.186982</v>
      </c>
      <c r="W49" s="17">
        <v>1.186982</v>
      </c>
      <c r="X49" s="17">
        <v>1.1869810000000001</v>
      </c>
      <c r="Y49" s="17">
        <v>1.1859839999999999</v>
      </c>
      <c r="Z49" s="17">
        <v>1.1839900000000001</v>
      </c>
      <c r="AA49" s="17">
        <v>1.182094</v>
      </c>
      <c r="AB49" s="17">
        <v>1.181559</v>
      </c>
      <c r="AC49" s="17">
        <v>1.1856960000000001</v>
      </c>
      <c r="AD49" s="17">
        <v>1.1856960000000001</v>
      </c>
      <c r="AE49" s="17">
        <v>1.1856960000000001</v>
      </c>
      <c r="AF49" s="17">
        <v>1.1856960000000001</v>
      </c>
      <c r="AG49" s="17">
        <v>1.1869099999999999</v>
      </c>
      <c r="AH49" s="17">
        <v>1.186992</v>
      </c>
      <c r="AI49" s="17">
        <v>1.188072</v>
      </c>
      <c r="AJ49" s="17">
        <v>1.188658</v>
      </c>
      <c r="AK49" s="17">
        <v>1.171934</v>
      </c>
      <c r="AL49" s="17">
        <v>1.137534</v>
      </c>
      <c r="AM49" s="8">
        <v>-2.6129999999999999E-3</v>
      </c>
    </row>
    <row r="50" spans="1:39" ht="15" customHeight="1" x14ac:dyDescent="0.35">
      <c r="A50" s="7" t="s">
        <v>219</v>
      </c>
      <c r="B50" s="10" t="s">
        <v>218</v>
      </c>
      <c r="C50" s="17">
        <v>9.6699999999999998E-4</v>
      </c>
      <c r="D50" s="17">
        <v>1.111E-3</v>
      </c>
      <c r="E50" s="17">
        <v>1.4840000000000001E-3</v>
      </c>
      <c r="F50" s="17">
        <v>1.9239999999999999E-3</v>
      </c>
      <c r="G50" s="17">
        <v>2.4390000000000002E-3</v>
      </c>
      <c r="H50" s="17">
        <v>3.0590000000000001E-3</v>
      </c>
      <c r="I50" s="17">
        <v>3.8170000000000001E-3</v>
      </c>
      <c r="J50" s="17">
        <v>4.7540000000000004E-3</v>
      </c>
      <c r="K50" s="17">
        <v>4.7540000000000004E-3</v>
      </c>
      <c r="L50" s="17">
        <v>4.7540000000000004E-3</v>
      </c>
      <c r="M50" s="17">
        <v>4.7540000000000004E-3</v>
      </c>
      <c r="N50" s="17">
        <v>4.7540000000000004E-3</v>
      </c>
      <c r="O50" s="17">
        <v>4.7540000000000004E-3</v>
      </c>
      <c r="P50" s="17">
        <v>4.7540000000000004E-3</v>
      </c>
      <c r="Q50" s="17">
        <v>4.7540000000000004E-3</v>
      </c>
      <c r="R50" s="17">
        <v>4.7540000000000004E-3</v>
      </c>
      <c r="S50" s="17">
        <v>4.7540000000000004E-3</v>
      </c>
      <c r="T50" s="17">
        <v>4.7540000000000004E-3</v>
      </c>
      <c r="U50" s="17">
        <v>4.7540000000000004E-3</v>
      </c>
      <c r="V50" s="17">
        <v>4.7540000000000004E-3</v>
      </c>
      <c r="W50" s="17">
        <v>4.7540000000000004E-3</v>
      </c>
      <c r="X50" s="17">
        <v>4.7540000000000004E-3</v>
      </c>
      <c r="Y50" s="17">
        <v>4.7540000000000004E-3</v>
      </c>
      <c r="Z50" s="17">
        <v>4.7540000000000004E-3</v>
      </c>
      <c r="AA50" s="17">
        <v>4.7540000000000004E-3</v>
      </c>
      <c r="AB50" s="17">
        <v>4.7540000000000004E-3</v>
      </c>
      <c r="AC50" s="17">
        <v>4.7540000000000004E-3</v>
      </c>
      <c r="AD50" s="17">
        <v>4.7540000000000004E-3</v>
      </c>
      <c r="AE50" s="17">
        <v>4.7540000000000004E-3</v>
      </c>
      <c r="AF50" s="17">
        <v>4.7540000000000004E-3</v>
      </c>
      <c r="AG50" s="17">
        <v>4.7540000000000004E-3</v>
      </c>
      <c r="AH50" s="17">
        <v>4.7540000000000004E-3</v>
      </c>
      <c r="AI50" s="17">
        <v>4.7540000000000004E-3</v>
      </c>
      <c r="AJ50" s="17">
        <v>4.7540000000000004E-3</v>
      </c>
      <c r="AK50" s="17">
        <v>4.7540000000000004E-3</v>
      </c>
      <c r="AL50" s="17">
        <v>4.7540000000000004E-3</v>
      </c>
      <c r="AM50" s="8">
        <v>4.3687999999999998E-2</v>
      </c>
    </row>
    <row r="51" spans="1:39" ht="15" customHeight="1" x14ac:dyDescent="0.35">
      <c r="A51" s="7" t="s">
        <v>217</v>
      </c>
      <c r="B51" s="10" t="s">
        <v>216</v>
      </c>
      <c r="C51" s="17">
        <v>-6.2486E-2</v>
      </c>
      <c r="D51" s="17">
        <v>-6.8350999999999995E-2</v>
      </c>
      <c r="E51" s="17">
        <v>-7.0288000000000003E-2</v>
      </c>
      <c r="F51" s="17">
        <v>-6.8304000000000004E-2</v>
      </c>
      <c r="G51" s="17">
        <v>-7.3630000000000001E-2</v>
      </c>
      <c r="H51" s="17">
        <v>-7.8955999999999998E-2</v>
      </c>
      <c r="I51" s="17">
        <v>-8.4281999999999996E-2</v>
      </c>
      <c r="J51" s="17">
        <v>-8.9607999999999993E-2</v>
      </c>
      <c r="K51" s="17">
        <v>-9.4934000000000004E-2</v>
      </c>
      <c r="L51" s="17">
        <v>-0.10026</v>
      </c>
      <c r="M51" s="17">
        <v>-0.105586</v>
      </c>
      <c r="N51" s="17">
        <v>-0.110912</v>
      </c>
      <c r="O51" s="17">
        <v>-0.11623799999999999</v>
      </c>
      <c r="P51" s="17">
        <v>-0.12156400000000001</v>
      </c>
      <c r="Q51" s="17">
        <v>-0.126891</v>
      </c>
      <c r="R51" s="17">
        <v>-0.132217</v>
      </c>
      <c r="S51" s="17">
        <v>-0.123651</v>
      </c>
      <c r="T51" s="17">
        <v>-0.1229</v>
      </c>
      <c r="U51" s="17">
        <v>-0.12696099999999999</v>
      </c>
      <c r="V51" s="17">
        <v>-0.127887</v>
      </c>
      <c r="W51" s="17">
        <v>-0.127419</v>
      </c>
      <c r="X51" s="17">
        <v>-0.12742000000000001</v>
      </c>
      <c r="Y51" s="17">
        <v>-0.12642100000000001</v>
      </c>
      <c r="Z51" s="17">
        <v>-0.12445100000000001</v>
      </c>
      <c r="AA51" s="17">
        <v>-0.122543</v>
      </c>
      <c r="AB51" s="17">
        <v>-0.12202</v>
      </c>
      <c r="AC51" s="17">
        <v>-0.126133</v>
      </c>
      <c r="AD51" s="17">
        <v>-0.12609699999999999</v>
      </c>
      <c r="AE51" s="17">
        <v>-0.12235</v>
      </c>
      <c r="AF51" s="17">
        <v>-0.114665</v>
      </c>
      <c r="AG51" s="17">
        <v>-0.100106</v>
      </c>
      <c r="AH51" s="17">
        <v>-7.9937999999999995E-2</v>
      </c>
      <c r="AI51" s="17">
        <v>-5.2328E-2</v>
      </c>
      <c r="AJ51" s="17">
        <v>-2.6405000000000001E-2</v>
      </c>
      <c r="AK51" s="17">
        <v>2.0532000000000002E-2</v>
      </c>
      <c r="AL51" s="17">
        <v>7.2831999999999994E-2</v>
      </c>
      <c r="AM51" s="8" t="s">
        <v>29</v>
      </c>
    </row>
    <row r="52" spans="1:39" ht="15" customHeight="1" x14ac:dyDescent="0.3">
      <c r="A52" s="7" t="s">
        <v>215</v>
      </c>
      <c r="B52" s="6" t="s">
        <v>214</v>
      </c>
      <c r="C52" s="18">
        <v>1.1542589999999999</v>
      </c>
      <c r="D52" s="18">
        <v>1.176105</v>
      </c>
      <c r="E52" s="18">
        <v>1.1804650000000001</v>
      </c>
      <c r="F52" s="18">
        <v>1.1950719999999999</v>
      </c>
      <c r="G52" s="18">
        <v>1.187643</v>
      </c>
      <c r="H52" s="18">
        <v>1.1758109999999999</v>
      </c>
      <c r="I52" s="18">
        <v>1.1616610000000001</v>
      </c>
      <c r="J52" s="18">
        <v>1.1514180000000001</v>
      </c>
      <c r="K52" s="18">
        <v>1.1426259999999999</v>
      </c>
      <c r="L52" s="18">
        <v>1.1358619999999999</v>
      </c>
      <c r="M52" s="18">
        <v>1.1280490000000001</v>
      </c>
      <c r="N52" s="18">
        <v>1.1124879999999999</v>
      </c>
      <c r="O52" s="18">
        <v>1.10212</v>
      </c>
      <c r="P52" s="18">
        <v>1.0959730000000001</v>
      </c>
      <c r="Q52" s="18">
        <v>1.088533</v>
      </c>
      <c r="R52" s="18">
        <v>1.0829120000000001</v>
      </c>
      <c r="S52" s="18">
        <v>1.075315</v>
      </c>
      <c r="T52" s="18">
        <v>1.068786</v>
      </c>
      <c r="U52" s="18">
        <v>1.0647759999999999</v>
      </c>
      <c r="V52" s="18">
        <v>1.06385</v>
      </c>
      <c r="W52" s="18">
        <v>1.0643180000000001</v>
      </c>
      <c r="X52" s="18">
        <v>1.064316</v>
      </c>
      <c r="Y52" s="18">
        <v>1.0643180000000001</v>
      </c>
      <c r="Z52" s="18">
        <v>1.0642929999999999</v>
      </c>
      <c r="AA52" s="18">
        <v>1.064306</v>
      </c>
      <c r="AB52" s="18">
        <v>1.0642929999999999</v>
      </c>
      <c r="AC52" s="18">
        <v>1.0643180000000001</v>
      </c>
      <c r="AD52" s="18">
        <v>1.064354</v>
      </c>
      <c r="AE52" s="18">
        <v>1.0681</v>
      </c>
      <c r="AF52" s="18">
        <v>1.0757859999999999</v>
      </c>
      <c r="AG52" s="18">
        <v>1.091558</v>
      </c>
      <c r="AH52" s="18">
        <v>1.111809</v>
      </c>
      <c r="AI52" s="18">
        <v>1.1404989999999999</v>
      </c>
      <c r="AJ52" s="18">
        <v>1.1670069999999999</v>
      </c>
      <c r="AK52" s="18">
        <v>1.19722</v>
      </c>
      <c r="AL52" s="18">
        <v>1.21512</v>
      </c>
      <c r="AM52" s="4">
        <v>9.6000000000000002E-4</v>
      </c>
    </row>
    <row r="55" spans="1:39" ht="15" customHeight="1" x14ac:dyDescent="0.3">
      <c r="B55" s="6" t="s">
        <v>213</v>
      </c>
    </row>
    <row r="56" spans="1:39" ht="15" customHeight="1" x14ac:dyDescent="0.3">
      <c r="B56" s="6" t="s">
        <v>212</v>
      </c>
    </row>
    <row r="58" spans="1:39" ht="15" customHeight="1" x14ac:dyDescent="0.3">
      <c r="A58" s="7" t="s">
        <v>211</v>
      </c>
      <c r="B58" s="6" t="s">
        <v>210</v>
      </c>
      <c r="C58" s="18">
        <v>0.116047</v>
      </c>
      <c r="D58" s="18">
        <v>0.159662</v>
      </c>
      <c r="E58" s="18">
        <v>0.19193299999999999</v>
      </c>
      <c r="F58" s="18">
        <v>0.22494900000000001</v>
      </c>
      <c r="G58" s="18">
        <v>0.25839499999999999</v>
      </c>
      <c r="H58" s="18">
        <v>0.292846</v>
      </c>
      <c r="I58" s="18">
        <v>0.32769999999999999</v>
      </c>
      <c r="J58" s="18">
        <v>0.35980699999999999</v>
      </c>
      <c r="K58" s="18">
        <v>0.39503300000000002</v>
      </c>
      <c r="L58" s="18">
        <v>0.43250499999999997</v>
      </c>
      <c r="M58" s="18">
        <v>0.47271099999999999</v>
      </c>
      <c r="N58" s="18">
        <v>0.51539699999999999</v>
      </c>
      <c r="O58" s="18">
        <v>0.56040299999999998</v>
      </c>
      <c r="P58" s="18">
        <v>0.60779799999999995</v>
      </c>
      <c r="Q58" s="18">
        <v>0.65756999999999999</v>
      </c>
      <c r="R58" s="18">
        <v>0.71040899999999996</v>
      </c>
      <c r="S58" s="18">
        <v>0.76582899999999998</v>
      </c>
      <c r="T58" s="18">
        <v>0.82392500000000002</v>
      </c>
      <c r="U58" s="18">
        <v>0.88474600000000003</v>
      </c>
      <c r="V58" s="18">
        <v>0.94854099999999997</v>
      </c>
      <c r="W58" s="18">
        <v>1.0157590000000001</v>
      </c>
      <c r="X58" s="18">
        <v>1.086414</v>
      </c>
      <c r="Y58" s="18">
        <v>1.1608270000000001</v>
      </c>
      <c r="Z58" s="18">
        <v>1.239152</v>
      </c>
      <c r="AA58" s="18">
        <v>1.3215539999999999</v>
      </c>
      <c r="AB58" s="18">
        <v>1.408703</v>
      </c>
      <c r="AC58" s="18">
        <v>1.500507</v>
      </c>
      <c r="AD58" s="18">
        <v>1.5972470000000001</v>
      </c>
      <c r="AE58" s="18">
        <v>1.6991830000000001</v>
      </c>
      <c r="AF58" s="18">
        <v>1.806878</v>
      </c>
      <c r="AG58" s="18">
        <v>1.9208670000000001</v>
      </c>
      <c r="AH58" s="18">
        <v>2.0416919999999998</v>
      </c>
      <c r="AI58" s="18">
        <v>2.1696680000000002</v>
      </c>
      <c r="AJ58" s="18">
        <v>2.3054730000000001</v>
      </c>
      <c r="AK58" s="18">
        <v>2.4494699999999998</v>
      </c>
      <c r="AL58" s="18">
        <v>2.6022310000000002</v>
      </c>
      <c r="AM58" s="4">
        <v>8.5554000000000005E-2</v>
      </c>
    </row>
    <row r="59" spans="1:39" ht="15" customHeight="1" x14ac:dyDescent="0.35">
      <c r="A59" s="7" t="s">
        <v>209</v>
      </c>
      <c r="B59" s="10" t="s">
        <v>208</v>
      </c>
      <c r="C59" s="17">
        <v>9.2339999999999992E-3</v>
      </c>
      <c r="D59" s="17">
        <v>1.0317E-2</v>
      </c>
      <c r="E59" s="17">
        <v>1.1427E-2</v>
      </c>
      <c r="F59" s="17">
        <v>1.2543E-2</v>
      </c>
      <c r="G59" s="17">
        <v>1.3690000000000001E-2</v>
      </c>
      <c r="H59" s="17">
        <v>1.473E-2</v>
      </c>
      <c r="I59" s="17">
        <v>1.5323E-2</v>
      </c>
      <c r="J59" s="17">
        <v>1.5391E-2</v>
      </c>
      <c r="K59" s="17">
        <v>1.5469999999999999E-2</v>
      </c>
      <c r="L59" s="17">
        <v>1.5545E-2</v>
      </c>
      <c r="M59" s="17">
        <v>1.5765999999999999E-2</v>
      </c>
      <c r="N59" s="17">
        <v>1.5984999999999999E-2</v>
      </c>
      <c r="O59" s="17">
        <v>1.6209999999999999E-2</v>
      </c>
      <c r="P59" s="17">
        <v>1.6435999999999999E-2</v>
      </c>
      <c r="Q59" s="17">
        <v>1.6662E-2</v>
      </c>
      <c r="R59" s="17">
        <v>1.7135000000000001E-2</v>
      </c>
      <c r="S59" s="17">
        <v>1.7575E-2</v>
      </c>
      <c r="T59" s="17">
        <v>1.7999999999999999E-2</v>
      </c>
      <c r="U59" s="17">
        <v>1.8436000000000001E-2</v>
      </c>
      <c r="V59" s="17">
        <v>1.8879E-2</v>
      </c>
      <c r="W59" s="17">
        <v>1.9331000000000001E-2</v>
      </c>
      <c r="X59" s="17">
        <v>1.9786000000000002E-2</v>
      </c>
      <c r="Y59" s="17">
        <v>2.0244000000000002E-2</v>
      </c>
      <c r="Z59" s="17">
        <v>2.0702000000000002E-2</v>
      </c>
      <c r="AA59" s="17">
        <v>2.1160999999999999E-2</v>
      </c>
      <c r="AB59" s="17">
        <v>2.1617000000000001E-2</v>
      </c>
      <c r="AC59" s="17">
        <v>2.2072999999999999E-2</v>
      </c>
      <c r="AD59" s="17">
        <v>2.2527999999999999E-2</v>
      </c>
      <c r="AE59" s="17">
        <v>2.2984999999999998E-2</v>
      </c>
      <c r="AF59" s="17">
        <v>2.3442000000000001E-2</v>
      </c>
      <c r="AG59" s="17">
        <v>2.3900000000000001E-2</v>
      </c>
      <c r="AH59" s="17">
        <v>2.436E-2</v>
      </c>
      <c r="AI59" s="17">
        <v>2.4822E-2</v>
      </c>
      <c r="AJ59" s="17">
        <v>2.5287E-2</v>
      </c>
      <c r="AK59" s="17">
        <v>2.5755E-2</v>
      </c>
      <c r="AL59" s="17">
        <v>2.6228000000000001E-2</v>
      </c>
      <c r="AM59" s="8">
        <v>2.7820999999999999E-2</v>
      </c>
    </row>
    <row r="60" spans="1:39" ht="15" customHeight="1" x14ac:dyDescent="0.35">
      <c r="A60" s="7" t="s">
        <v>207</v>
      </c>
      <c r="B60" s="10" t="s">
        <v>206</v>
      </c>
      <c r="C60" s="17">
        <v>1.0699999999999999E-2</v>
      </c>
      <c r="D60" s="17">
        <v>1.1801000000000001E-2</v>
      </c>
      <c r="E60" s="17">
        <v>1.2674E-2</v>
      </c>
      <c r="F60" s="17">
        <v>1.3908999999999999E-2</v>
      </c>
      <c r="G60" s="17">
        <v>1.4766E-2</v>
      </c>
      <c r="H60" s="17">
        <v>1.5900000000000001E-2</v>
      </c>
      <c r="I60" s="17">
        <v>1.6846E-2</v>
      </c>
      <c r="J60" s="17">
        <v>1.7708999999999999E-2</v>
      </c>
      <c r="K60" s="17">
        <v>1.8445E-2</v>
      </c>
      <c r="L60" s="17">
        <v>1.9077E-2</v>
      </c>
      <c r="M60" s="17">
        <v>1.958E-2</v>
      </c>
      <c r="N60" s="17">
        <v>1.9968E-2</v>
      </c>
      <c r="O60" s="17">
        <v>2.0279999999999999E-2</v>
      </c>
      <c r="P60" s="17">
        <v>2.0524000000000001E-2</v>
      </c>
      <c r="Q60" s="17">
        <v>2.0726999999999999E-2</v>
      </c>
      <c r="R60" s="17">
        <v>2.1034000000000001E-2</v>
      </c>
      <c r="S60" s="17">
        <v>2.1287E-2</v>
      </c>
      <c r="T60" s="17">
        <v>2.1523E-2</v>
      </c>
      <c r="U60" s="17">
        <v>2.1759000000000001E-2</v>
      </c>
      <c r="V60" s="17">
        <v>2.2022E-2</v>
      </c>
      <c r="W60" s="17">
        <v>2.2328000000000001E-2</v>
      </c>
      <c r="X60" s="17">
        <v>2.2669999999999999E-2</v>
      </c>
      <c r="Y60" s="17">
        <v>2.3043000000000001E-2</v>
      </c>
      <c r="Z60" s="17">
        <v>2.3446000000000002E-2</v>
      </c>
      <c r="AA60" s="17">
        <v>2.3879999999999998E-2</v>
      </c>
      <c r="AB60" s="17">
        <v>2.4410000000000001E-2</v>
      </c>
      <c r="AC60" s="17">
        <v>2.4933E-2</v>
      </c>
      <c r="AD60" s="17">
        <v>2.5467E-2</v>
      </c>
      <c r="AE60" s="17">
        <v>2.5998E-2</v>
      </c>
      <c r="AF60" s="17">
        <v>2.6536000000000001E-2</v>
      </c>
      <c r="AG60" s="17">
        <v>2.7074999999999998E-2</v>
      </c>
      <c r="AH60" s="17">
        <v>2.7609000000000002E-2</v>
      </c>
      <c r="AI60" s="17">
        <v>2.8133999999999999E-2</v>
      </c>
      <c r="AJ60" s="17">
        <v>2.8625999999999999E-2</v>
      </c>
      <c r="AK60" s="17">
        <v>2.9090999999999999E-2</v>
      </c>
      <c r="AL60" s="17">
        <v>2.9529E-2</v>
      </c>
      <c r="AM60" s="8">
        <v>2.7342999999999999E-2</v>
      </c>
    </row>
    <row r="61" spans="1:39" ht="15" customHeight="1" x14ac:dyDescent="0.35">
      <c r="A61" s="7" t="s">
        <v>205</v>
      </c>
      <c r="B61" s="10" t="s">
        <v>198</v>
      </c>
      <c r="C61" s="17">
        <v>7.6436000000000004E-2</v>
      </c>
      <c r="D61" s="17">
        <v>0.10585</v>
      </c>
      <c r="E61" s="17">
        <v>0.13613800000000001</v>
      </c>
      <c r="F61" s="17">
        <v>0.16680500000000001</v>
      </c>
      <c r="G61" s="17">
        <v>0.19824600000000001</v>
      </c>
      <c r="H61" s="17">
        <v>0.23052300000000001</v>
      </c>
      <c r="I61" s="17">
        <v>0.26383800000000002</v>
      </c>
      <c r="J61" s="17">
        <v>0.29501300000000003</v>
      </c>
      <c r="K61" s="17">
        <v>0.32936799999999999</v>
      </c>
      <c r="L61" s="17">
        <v>0.366031</v>
      </c>
      <c r="M61" s="17">
        <v>0.40537200000000001</v>
      </c>
      <c r="N61" s="17">
        <v>0.44728299999999999</v>
      </c>
      <c r="O61" s="17">
        <v>0.49145499999999998</v>
      </c>
      <c r="P61" s="17">
        <v>0.53806500000000002</v>
      </c>
      <c r="Q61" s="17">
        <v>0.58708800000000005</v>
      </c>
      <c r="R61" s="17">
        <v>0.63880499999999996</v>
      </c>
      <c r="S61" s="17">
        <v>0.69317600000000001</v>
      </c>
      <c r="T61" s="17">
        <v>0.75024199999999996</v>
      </c>
      <c r="U61" s="17">
        <v>0.81001400000000001</v>
      </c>
      <c r="V61" s="17">
        <v>0.87270800000000004</v>
      </c>
      <c r="W61" s="17">
        <v>0.93867400000000001</v>
      </c>
      <c r="X61" s="17">
        <v>1.00803</v>
      </c>
      <c r="Y61" s="17">
        <v>1.081105</v>
      </c>
      <c r="Z61" s="17">
        <v>1.1580569999999999</v>
      </c>
      <c r="AA61" s="17">
        <v>1.2390559999999999</v>
      </c>
      <c r="AB61" s="17">
        <v>1.3247</v>
      </c>
      <c r="AC61" s="17">
        <v>1.4149970000000001</v>
      </c>
      <c r="AD61" s="17">
        <v>1.5102120000000001</v>
      </c>
      <c r="AE61" s="17">
        <v>1.610614</v>
      </c>
      <c r="AF61" s="17">
        <v>1.7167490000000001</v>
      </c>
      <c r="AG61" s="17">
        <v>1.8291630000000001</v>
      </c>
      <c r="AH61" s="17">
        <v>1.948386</v>
      </c>
      <c r="AI61" s="17">
        <v>2.0747409999999999</v>
      </c>
      <c r="AJ61" s="17">
        <v>2.2089279999999998</v>
      </c>
      <c r="AK61" s="17">
        <v>2.3513030000000001</v>
      </c>
      <c r="AL61" s="17">
        <v>2.5024329999999999</v>
      </c>
      <c r="AM61" s="8">
        <v>9.7493999999999997E-2</v>
      </c>
    </row>
    <row r="62" spans="1:39" ht="15" customHeight="1" x14ac:dyDescent="0.35">
      <c r="A62" s="7" t="s">
        <v>204</v>
      </c>
      <c r="B62" s="10" t="s">
        <v>196</v>
      </c>
      <c r="C62" s="17">
        <v>1.9677E-2</v>
      </c>
      <c r="D62" s="17">
        <v>3.1692999999999999E-2</v>
      </c>
      <c r="E62" s="17">
        <v>3.1692999999999999E-2</v>
      </c>
      <c r="F62" s="17">
        <v>3.1692999999999999E-2</v>
      </c>
      <c r="G62" s="17">
        <v>3.1692999999999999E-2</v>
      </c>
      <c r="H62" s="17">
        <v>3.1692999999999999E-2</v>
      </c>
      <c r="I62" s="17">
        <v>3.1692999999999999E-2</v>
      </c>
      <c r="J62" s="17">
        <v>3.1692999999999999E-2</v>
      </c>
      <c r="K62" s="17">
        <v>3.175E-2</v>
      </c>
      <c r="L62" s="17">
        <v>3.1850999999999997E-2</v>
      </c>
      <c r="M62" s="17">
        <v>3.1993000000000001E-2</v>
      </c>
      <c r="N62" s="17">
        <v>3.2161000000000002E-2</v>
      </c>
      <c r="O62" s="17">
        <v>3.2458000000000001E-2</v>
      </c>
      <c r="P62" s="17">
        <v>3.2772000000000003E-2</v>
      </c>
      <c r="Q62" s="17">
        <v>3.3093999999999998E-2</v>
      </c>
      <c r="R62" s="17">
        <v>3.3434999999999999E-2</v>
      </c>
      <c r="S62" s="17">
        <v>3.3792000000000003E-2</v>
      </c>
      <c r="T62" s="17">
        <v>3.4159000000000002E-2</v>
      </c>
      <c r="U62" s="17">
        <v>3.4536999999999998E-2</v>
      </c>
      <c r="V62" s="17">
        <v>3.4931999999999998E-2</v>
      </c>
      <c r="W62" s="17">
        <v>3.5427E-2</v>
      </c>
      <c r="X62" s="17">
        <v>3.5928000000000002E-2</v>
      </c>
      <c r="Y62" s="17">
        <v>3.6436000000000003E-2</v>
      </c>
      <c r="Z62" s="17">
        <v>3.6946E-2</v>
      </c>
      <c r="AA62" s="17">
        <v>3.7457999999999998E-2</v>
      </c>
      <c r="AB62" s="17">
        <v>3.7976000000000003E-2</v>
      </c>
      <c r="AC62" s="17">
        <v>3.8503000000000003E-2</v>
      </c>
      <c r="AD62" s="17">
        <v>3.9039999999999998E-2</v>
      </c>
      <c r="AE62" s="17">
        <v>3.9587999999999998E-2</v>
      </c>
      <c r="AF62" s="17">
        <v>4.0152E-2</v>
      </c>
      <c r="AG62" s="17">
        <v>4.0730000000000002E-2</v>
      </c>
      <c r="AH62" s="17">
        <v>4.1336999999999999E-2</v>
      </c>
      <c r="AI62" s="17">
        <v>4.1972000000000002E-2</v>
      </c>
      <c r="AJ62" s="17">
        <v>4.2632000000000003E-2</v>
      </c>
      <c r="AK62" s="17">
        <v>4.3320999999999998E-2</v>
      </c>
      <c r="AL62" s="17">
        <v>4.4040000000000003E-2</v>
      </c>
      <c r="AM62" s="8">
        <v>9.724E-3</v>
      </c>
    </row>
    <row r="64" spans="1:39" ht="15" customHeight="1" x14ac:dyDescent="0.3">
      <c r="A64" s="7" t="s">
        <v>203</v>
      </c>
      <c r="B64" s="6" t="s">
        <v>202</v>
      </c>
      <c r="C64" s="18">
        <v>0.15406700000000001</v>
      </c>
      <c r="D64" s="18">
        <v>0.16264899999999999</v>
      </c>
      <c r="E64" s="18">
        <v>0.17239399999999999</v>
      </c>
      <c r="F64" s="18">
        <v>0.183555</v>
      </c>
      <c r="G64" s="18">
        <v>0.19658600000000001</v>
      </c>
      <c r="H64" s="18">
        <v>0.20998800000000001</v>
      </c>
      <c r="I64" s="18">
        <v>0.22337199999999999</v>
      </c>
      <c r="J64" s="18">
        <v>0.23535700000000001</v>
      </c>
      <c r="K64" s="18">
        <v>0.24071899999999999</v>
      </c>
      <c r="L64" s="18">
        <v>0.24699399999999999</v>
      </c>
      <c r="M64" s="18">
        <v>0.25523099999999999</v>
      </c>
      <c r="N64" s="18">
        <v>0.26530399999999998</v>
      </c>
      <c r="O64" s="18">
        <v>0.27707900000000002</v>
      </c>
      <c r="P64" s="18">
        <v>0.290578</v>
      </c>
      <c r="Q64" s="18">
        <v>0.30577399999999999</v>
      </c>
      <c r="R64" s="18">
        <v>0.322824</v>
      </c>
      <c r="S64" s="18">
        <v>0.340945</v>
      </c>
      <c r="T64" s="18">
        <v>0.35998000000000002</v>
      </c>
      <c r="U64" s="18">
        <v>0.37974400000000003</v>
      </c>
      <c r="V64" s="18">
        <v>0.40025100000000002</v>
      </c>
      <c r="W64" s="18">
        <v>0.42145899999999997</v>
      </c>
      <c r="X64" s="18">
        <v>0.44309500000000002</v>
      </c>
      <c r="Y64" s="18">
        <v>0.46512100000000001</v>
      </c>
      <c r="Z64" s="18">
        <v>0.48756300000000002</v>
      </c>
      <c r="AA64" s="18">
        <v>0.51040600000000003</v>
      </c>
      <c r="AB64" s="18">
        <v>0.53383899999999995</v>
      </c>
      <c r="AC64" s="18">
        <v>0.55749599999999999</v>
      </c>
      <c r="AD64" s="18">
        <v>0.58146200000000003</v>
      </c>
      <c r="AE64" s="18">
        <v>0.60582400000000003</v>
      </c>
      <c r="AF64" s="18">
        <v>0.63057600000000003</v>
      </c>
      <c r="AG64" s="18">
        <v>0.65562600000000004</v>
      </c>
      <c r="AH64" s="18">
        <v>0.68079000000000001</v>
      </c>
      <c r="AI64" s="18">
        <v>0.70607699999999995</v>
      </c>
      <c r="AJ64" s="18">
        <v>0.73142700000000005</v>
      </c>
      <c r="AK64" s="18">
        <v>0.75678699999999999</v>
      </c>
      <c r="AL64" s="18">
        <v>0.78235200000000005</v>
      </c>
      <c r="AM64" s="4">
        <v>4.7280999999999997E-2</v>
      </c>
    </row>
    <row r="65" spans="1:39" ht="15" customHeight="1" x14ac:dyDescent="0.35">
      <c r="A65" s="7" t="s">
        <v>201</v>
      </c>
      <c r="B65" s="10" t="s">
        <v>200</v>
      </c>
      <c r="C65" s="17">
        <v>7.1459999999999996E-2</v>
      </c>
      <c r="D65" s="17">
        <v>7.1972999999999995E-2</v>
      </c>
      <c r="E65" s="17">
        <v>7.2460999999999998E-2</v>
      </c>
      <c r="F65" s="17">
        <v>7.2886000000000006E-2</v>
      </c>
      <c r="G65" s="17">
        <v>7.3303999999999994E-2</v>
      </c>
      <c r="H65" s="17">
        <v>7.3754E-2</v>
      </c>
      <c r="I65" s="17">
        <v>7.4157000000000001E-2</v>
      </c>
      <c r="J65" s="17">
        <v>7.4449000000000001E-2</v>
      </c>
      <c r="K65" s="17">
        <v>7.4737999999999999E-2</v>
      </c>
      <c r="L65" s="17">
        <v>7.5015999999999999E-2</v>
      </c>
      <c r="M65" s="17">
        <v>7.5288999999999995E-2</v>
      </c>
      <c r="N65" s="17">
        <v>7.5575000000000003E-2</v>
      </c>
      <c r="O65" s="17">
        <v>7.5861999999999999E-2</v>
      </c>
      <c r="P65" s="17">
        <v>7.6138999999999998E-2</v>
      </c>
      <c r="Q65" s="17">
        <v>7.6408000000000004E-2</v>
      </c>
      <c r="R65" s="17">
        <v>7.6883999999999994E-2</v>
      </c>
      <c r="S65" s="17">
        <v>7.7342999999999995E-2</v>
      </c>
      <c r="T65" s="17">
        <v>7.7783000000000005E-2</v>
      </c>
      <c r="U65" s="17">
        <v>7.8204999999999997E-2</v>
      </c>
      <c r="V65" s="17">
        <v>7.8608999999999998E-2</v>
      </c>
      <c r="W65" s="17">
        <v>7.9001000000000002E-2</v>
      </c>
      <c r="X65" s="17">
        <v>7.9378000000000004E-2</v>
      </c>
      <c r="Y65" s="17">
        <v>7.9737000000000002E-2</v>
      </c>
      <c r="Z65" s="17">
        <v>8.0079999999999998E-2</v>
      </c>
      <c r="AA65" s="17">
        <v>8.0408999999999994E-2</v>
      </c>
      <c r="AB65" s="17">
        <v>8.0726000000000006E-2</v>
      </c>
      <c r="AC65" s="17">
        <v>8.1029000000000004E-2</v>
      </c>
      <c r="AD65" s="17">
        <v>8.1325999999999996E-2</v>
      </c>
      <c r="AE65" s="17">
        <v>8.1614000000000006E-2</v>
      </c>
      <c r="AF65" s="17">
        <v>8.1890000000000004E-2</v>
      </c>
      <c r="AG65" s="17">
        <v>8.2156999999999994E-2</v>
      </c>
      <c r="AH65" s="17">
        <v>8.2431000000000004E-2</v>
      </c>
      <c r="AI65" s="17">
        <v>8.2696000000000006E-2</v>
      </c>
      <c r="AJ65" s="17">
        <v>8.2962999999999995E-2</v>
      </c>
      <c r="AK65" s="17">
        <v>8.3214999999999997E-2</v>
      </c>
      <c r="AL65" s="17">
        <v>8.3458000000000004E-2</v>
      </c>
      <c r="AM65" s="8">
        <v>4.3639999999999998E-3</v>
      </c>
    </row>
    <row r="66" spans="1:39" ht="15" customHeight="1" x14ac:dyDescent="0.35">
      <c r="A66" s="7" t="s">
        <v>199</v>
      </c>
      <c r="B66" s="10" t="s">
        <v>198</v>
      </c>
      <c r="C66" s="17">
        <v>7.6214000000000004E-2</v>
      </c>
      <c r="D66" s="17">
        <v>8.4265999999999994E-2</v>
      </c>
      <c r="E66" s="17">
        <v>9.3522999999999995E-2</v>
      </c>
      <c r="F66" s="17">
        <v>0.104258</v>
      </c>
      <c r="G66" s="17">
        <v>0.116869</v>
      </c>
      <c r="H66" s="17">
        <v>0.12981899999999999</v>
      </c>
      <c r="I66" s="17">
        <v>0.14279500000000001</v>
      </c>
      <c r="J66" s="17">
        <v>0.154472</v>
      </c>
      <c r="K66" s="17">
        <v>0.15950600000000001</v>
      </c>
      <c r="L66" s="17">
        <v>0.16542299999999999</v>
      </c>
      <c r="M66" s="17">
        <v>0.17324000000000001</v>
      </c>
      <c r="N66" s="17">
        <v>0.18277099999999999</v>
      </c>
      <c r="O66" s="17">
        <v>0.19389999999999999</v>
      </c>
      <c r="P66" s="17">
        <v>0.206678</v>
      </c>
      <c r="Q66" s="17">
        <v>0.22109699999999999</v>
      </c>
      <c r="R66" s="17">
        <v>0.23710100000000001</v>
      </c>
      <c r="S66" s="17">
        <v>0.25415500000000002</v>
      </c>
      <c r="T66" s="17">
        <v>0.27209499999999998</v>
      </c>
      <c r="U66" s="17">
        <v>0.29072700000000001</v>
      </c>
      <c r="V66" s="17">
        <v>0.31008000000000002</v>
      </c>
      <c r="W66" s="17">
        <v>0.33010800000000001</v>
      </c>
      <c r="X66" s="17">
        <v>0.350547</v>
      </c>
      <c r="Y66" s="17">
        <v>0.37134699999999998</v>
      </c>
      <c r="Z66" s="17">
        <v>0.39250099999999999</v>
      </c>
      <c r="AA66" s="17">
        <v>0.41403099999999998</v>
      </c>
      <c r="AB66" s="17">
        <v>0.43587999999999999</v>
      </c>
      <c r="AC66" s="17">
        <v>0.457922</v>
      </c>
      <c r="AD66" s="17">
        <v>0.48020699999999999</v>
      </c>
      <c r="AE66" s="17">
        <v>0.502803</v>
      </c>
      <c r="AF66" s="17">
        <v>0.52570799999999995</v>
      </c>
      <c r="AG66" s="17">
        <v>0.54892200000000002</v>
      </c>
      <c r="AH66" s="17">
        <v>0.57224200000000003</v>
      </c>
      <c r="AI66" s="17">
        <v>0.59567400000000004</v>
      </c>
      <c r="AJ66" s="17">
        <v>0.61920399999999998</v>
      </c>
      <c r="AK66" s="17">
        <v>0.64282899999999998</v>
      </c>
      <c r="AL66" s="17">
        <v>0.66656800000000005</v>
      </c>
      <c r="AM66" s="8">
        <v>6.2715999999999994E-2</v>
      </c>
    </row>
    <row r="67" spans="1:39" ht="15" customHeight="1" x14ac:dyDescent="0.35">
      <c r="A67" s="7" t="s">
        <v>197</v>
      </c>
      <c r="B67" s="10" t="s">
        <v>196</v>
      </c>
      <c r="C67" s="17">
        <v>6.3930000000000002E-3</v>
      </c>
      <c r="D67" s="17">
        <v>6.4099999999999999E-3</v>
      </c>
      <c r="E67" s="17">
        <v>6.4099999999999999E-3</v>
      </c>
      <c r="F67" s="17">
        <v>6.411E-3</v>
      </c>
      <c r="G67" s="17">
        <v>6.4120000000000002E-3</v>
      </c>
      <c r="H67" s="17">
        <v>6.4149999999999997E-3</v>
      </c>
      <c r="I67" s="17">
        <v>6.4200000000000004E-3</v>
      </c>
      <c r="J67" s="17">
        <v>6.4359999999999999E-3</v>
      </c>
      <c r="K67" s="17">
        <v>6.4749999999999999E-3</v>
      </c>
      <c r="L67" s="17">
        <v>6.5539999999999999E-3</v>
      </c>
      <c r="M67" s="17">
        <v>6.7029999999999998E-3</v>
      </c>
      <c r="N67" s="17">
        <v>6.9579999999999998E-3</v>
      </c>
      <c r="O67" s="17">
        <v>7.3169999999999997E-3</v>
      </c>
      <c r="P67" s="17">
        <v>7.7609999999999997E-3</v>
      </c>
      <c r="Q67" s="17">
        <v>8.2699999999999996E-3</v>
      </c>
      <c r="R67" s="17">
        <v>8.8389999999999996E-3</v>
      </c>
      <c r="S67" s="17">
        <v>9.4470000000000005E-3</v>
      </c>
      <c r="T67" s="17">
        <v>1.0102999999999999E-2</v>
      </c>
      <c r="U67" s="17">
        <v>1.0812E-2</v>
      </c>
      <c r="V67" s="17">
        <v>1.1561999999999999E-2</v>
      </c>
      <c r="W67" s="17">
        <v>1.235E-2</v>
      </c>
      <c r="X67" s="17">
        <v>1.3171E-2</v>
      </c>
      <c r="Y67" s="17">
        <v>1.4037000000000001E-2</v>
      </c>
      <c r="Z67" s="17">
        <v>1.4982000000000001E-2</v>
      </c>
      <c r="AA67" s="17">
        <v>1.5966000000000001E-2</v>
      </c>
      <c r="AB67" s="17">
        <v>1.7232999999999998E-2</v>
      </c>
      <c r="AC67" s="17">
        <v>1.8544999999999999E-2</v>
      </c>
      <c r="AD67" s="17">
        <v>1.9928999999999999E-2</v>
      </c>
      <c r="AE67" s="17">
        <v>2.1406000000000001E-2</v>
      </c>
      <c r="AF67" s="17">
        <v>2.2977000000000001E-2</v>
      </c>
      <c r="AG67" s="17">
        <v>2.4546999999999999E-2</v>
      </c>
      <c r="AH67" s="17">
        <v>2.6117000000000001E-2</v>
      </c>
      <c r="AI67" s="17">
        <v>2.7708E-2</v>
      </c>
      <c r="AJ67" s="17">
        <v>2.9260000000000001E-2</v>
      </c>
      <c r="AK67" s="17">
        <v>3.0742999999999999E-2</v>
      </c>
      <c r="AL67" s="17">
        <v>3.2327000000000002E-2</v>
      </c>
      <c r="AM67" s="8">
        <v>4.8741E-2</v>
      </c>
    </row>
    <row r="68" spans="1:39" ht="15" customHeight="1" thickBot="1" x14ac:dyDescent="0.35"/>
    <row r="69" spans="1:39" ht="15" customHeight="1" x14ac:dyDescent="0.3">
      <c r="B69" s="109" t="s">
        <v>195</v>
      </c>
      <c r="C69" s="109"/>
      <c r="D69" s="109"/>
      <c r="E69" s="109"/>
      <c r="F69" s="109"/>
      <c r="G69" s="109"/>
      <c r="H69" s="109"/>
      <c r="I69" s="109"/>
      <c r="J69" s="109"/>
      <c r="K69" s="109"/>
      <c r="L69" s="109"/>
      <c r="M69" s="109"/>
      <c r="N69" s="109"/>
      <c r="O69" s="109"/>
      <c r="P69" s="109"/>
      <c r="Q69" s="109"/>
      <c r="R69" s="109"/>
      <c r="S69" s="109"/>
      <c r="T69" s="109"/>
      <c r="U69" s="109"/>
      <c r="V69" s="109"/>
      <c r="W69" s="109"/>
      <c r="X69" s="109"/>
      <c r="Y69" s="109"/>
      <c r="Z69" s="109"/>
      <c r="AA69" s="109"/>
      <c r="AB69" s="109"/>
      <c r="AC69" s="109"/>
      <c r="AD69" s="109"/>
      <c r="AE69" s="109"/>
      <c r="AF69" s="109"/>
      <c r="AG69" s="109"/>
      <c r="AH69" s="109"/>
      <c r="AI69" s="109"/>
      <c r="AJ69" s="109"/>
      <c r="AK69" s="109"/>
      <c r="AL69" s="109"/>
      <c r="AM69" s="109"/>
    </row>
    <row r="70" spans="1:39" ht="15" customHeight="1" x14ac:dyDescent="0.3">
      <c r="B70" s="3" t="s">
        <v>194</v>
      </c>
    </row>
    <row r="71" spans="1:39" ht="15" customHeight="1" x14ac:dyDescent="0.3">
      <c r="B71" s="3" t="s">
        <v>193</v>
      </c>
    </row>
    <row r="72" spans="1:39" ht="15" customHeight="1" x14ac:dyDescent="0.3">
      <c r="B72" s="3" t="s">
        <v>192</v>
      </c>
    </row>
    <row r="73" spans="1:39" ht="15" customHeight="1" x14ac:dyDescent="0.3">
      <c r="B73" s="3" t="s">
        <v>191</v>
      </c>
    </row>
    <row r="74" spans="1:39" ht="15" customHeight="1" x14ac:dyDescent="0.3">
      <c r="B74" s="3" t="s">
        <v>190</v>
      </c>
    </row>
    <row r="75" spans="1:39" ht="15" customHeight="1" x14ac:dyDescent="0.3">
      <c r="B75" s="3" t="s">
        <v>189</v>
      </c>
    </row>
    <row r="76" spans="1:39" ht="15" customHeight="1" x14ac:dyDescent="0.3">
      <c r="B76" s="3" t="s">
        <v>188</v>
      </c>
    </row>
    <row r="77" spans="1:39" ht="15" customHeight="1" x14ac:dyDescent="0.3">
      <c r="B77" s="3" t="s">
        <v>187</v>
      </c>
    </row>
    <row r="78" spans="1:39" ht="15" customHeight="1" x14ac:dyDescent="0.3">
      <c r="B78" s="3" t="s">
        <v>186</v>
      </c>
    </row>
    <row r="79" spans="1:39" ht="15" customHeight="1" x14ac:dyDescent="0.3">
      <c r="B79" s="3" t="s">
        <v>185</v>
      </c>
    </row>
    <row r="80" spans="1:39" ht="15" customHeight="1" x14ac:dyDescent="0.3">
      <c r="B80" s="3" t="s">
        <v>184</v>
      </c>
    </row>
    <row r="81" spans="2:2" ht="15" customHeight="1" x14ac:dyDescent="0.3">
      <c r="B81" s="3" t="s">
        <v>183</v>
      </c>
    </row>
    <row r="82" spans="2:2" ht="15" customHeight="1" x14ac:dyDescent="0.3">
      <c r="B82" s="3" t="s">
        <v>182</v>
      </c>
    </row>
    <row r="83" spans="2:2" ht="15" customHeight="1" x14ac:dyDescent="0.3">
      <c r="B83" s="3" t="s">
        <v>181</v>
      </c>
    </row>
    <row r="84" spans="2:2" ht="15" customHeight="1" x14ac:dyDescent="0.3">
      <c r="B84" s="3" t="s">
        <v>180</v>
      </c>
    </row>
    <row r="85" spans="2:2" ht="15" customHeight="1" x14ac:dyDescent="0.3">
      <c r="B85" s="3" t="s">
        <v>179</v>
      </c>
    </row>
    <row r="86" spans="2:2" ht="15" customHeight="1" x14ac:dyDescent="0.3">
      <c r="B86" s="3" t="s">
        <v>178</v>
      </c>
    </row>
    <row r="87" spans="2:2" ht="15" customHeight="1" x14ac:dyDescent="0.3">
      <c r="B87" s="3" t="s">
        <v>177</v>
      </c>
    </row>
    <row r="88" spans="2:2" ht="15" customHeight="1" x14ac:dyDescent="0.3">
      <c r="B88" s="3" t="s">
        <v>10</v>
      </c>
    </row>
    <row r="89" spans="2:2" ht="15" customHeight="1" x14ac:dyDescent="0.3">
      <c r="B89" s="3" t="s">
        <v>11</v>
      </c>
    </row>
    <row r="90" spans="2:2" ht="15" customHeight="1" x14ac:dyDescent="0.3">
      <c r="B90" s="3" t="s">
        <v>176</v>
      </c>
    </row>
    <row r="91" spans="2:2" ht="15" customHeight="1" x14ac:dyDescent="0.3">
      <c r="B91" s="3" t="s">
        <v>175</v>
      </c>
    </row>
    <row r="92" spans="2:2" ht="15" customHeight="1" x14ac:dyDescent="0.3">
      <c r="B92" s="3" t="s">
        <v>174</v>
      </c>
    </row>
    <row r="93" spans="2:2" ht="15" customHeight="1" x14ac:dyDescent="0.3">
      <c r="B93" s="3" t="s">
        <v>173</v>
      </c>
    </row>
    <row r="94" spans="2:2" ht="15" customHeight="1" x14ac:dyDescent="0.3">
      <c r="B94" s="3" t="s">
        <v>172</v>
      </c>
    </row>
    <row r="95" spans="2:2" ht="15" customHeight="1" x14ac:dyDescent="0.3">
      <c r="B95" s="3" t="s">
        <v>171</v>
      </c>
    </row>
    <row r="96" spans="2:2" ht="15" customHeight="1" x14ac:dyDescent="0.3">
      <c r="B96" s="3" t="s">
        <v>170</v>
      </c>
    </row>
  </sheetData>
  <mergeCells count="1">
    <mergeCell ref="B69:AM69"/>
  </mergeCells>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11" sqref="A11"/>
    </sheetView>
  </sheetViews>
  <sheetFormatPr defaultRowHeight="14.5" x14ac:dyDescent="0.35"/>
  <sheetData>
    <row r="1" spans="1:1" ht="15" x14ac:dyDescent="0.25">
      <c r="A1" t="s">
        <v>273</v>
      </c>
    </row>
    <row r="2" spans="1:1" ht="15" x14ac:dyDescent="0.25">
      <c r="A2" t="s">
        <v>274</v>
      </c>
    </row>
    <row r="4" spans="1:1" ht="15" x14ac:dyDescent="0.25">
      <c r="A4" t="s">
        <v>275</v>
      </c>
    </row>
    <row r="5" spans="1:1" ht="15" x14ac:dyDescent="0.25">
      <c r="A5">
        <v>0.55000000000000004</v>
      </c>
    </row>
    <row r="7" spans="1:1" ht="15" x14ac:dyDescent="0.25">
      <c r="A7" t="s">
        <v>282</v>
      </c>
    </row>
    <row r="8" spans="1:1" ht="15" x14ac:dyDescent="0.25">
      <c r="A8" t="s">
        <v>283</v>
      </c>
    </row>
    <row r="9" spans="1:1" ht="15" x14ac:dyDescent="0.25">
      <c r="A9" t="s">
        <v>284</v>
      </c>
    </row>
    <row r="11" spans="1:1" x14ac:dyDescent="0.35">
      <c r="A11" s="22" t="s">
        <v>285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0"/>
  <sheetViews>
    <sheetView workbookViewId="0">
      <selection activeCell="I26" sqref="I26"/>
    </sheetView>
  </sheetViews>
  <sheetFormatPr defaultRowHeight="14.5" x14ac:dyDescent="0.35"/>
  <cols>
    <col min="1" max="1" width="22.81640625" customWidth="1"/>
  </cols>
  <sheetData>
    <row r="1" spans="1:42" x14ac:dyDescent="0.25">
      <c r="A1" t="s">
        <v>321</v>
      </c>
    </row>
    <row r="2" spans="1:42" x14ac:dyDescent="0.25">
      <c r="B2">
        <v>2010</v>
      </c>
      <c r="C2">
        <f t="shared" ref="C2:G2" si="0">B2+1</f>
        <v>2011</v>
      </c>
      <c r="D2">
        <f t="shared" si="0"/>
        <v>2012</v>
      </c>
      <c r="E2">
        <f t="shared" si="0"/>
        <v>2013</v>
      </c>
      <c r="F2">
        <f t="shared" si="0"/>
        <v>2014</v>
      </c>
      <c r="G2">
        <f t="shared" si="0"/>
        <v>2015</v>
      </c>
      <c r="H2">
        <f t="shared" ref="H2:AP2" si="1">G2+1</f>
        <v>2016</v>
      </c>
      <c r="I2">
        <f t="shared" si="1"/>
        <v>2017</v>
      </c>
      <c r="J2">
        <f t="shared" si="1"/>
        <v>2018</v>
      </c>
      <c r="K2">
        <f t="shared" si="1"/>
        <v>2019</v>
      </c>
      <c r="L2">
        <f t="shared" si="1"/>
        <v>2020</v>
      </c>
      <c r="M2">
        <f t="shared" si="1"/>
        <v>2021</v>
      </c>
      <c r="N2">
        <f t="shared" si="1"/>
        <v>2022</v>
      </c>
      <c r="O2">
        <f t="shared" si="1"/>
        <v>2023</v>
      </c>
      <c r="P2">
        <f t="shared" si="1"/>
        <v>2024</v>
      </c>
      <c r="Q2">
        <f t="shared" si="1"/>
        <v>2025</v>
      </c>
      <c r="R2">
        <f t="shared" si="1"/>
        <v>2026</v>
      </c>
      <c r="S2">
        <f t="shared" si="1"/>
        <v>2027</v>
      </c>
      <c r="T2">
        <f t="shared" si="1"/>
        <v>2028</v>
      </c>
      <c r="U2">
        <f t="shared" si="1"/>
        <v>2029</v>
      </c>
      <c r="V2">
        <f t="shared" si="1"/>
        <v>2030</v>
      </c>
      <c r="W2">
        <f t="shared" si="1"/>
        <v>2031</v>
      </c>
      <c r="X2">
        <f t="shared" si="1"/>
        <v>2032</v>
      </c>
      <c r="Y2">
        <f t="shared" si="1"/>
        <v>2033</v>
      </c>
      <c r="Z2">
        <f t="shared" si="1"/>
        <v>2034</v>
      </c>
      <c r="AA2">
        <f t="shared" si="1"/>
        <v>2035</v>
      </c>
      <c r="AB2">
        <f t="shared" si="1"/>
        <v>2036</v>
      </c>
      <c r="AC2">
        <f t="shared" si="1"/>
        <v>2037</v>
      </c>
      <c r="AD2">
        <f t="shared" si="1"/>
        <v>2038</v>
      </c>
      <c r="AE2">
        <f t="shared" si="1"/>
        <v>2039</v>
      </c>
      <c r="AF2">
        <f t="shared" si="1"/>
        <v>2040</v>
      </c>
      <c r="AG2">
        <f t="shared" si="1"/>
        <v>2041</v>
      </c>
      <c r="AH2">
        <f t="shared" si="1"/>
        <v>2042</v>
      </c>
      <c r="AI2">
        <f t="shared" si="1"/>
        <v>2043</v>
      </c>
      <c r="AJ2">
        <f t="shared" si="1"/>
        <v>2044</v>
      </c>
      <c r="AK2">
        <f t="shared" si="1"/>
        <v>2045</v>
      </c>
      <c r="AL2">
        <f t="shared" si="1"/>
        <v>2046</v>
      </c>
      <c r="AM2">
        <f t="shared" si="1"/>
        <v>2047</v>
      </c>
      <c r="AN2">
        <f t="shared" si="1"/>
        <v>2048</v>
      </c>
      <c r="AO2">
        <f t="shared" si="1"/>
        <v>2049</v>
      </c>
      <c r="AP2">
        <f t="shared" si="1"/>
        <v>2050</v>
      </c>
    </row>
    <row r="3" spans="1:42" x14ac:dyDescent="0.25">
      <c r="A3" t="s">
        <v>298</v>
      </c>
      <c r="B3">
        <v>0.92999999999999905</v>
      </c>
      <c r="C3">
        <v>0.92999999999999905</v>
      </c>
      <c r="D3">
        <v>0.93</v>
      </c>
      <c r="E3">
        <v>0.93</v>
      </c>
      <c r="F3">
        <v>0.93</v>
      </c>
      <c r="G3">
        <v>0.92776999999999998</v>
      </c>
      <c r="H3">
        <v>0.92181000000000002</v>
      </c>
      <c r="I3">
        <v>0.92184606828860505</v>
      </c>
      <c r="J3">
        <v>0.92152063263234596</v>
      </c>
      <c r="K3">
        <v>0.92148717992890095</v>
      </c>
      <c r="L3">
        <v>0.92135450778816896</v>
      </c>
      <c r="M3">
        <v>0.92121002877717595</v>
      </c>
      <c r="N3">
        <v>0.92100632436018204</v>
      </c>
      <c r="O3">
        <v>0.92243166305193303</v>
      </c>
      <c r="P3">
        <v>0.92184932845589396</v>
      </c>
      <c r="Q3">
        <v>0.92184558603891797</v>
      </c>
      <c r="R3">
        <v>0.92156281445893495</v>
      </c>
      <c r="S3">
        <v>0.92154588792902503</v>
      </c>
      <c r="T3">
        <v>0.92156288850920898</v>
      </c>
      <c r="U3">
        <v>0.92154843402646502</v>
      </c>
      <c r="V3">
        <v>0.92142813939110102</v>
      </c>
      <c r="W3">
        <v>0.92144071392874205</v>
      </c>
      <c r="X3">
        <v>0.921335436952602</v>
      </c>
      <c r="Y3">
        <v>0.92040440553048697</v>
      </c>
      <c r="Z3">
        <v>0.92043842354127203</v>
      </c>
      <c r="AA3">
        <v>0.92019588734596103</v>
      </c>
      <c r="AB3">
        <v>0.91994780606941495</v>
      </c>
      <c r="AC3">
        <v>0.91973324243416299</v>
      </c>
      <c r="AD3">
        <v>0.91672215349368702</v>
      </c>
      <c r="AE3">
        <v>0.91451438960265696</v>
      </c>
      <c r="AF3">
        <v>0.914790336903061</v>
      </c>
      <c r="AG3">
        <v>0.91529433486098899</v>
      </c>
      <c r="AH3">
        <v>0.91580137147959595</v>
      </c>
      <c r="AI3">
        <v>0.91631044079233903</v>
      </c>
      <c r="AJ3">
        <v>0.91681953325282095</v>
      </c>
      <c r="AK3">
        <v>0.91732652609281595</v>
      </c>
      <c r="AL3">
        <v>0.91783215664602302</v>
      </c>
      <c r="AM3">
        <v>0.91833428581004795</v>
      </c>
      <c r="AN3">
        <v>0.91883280177939697</v>
      </c>
      <c r="AO3">
        <v>0.91932701236834602</v>
      </c>
      <c r="AP3">
        <v>0.92005576350592899</v>
      </c>
    </row>
    <row r="4" spans="1:42" x14ac:dyDescent="0.25">
      <c r="A4" t="s">
        <v>303</v>
      </c>
      <c r="B4">
        <v>0</v>
      </c>
      <c r="C4">
        <v>0</v>
      </c>
      <c r="D4">
        <v>0</v>
      </c>
      <c r="E4">
        <v>0</v>
      </c>
      <c r="F4">
        <v>0</v>
      </c>
      <c r="G4">
        <v>0</v>
      </c>
      <c r="H4">
        <v>0</v>
      </c>
      <c r="I4" s="24">
        <v>3.0887708484899102E-5</v>
      </c>
      <c r="J4" s="24">
        <v>5.0091619017573997E-4</v>
      </c>
      <c r="K4" s="24">
        <v>6.8106674953302498E-4</v>
      </c>
      <c r="L4" s="24">
        <v>9.3699732468394896E-4</v>
      </c>
      <c r="M4" s="24">
        <v>1.23208999250639E-3</v>
      </c>
      <c r="N4" s="24">
        <v>1.6413334252311301E-3</v>
      </c>
      <c r="O4">
        <v>0</v>
      </c>
      <c r="P4">
        <v>0</v>
      </c>
      <c r="Q4">
        <v>0</v>
      </c>
      <c r="R4" s="24">
        <v>2.5622214041102099E-4</v>
      </c>
      <c r="S4" s="24">
        <v>2.7054492151757102E-4</v>
      </c>
      <c r="T4" s="24">
        <v>2.5318236397027901E-4</v>
      </c>
      <c r="U4" s="24">
        <v>2.6815807003284698E-4</v>
      </c>
      <c r="V4" s="24">
        <v>3.8186060889826599E-4</v>
      </c>
      <c r="W4" s="24">
        <v>3.6928607125798099E-4</v>
      </c>
      <c r="X4" s="24">
        <v>4.7456304739778898E-4</v>
      </c>
      <c r="Y4" s="24">
        <v>1.40559446951287E-3</v>
      </c>
      <c r="Z4" s="24">
        <v>1.3715764587272001E-3</v>
      </c>
      <c r="AA4" s="24">
        <v>1.61411265403875E-3</v>
      </c>
      <c r="AB4" s="24">
        <v>1.86219393058499E-3</v>
      </c>
      <c r="AC4" s="24">
        <v>2.0767575658364001E-3</v>
      </c>
      <c r="AD4" s="24">
        <v>5.0878465063125102E-3</v>
      </c>
      <c r="AE4" s="24">
        <v>7.2956103973420301E-3</v>
      </c>
      <c r="AF4" s="24">
        <v>7.0196630969388499E-3</v>
      </c>
      <c r="AG4" s="24">
        <v>6.5156651390106098E-3</v>
      </c>
      <c r="AH4" s="24">
        <v>6.0086285204032199E-3</v>
      </c>
      <c r="AI4" s="24">
        <v>5.4995592076601697E-3</v>
      </c>
      <c r="AJ4" s="24">
        <v>4.9904667471783E-3</v>
      </c>
      <c r="AK4" s="24">
        <v>4.4834739071837101E-3</v>
      </c>
      <c r="AL4" s="24">
        <v>3.97784335397669E-3</v>
      </c>
      <c r="AM4" s="24">
        <v>3.47571418995143E-3</v>
      </c>
      <c r="AN4" s="24">
        <v>2.9771982206028402E-3</v>
      </c>
      <c r="AO4" s="24">
        <v>2.48298763165391E-3</v>
      </c>
      <c r="AP4" s="24">
        <v>1.76216626236725E-3</v>
      </c>
    </row>
    <row r="5" spans="1:42" x14ac:dyDescent="0.25">
      <c r="A5" t="s">
        <v>318</v>
      </c>
      <c r="B5">
        <v>7.0000000000000007E-2</v>
      </c>
      <c r="C5">
        <v>7.0000000000000007E-2</v>
      </c>
      <c r="D5">
        <v>7.0000000000000007E-2</v>
      </c>
      <c r="E5">
        <v>7.0000000000000007E-2</v>
      </c>
      <c r="F5">
        <v>7.0000000000000007E-2</v>
      </c>
      <c r="G5">
        <v>7.2230000000000003E-2</v>
      </c>
      <c r="H5">
        <v>7.8189999999999996E-2</v>
      </c>
      <c r="I5">
        <v>7.7530000000000002E-2</v>
      </c>
      <c r="J5">
        <v>7.5950000000000004E-2</v>
      </c>
      <c r="K5">
        <v>7.4480000000000005E-2</v>
      </c>
      <c r="L5">
        <v>7.3159999999999906E-2</v>
      </c>
      <c r="M5">
        <v>7.1569999999999898E-2</v>
      </c>
      <c r="N5">
        <v>6.9419999999999996E-2</v>
      </c>
      <c r="O5">
        <v>7.0459999999999995E-2</v>
      </c>
      <c r="P5">
        <v>7.775E-2</v>
      </c>
      <c r="Q5">
        <v>7.775E-2</v>
      </c>
      <c r="R5">
        <v>7.8149999999999997E-2</v>
      </c>
      <c r="S5">
        <v>7.8170000000000003E-2</v>
      </c>
      <c r="T5">
        <v>7.8170000000000003E-2</v>
      </c>
      <c r="U5">
        <v>7.8170000000000003E-2</v>
      </c>
      <c r="V5">
        <v>7.8189999999999996E-2</v>
      </c>
      <c r="W5">
        <v>7.8189999999999996E-2</v>
      </c>
      <c r="X5">
        <v>7.8189999999999996E-2</v>
      </c>
      <c r="Y5">
        <v>7.8189999999999996E-2</v>
      </c>
      <c r="Z5">
        <v>7.8189999999999996E-2</v>
      </c>
      <c r="AA5">
        <v>7.8189999999999996E-2</v>
      </c>
      <c r="AB5">
        <v>7.8189999999999996E-2</v>
      </c>
      <c r="AC5">
        <v>7.8189999999999996E-2</v>
      </c>
      <c r="AD5">
        <v>7.8189999999999996E-2</v>
      </c>
      <c r="AE5">
        <v>7.8189999999999996E-2</v>
      </c>
      <c r="AF5">
        <v>7.8189999999999996E-2</v>
      </c>
      <c r="AG5">
        <v>7.8189999999999996E-2</v>
      </c>
      <c r="AH5">
        <v>7.8189999999999996E-2</v>
      </c>
      <c r="AI5">
        <v>7.8189999999999996E-2</v>
      </c>
      <c r="AJ5">
        <v>7.8189999999999996E-2</v>
      </c>
      <c r="AK5">
        <v>7.8189999999999996E-2</v>
      </c>
      <c r="AL5">
        <v>7.8189999999999996E-2</v>
      </c>
      <c r="AM5">
        <v>7.8189999999999996E-2</v>
      </c>
      <c r="AN5">
        <v>7.8189999999999996E-2</v>
      </c>
      <c r="AO5">
        <v>7.8189999999999996E-2</v>
      </c>
      <c r="AP5">
        <v>7.8130000000000005E-2</v>
      </c>
    </row>
    <row r="6" spans="1:42" x14ac:dyDescent="0.25">
      <c r="A6" t="s">
        <v>319</v>
      </c>
      <c r="B6">
        <v>0</v>
      </c>
      <c r="C6">
        <v>0</v>
      </c>
      <c r="D6">
        <v>0</v>
      </c>
      <c r="E6">
        <v>0</v>
      </c>
      <c r="F6">
        <v>0</v>
      </c>
      <c r="G6">
        <v>0</v>
      </c>
      <c r="H6">
        <v>0</v>
      </c>
      <c r="I6" s="24">
        <v>5.9304400291006296E-4</v>
      </c>
      <c r="J6" s="24">
        <v>2.0284511774780502E-3</v>
      </c>
      <c r="K6" s="24">
        <v>3.3517533215655002E-3</v>
      </c>
      <c r="L6" s="24">
        <v>4.5484948871468804E-3</v>
      </c>
      <c r="M6" s="24">
        <v>5.9878812303168502E-3</v>
      </c>
      <c r="N6" s="24">
        <v>7.9323422145863107E-3</v>
      </c>
      <c r="O6" s="24">
        <v>7.1083369480660899E-3</v>
      </c>
      <c r="P6" s="24">
        <v>4.0067154410557501E-4</v>
      </c>
      <c r="Q6" s="24">
        <v>4.0441396108185798E-4</v>
      </c>
      <c r="R6" s="24">
        <v>3.0963400653899802E-5</v>
      </c>
      <c r="S6" s="24">
        <v>1.35671494566333E-5</v>
      </c>
      <c r="T6" s="24">
        <v>1.3929126820371301E-5</v>
      </c>
      <c r="U6" s="24">
        <v>1.3407903501642301E-5</v>
      </c>
      <c r="V6">
        <v>0</v>
      </c>
      <c r="W6">
        <v>0</v>
      </c>
      <c r="X6">
        <v>0</v>
      </c>
      <c r="Y6">
        <v>0</v>
      </c>
      <c r="Z6">
        <v>0</v>
      </c>
      <c r="AA6">
        <v>0</v>
      </c>
      <c r="AB6">
        <v>0</v>
      </c>
      <c r="AC6">
        <v>0</v>
      </c>
      <c r="AD6">
        <v>0</v>
      </c>
      <c r="AE6">
        <v>0</v>
      </c>
      <c r="AF6">
        <v>0</v>
      </c>
      <c r="AG6">
        <v>0</v>
      </c>
      <c r="AH6">
        <v>0</v>
      </c>
      <c r="AI6">
        <v>0</v>
      </c>
      <c r="AJ6">
        <v>0</v>
      </c>
      <c r="AK6">
        <v>0</v>
      </c>
      <c r="AL6">
        <v>0</v>
      </c>
      <c r="AM6">
        <v>0</v>
      </c>
      <c r="AN6">
        <v>0</v>
      </c>
      <c r="AO6">
        <v>0</v>
      </c>
      <c r="AP6" s="24">
        <v>5.20702317029203E-5</v>
      </c>
    </row>
    <row r="7" spans="1:42" x14ac:dyDescent="0.25">
      <c r="A7" t="s">
        <v>320</v>
      </c>
      <c r="B7">
        <v>1</v>
      </c>
      <c r="C7">
        <v>1</v>
      </c>
      <c r="D7">
        <v>1</v>
      </c>
      <c r="E7">
        <v>1</v>
      </c>
      <c r="F7">
        <v>1</v>
      </c>
      <c r="G7">
        <v>1</v>
      </c>
      <c r="H7">
        <v>1</v>
      </c>
      <c r="I7">
        <v>1</v>
      </c>
      <c r="J7">
        <v>0.999999999999999</v>
      </c>
      <c r="K7">
        <v>0.999999999999999</v>
      </c>
      <c r="L7">
        <v>1</v>
      </c>
      <c r="M7">
        <v>1</v>
      </c>
      <c r="N7">
        <v>1</v>
      </c>
      <c r="O7">
        <v>0.999999999999999</v>
      </c>
      <c r="P7">
        <v>1</v>
      </c>
      <c r="Q7">
        <v>1</v>
      </c>
      <c r="R7">
        <v>1</v>
      </c>
      <c r="S7">
        <v>0.999999999999999</v>
      </c>
      <c r="T7">
        <v>1</v>
      </c>
      <c r="U7">
        <v>1</v>
      </c>
      <c r="V7">
        <v>1</v>
      </c>
      <c r="W7">
        <v>1</v>
      </c>
      <c r="X7">
        <v>0.999999999999999</v>
      </c>
      <c r="Y7">
        <v>0.999999999999999</v>
      </c>
      <c r="Z7">
        <v>1</v>
      </c>
      <c r="AA7">
        <v>1</v>
      </c>
      <c r="AB7">
        <v>1</v>
      </c>
      <c r="AC7">
        <v>0.999999999999999</v>
      </c>
      <c r="AD7">
        <v>1</v>
      </c>
      <c r="AE7">
        <v>0.999999999999999</v>
      </c>
      <c r="AF7">
        <v>1</v>
      </c>
      <c r="AG7">
        <v>0.999999999999999</v>
      </c>
      <c r="AH7">
        <v>1</v>
      </c>
      <c r="AI7">
        <v>1</v>
      </c>
      <c r="AJ7">
        <v>1</v>
      </c>
      <c r="AK7">
        <v>1</v>
      </c>
      <c r="AL7">
        <v>0.999999999999999</v>
      </c>
      <c r="AM7">
        <v>1</v>
      </c>
      <c r="AN7">
        <v>1</v>
      </c>
      <c r="AO7">
        <v>1</v>
      </c>
      <c r="AP7">
        <v>1</v>
      </c>
    </row>
    <row r="9" spans="1:42" x14ac:dyDescent="0.25">
      <c r="A9" t="s">
        <v>322</v>
      </c>
    </row>
    <row r="10" spans="1:42" x14ac:dyDescent="0.25">
      <c r="B10">
        <f t="shared" ref="B10:F10" si="2">B3+B5</f>
        <v>0.99999999999999911</v>
      </c>
      <c r="C10">
        <f t="shared" si="2"/>
        <v>0.99999999999999911</v>
      </c>
      <c r="D10">
        <f t="shared" si="2"/>
        <v>1</v>
      </c>
      <c r="E10">
        <f t="shared" si="2"/>
        <v>1</v>
      </c>
      <c r="F10">
        <f t="shared" si="2"/>
        <v>1</v>
      </c>
      <c r="G10">
        <f t="shared" ref="G10:AP10" si="3">G3+G5</f>
        <v>1</v>
      </c>
      <c r="H10">
        <f t="shared" si="3"/>
        <v>1</v>
      </c>
      <c r="I10">
        <f t="shared" si="3"/>
        <v>0.99937606828860504</v>
      </c>
      <c r="J10">
        <f t="shared" si="3"/>
        <v>0.99747063263234592</v>
      </c>
      <c r="K10">
        <f t="shared" si="3"/>
        <v>0.99596717992890094</v>
      </c>
      <c r="L10">
        <f t="shared" si="3"/>
        <v>0.99451450778816886</v>
      </c>
      <c r="M10">
        <f t="shared" si="3"/>
        <v>0.99278002877717586</v>
      </c>
      <c r="N10">
        <f t="shared" si="3"/>
        <v>0.99042632436018208</v>
      </c>
      <c r="O10">
        <f t="shared" si="3"/>
        <v>0.99289166305193299</v>
      </c>
      <c r="P10">
        <f t="shared" si="3"/>
        <v>0.99959932845589394</v>
      </c>
      <c r="Q10">
        <f t="shared" si="3"/>
        <v>0.99959558603891796</v>
      </c>
      <c r="R10">
        <f t="shared" si="3"/>
        <v>0.9997128144589349</v>
      </c>
      <c r="S10">
        <f t="shared" si="3"/>
        <v>0.99971588792902499</v>
      </c>
      <c r="T10">
        <f t="shared" si="3"/>
        <v>0.99973288850920894</v>
      </c>
      <c r="U10">
        <f t="shared" si="3"/>
        <v>0.99971843402646499</v>
      </c>
      <c r="V10">
        <f t="shared" si="3"/>
        <v>0.999618139391101</v>
      </c>
      <c r="W10">
        <f t="shared" si="3"/>
        <v>0.99963071392874203</v>
      </c>
      <c r="X10">
        <f t="shared" si="3"/>
        <v>0.99952543695260199</v>
      </c>
      <c r="Y10">
        <f t="shared" si="3"/>
        <v>0.99859440553048695</v>
      </c>
      <c r="Z10">
        <f t="shared" si="3"/>
        <v>0.99862842354127201</v>
      </c>
      <c r="AA10">
        <f t="shared" si="3"/>
        <v>0.99838588734596101</v>
      </c>
      <c r="AB10">
        <f t="shared" si="3"/>
        <v>0.99813780606941493</v>
      </c>
      <c r="AC10">
        <f t="shared" si="3"/>
        <v>0.99792324243416297</v>
      </c>
      <c r="AD10">
        <f t="shared" si="3"/>
        <v>0.994912153493687</v>
      </c>
      <c r="AE10">
        <f t="shared" si="3"/>
        <v>0.99270438960265694</v>
      </c>
      <c r="AF10">
        <f t="shared" si="3"/>
        <v>0.99298033690306098</v>
      </c>
      <c r="AG10">
        <f t="shared" si="3"/>
        <v>0.99348433486098897</v>
      </c>
      <c r="AH10">
        <f t="shared" si="3"/>
        <v>0.99399137147959593</v>
      </c>
      <c r="AI10">
        <f t="shared" si="3"/>
        <v>0.99450044079233901</v>
      </c>
      <c r="AJ10">
        <f t="shared" si="3"/>
        <v>0.99500953325282093</v>
      </c>
      <c r="AK10">
        <f t="shared" si="3"/>
        <v>0.99551652609281593</v>
      </c>
      <c r="AL10">
        <f t="shared" si="3"/>
        <v>0.996022156646023</v>
      </c>
      <c r="AM10">
        <f t="shared" si="3"/>
        <v>0.99652428581004793</v>
      </c>
      <c r="AN10">
        <f t="shared" si="3"/>
        <v>0.99702280177939695</v>
      </c>
      <c r="AO10">
        <f t="shared" si="3"/>
        <v>0.997517012368346</v>
      </c>
      <c r="AP10">
        <f t="shared" si="3"/>
        <v>0.99818576350592902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9"/>
  <sheetViews>
    <sheetView workbookViewId="0">
      <selection activeCell="V27" sqref="V27"/>
    </sheetView>
  </sheetViews>
  <sheetFormatPr defaultRowHeight="14.5" x14ac:dyDescent="0.35"/>
  <cols>
    <col min="1" max="1" width="27.453125" customWidth="1"/>
  </cols>
  <sheetData>
    <row r="1" spans="1:42" x14ac:dyDescent="0.25">
      <c r="A1" t="s">
        <v>325</v>
      </c>
    </row>
    <row r="3" spans="1:42" x14ac:dyDescent="0.25">
      <c r="A3" t="s">
        <v>292</v>
      </c>
    </row>
    <row r="4" spans="1:42" x14ac:dyDescent="0.25">
      <c r="A4" t="s">
        <v>293</v>
      </c>
      <c r="B4" t="s">
        <v>294</v>
      </c>
    </row>
    <row r="5" spans="1:42" x14ac:dyDescent="0.25">
      <c r="A5" s="26" t="s">
        <v>295</v>
      </c>
      <c r="B5" s="26" t="s">
        <v>309</v>
      </c>
      <c r="C5" s="26"/>
    </row>
    <row r="6" spans="1:42" x14ac:dyDescent="0.25">
      <c r="A6" t="s">
        <v>296</v>
      </c>
      <c r="B6">
        <v>2010</v>
      </c>
      <c r="C6">
        <v>2011</v>
      </c>
      <c r="D6">
        <v>2012</v>
      </c>
      <c r="E6">
        <v>2013</v>
      </c>
      <c r="F6">
        <v>2014</v>
      </c>
      <c r="G6">
        <v>2015</v>
      </c>
      <c r="H6">
        <v>2016</v>
      </c>
      <c r="I6">
        <v>2017</v>
      </c>
      <c r="J6">
        <v>2018</v>
      </c>
      <c r="K6">
        <v>2019</v>
      </c>
      <c r="L6">
        <v>2020</v>
      </c>
      <c r="M6">
        <v>2021</v>
      </c>
      <c r="N6">
        <v>2022</v>
      </c>
      <c r="O6">
        <v>2023</v>
      </c>
      <c r="P6">
        <v>2024</v>
      </c>
      <c r="Q6">
        <v>2025</v>
      </c>
      <c r="R6">
        <v>2026</v>
      </c>
      <c r="S6">
        <v>2027</v>
      </c>
      <c r="T6">
        <v>2028</v>
      </c>
      <c r="U6">
        <v>2029</v>
      </c>
      <c r="V6">
        <v>2030</v>
      </c>
      <c r="W6">
        <v>2031</v>
      </c>
      <c r="X6">
        <v>2032</v>
      </c>
      <c r="Y6">
        <v>2033</v>
      </c>
      <c r="Z6">
        <v>2034</v>
      </c>
      <c r="AA6">
        <v>2035</v>
      </c>
      <c r="AB6">
        <v>2036</v>
      </c>
      <c r="AC6">
        <v>2037</v>
      </c>
      <c r="AD6">
        <v>2038</v>
      </c>
      <c r="AE6">
        <v>2039</v>
      </c>
      <c r="AF6">
        <v>2040</v>
      </c>
      <c r="AG6">
        <v>2041</v>
      </c>
      <c r="AH6">
        <v>2042</v>
      </c>
      <c r="AI6">
        <v>2043</v>
      </c>
      <c r="AJ6">
        <v>2044</v>
      </c>
      <c r="AK6">
        <v>2045</v>
      </c>
      <c r="AL6">
        <v>2046</v>
      </c>
      <c r="AM6">
        <v>2047</v>
      </c>
      <c r="AN6">
        <v>2048</v>
      </c>
      <c r="AO6">
        <v>2049</v>
      </c>
      <c r="AP6">
        <v>2050</v>
      </c>
    </row>
    <row r="7" spans="1:42" x14ac:dyDescent="0.25">
      <c r="A7" t="s">
        <v>297</v>
      </c>
    </row>
    <row r="8" spans="1:42" x14ac:dyDescent="0.25">
      <c r="A8" t="s">
        <v>298</v>
      </c>
      <c r="B8">
        <v>1.82294699745963</v>
      </c>
      <c r="C8">
        <v>1.8180954852023199</v>
      </c>
      <c r="D8">
        <v>1.8143498926439601</v>
      </c>
      <c r="E8">
        <v>1.8239094807249601</v>
      </c>
      <c r="F8">
        <v>1.87730293351912</v>
      </c>
      <c r="G8">
        <v>1.9177207933282401</v>
      </c>
      <c r="H8">
        <v>1.91055510764501</v>
      </c>
      <c r="I8">
        <v>1.89768610764782</v>
      </c>
      <c r="J8">
        <v>1.84821470064647</v>
      </c>
      <c r="K8">
        <v>1.7894419365029599</v>
      </c>
      <c r="L8">
        <v>1.73246938332751</v>
      </c>
      <c r="M8">
        <v>1.6786472034791</v>
      </c>
      <c r="N8">
        <v>1.6146613086188499</v>
      </c>
      <c r="O8">
        <v>1.5549755485877801</v>
      </c>
      <c r="P8">
        <v>1.4948395761001201</v>
      </c>
      <c r="Q8">
        <v>1.4335577639201</v>
      </c>
      <c r="R8">
        <v>1.3763232827630301</v>
      </c>
      <c r="S8">
        <v>1.33496860103077</v>
      </c>
      <c r="T8">
        <v>1.3003437807424301</v>
      </c>
      <c r="U8">
        <v>1.27146460570645</v>
      </c>
      <c r="V8">
        <v>1.2471357990124501</v>
      </c>
      <c r="W8">
        <v>1.2262202569306699</v>
      </c>
      <c r="X8">
        <v>1.2078393647685399</v>
      </c>
      <c r="Y8">
        <v>1.1904310179614599</v>
      </c>
      <c r="Z8">
        <v>1.1758504604997599</v>
      </c>
      <c r="AA8">
        <v>1.1618500809511401</v>
      </c>
      <c r="AB8">
        <v>1.1491654441068699</v>
      </c>
      <c r="AC8">
        <v>1.1414610122271001</v>
      </c>
      <c r="AD8">
        <v>1.13274558675056</v>
      </c>
      <c r="AE8">
        <v>1.12548415887552</v>
      </c>
      <c r="AF8">
        <v>1.12208492575732</v>
      </c>
      <c r="AG8">
        <v>1.12415390863594</v>
      </c>
      <c r="AH8">
        <v>1.1270235298569999</v>
      </c>
      <c r="AI8">
        <v>1.13071056238551</v>
      </c>
      <c r="AJ8">
        <v>1.1350088594393599</v>
      </c>
      <c r="AK8">
        <v>1.1398210291331099</v>
      </c>
      <c r="AL8">
        <v>1.1450162154113701</v>
      </c>
      <c r="AM8">
        <v>1.1503507686179899</v>
      </c>
      <c r="AN8">
        <v>1.1558352980414801</v>
      </c>
      <c r="AO8">
        <v>1.1612145570144901</v>
      </c>
      <c r="AP8">
        <v>1.16656423119414</v>
      </c>
    </row>
    <row r="9" spans="1:42" x14ac:dyDescent="0.25">
      <c r="A9" t="s">
        <v>299</v>
      </c>
      <c r="B9">
        <v>0.46697723450996897</v>
      </c>
      <c r="C9">
        <v>0.46609961657620602</v>
      </c>
      <c r="D9">
        <v>0.46200743094080898</v>
      </c>
      <c r="E9">
        <v>0.47119423615470102</v>
      </c>
      <c r="F9">
        <v>0.476306339720516</v>
      </c>
      <c r="G9">
        <v>0.45737734500563298</v>
      </c>
      <c r="H9">
        <v>0.44725273477577498</v>
      </c>
      <c r="I9">
        <v>0.42685558646650701</v>
      </c>
      <c r="J9">
        <v>0.41614572340707101</v>
      </c>
      <c r="K9">
        <v>0.40373790295186701</v>
      </c>
      <c r="L9">
        <v>0.38875566253754901</v>
      </c>
      <c r="M9">
        <v>0.37469196576531999</v>
      </c>
      <c r="N9">
        <v>0.35740239812901498</v>
      </c>
      <c r="O9">
        <v>0.34084975259192601</v>
      </c>
      <c r="P9">
        <v>0.35283090517839499</v>
      </c>
      <c r="Q9">
        <v>0.36436004681721101</v>
      </c>
      <c r="R9">
        <v>0.37580398956314798</v>
      </c>
      <c r="S9">
        <v>0.38725241676910799</v>
      </c>
      <c r="T9">
        <v>0.39839202220271303</v>
      </c>
      <c r="U9">
        <v>0.410226772102181</v>
      </c>
      <c r="V9">
        <v>0.42228568895433599</v>
      </c>
      <c r="W9">
        <v>0.411447603215222</v>
      </c>
      <c r="X9">
        <v>0.42747921117266602</v>
      </c>
      <c r="Y9">
        <v>0.443925043426244</v>
      </c>
      <c r="Z9">
        <v>0.46122293718394303</v>
      </c>
      <c r="AA9">
        <v>0.45825581799724502</v>
      </c>
      <c r="AB9">
        <v>0.47751417621668402</v>
      </c>
      <c r="AC9">
        <v>0.49803189816696197</v>
      </c>
      <c r="AD9">
        <v>0.51808964858393503</v>
      </c>
      <c r="AE9">
        <v>0.53844763991178901</v>
      </c>
      <c r="AF9">
        <v>0.558059099880022</v>
      </c>
      <c r="AG9">
        <v>0.57759952473521703</v>
      </c>
      <c r="AH9">
        <v>0.59639144028431301</v>
      </c>
      <c r="AI9">
        <v>0.60690896136564598</v>
      </c>
      <c r="AJ9">
        <v>0.62510568712572701</v>
      </c>
      <c r="AK9">
        <v>0.64496617784499699</v>
      </c>
      <c r="AL9">
        <v>0.66443227954792705</v>
      </c>
      <c r="AM9">
        <v>0.68354051413967998</v>
      </c>
      <c r="AN9">
        <v>0.70227667888193401</v>
      </c>
      <c r="AO9">
        <v>0.72069835106699298</v>
      </c>
      <c r="AP9">
        <v>0.73914490825636103</v>
      </c>
    </row>
    <row r="10" spans="1:42" x14ac:dyDescent="0.25">
      <c r="A10" t="s">
        <v>300</v>
      </c>
      <c r="B10">
        <v>7.0393449573004793E-2</v>
      </c>
      <c r="C10">
        <v>7.2051579729736998E-2</v>
      </c>
      <c r="D10">
        <v>7.3716086769660405E-2</v>
      </c>
      <c r="E10">
        <v>7.5370760924529101E-2</v>
      </c>
      <c r="F10">
        <v>7.701711E-2</v>
      </c>
      <c r="G10">
        <v>7.8496714189414896E-2</v>
      </c>
      <c r="H10">
        <v>8.0047962202082407E-2</v>
      </c>
      <c r="I10">
        <v>8.1669534541086802E-2</v>
      </c>
      <c r="J10">
        <v>8.3358774458780496E-2</v>
      </c>
      <c r="K10">
        <v>8.51130792600992E-2</v>
      </c>
      <c r="L10">
        <v>8.6932365671218301E-2</v>
      </c>
      <c r="M10">
        <v>8.8816420553517295E-2</v>
      </c>
      <c r="N10">
        <v>9.0765030703275698E-2</v>
      </c>
      <c r="O10">
        <v>9.2775297795877398E-2</v>
      </c>
      <c r="P10">
        <v>9.4845730872370304E-2</v>
      </c>
      <c r="Q10">
        <v>9.6969159526523394E-2</v>
      </c>
      <c r="R10">
        <v>9.9140072027129295E-2</v>
      </c>
      <c r="S10">
        <v>0.10136554812941</v>
      </c>
      <c r="T10">
        <v>0.103628659233465</v>
      </c>
      <c r="U10">
        <v>0.105894838541317</v>
      </c>
      <c r="V10">
        <v>0.10818476374623399</v>
      </c>
      <c r="W10">
        <v>0.110334951567721</v>
      </c>
      <c r="X10">
        <v>0.112550063251806</v>
      </c>
      <c r="Y10">
        <v>0.11481676238470299</v>
      </c>
      <c r="Z10">
        <v>0.117050841915014</v>
      </c>
      <c r="AA10">
        <v>0.119284708440067</v>
      </c>
      <c r="AB10">
        <v>0.121493179552334</v>
      </c>
      <c r="AC10">
        <v>0.123711341252493</v>
      </c>
      <c r="AD10">
        <v>0.125950002955623</v>
      </c>
      <c r="AE10">
        <v>0.12818223245141699</v>
      </c>
      <c r="AF10">
        <v>0.13039826343404501</v>
      </c>
      <c r="AG10">
        <v>0.13262322676882299</v>
      </c>
      <c r="AH10">
        <v>0.13484953054469201</v>
      </c>
      <c r="AI10">
        <v>0.13707728678888101</v>
      </c>
      <c r="AJ10">
        <v>0.13930698583367601</v>
      </c>
      <c r="AK10">
        <v>0.14153553816206699</v>
      </c>
      <c r="AL10">
        <v>0.143759415639439</v>
      </c>
      <c r="AM10">
        <v>0.14598260944739699</v>
      </c>
      <c r="AN10">
        <v>0.14820866494515</v>
      </c>
      <c r="AO10">
        <v>0.150436759518779</v>
      </c>
      <c r="AP10">
        <v>0.152654353176715</v>
      </c>
    </row>
    <row r="11" spans="1:42"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row>
    <row r="12" spans="1:42" x14ac:dyDescent="0.25">
      <c r="A12" t="s">
        <v>302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row>
    <row r="13" spans="1:42" x14ac:dyDescent="0.25">
      <c r="A13" t="s">
        <v>303</v>
      </c>
      <c r="B13">
        <v>0</v>
      </c>
      <c r="C13">
        <v>0</v>
      </c>
      <c r="D13">
        <v>0</v>
      </c>
      <c r="E13">
        <v>0</v>
      </c>
      <c r="F13">
        <v>0</v>
      </c>
      <c r="G13">
        <v>0</v>
      </c>
      <c r="H13">
        <v>0</v>
      </c>
      <c r="I13" s="24">
        <v>6.3584558534471298E-5</v>
      </c>
      <c r="J13" s="24">
        <v>1.00464453392655E-3</v>
      </c>
      <c r="K13" s="24">
        <v>1.3225679420371199E-3</v>
      </c>
      <c r="L13" s="24">
        <v>1.7618833614562999E-3</v>
      </c>
      <c r="M13" s="24">
        <v>2.2451388453736802E-3</v>
      </c>
      <c r="N13" s="24">
        <v>2.8775020389839902E-3</v>
      </c>
      <c r="O13">
        <v>0</v>
      </c>
      <c r="P13">
        <v>0</v>
      </c>
      <c r="Q13">
        <v>0</v>
      </c>
      <c r="R13" s="24">
        <v>3.8265920876387602E-4</v>
      </c>
      <c r="S13" s="24">
        <v>3.9191643099394802E-4</v>
      </c>
      <c r="T13" s="24">
        <v>3.5724541047328802E-4</v>
      </c>
      <c r="U13" s="24">
        <v>3.69978920469333E-4</v>
      </c>
      <c r="V13" s="24">
        <v>5.1684121119247202E-4</v>
      </c>
      <c r="W13" s="24">
        <v>4.9143266010915503E-4</v>
      </c>
      <c r="X13" s="24">
        <v>6.2213598513855396E-4</v>
      </c>
      <c r="Y13" s="24">
        <v>1.81796528257468E-3</v>
      </c>
      <c r="Z13" s="24">
        <v>1.7521745826299701E-3</v>
      </c>
      <c r="AA13" s="24">
        <v>2.0379974998237802E-3</v>
      </c>
      <c r="AB13" s="24">
        <v>2.32618513912989E-3</v>
      </c>
      <c r="AC13" s="24">
        <v>2.5774188469866099E-3</v>
      </c>
      <c r="AD13" s="24">
        <v>6.2867856461477399E-3</v>
      </c>
      <c r="AE13" s="24">
        <v>8.9786383078167102E-3</v>
      </c>
      <c r="AF13" s="24">
        <v>8.6103425312031405E-3</v>
      </c>
      <c r="AG13" s="24">
        <v>8.0024645126795593E-3</v>
      </c>
      <c r="AH13" s="24">
        <v>7.3944699533736898E-3</v>
      </c>
      <c r="AI13" s="24">
        <v>6.7863569023493596E-3</v>
      </c>
      <c r="AJ13" s="24">
        <v>6.1781231369368401E-3</v>
      </c>
      <c r="AK13" s="24">
        <v>5.5709256165786701E-3</v>
      </c>
      <c r="AL13" s="24">
        <v>4.9624488635412597E-3</v>
      </c>
      <c r="AM13" s="24">
        <v>4.3538508271857403E-3</v>
      </c>
      <c r="AN13" s="24">
        <v>3.74513272270534E-3</v>
      </c>
      <c r="AO13" s="24">
        <v>3.13629572934621E-3</v>
      </c>
      <c r="AP13" s="24">
        <v>2.2342994986101899E-3</v>
      </c>
    </row>
    <row r="14" spans="1:42" x14ac:dyDescent="0.25">
      <c r="A14" t="s">
        <v>304</v>
      </c>
      <c r="B14">
        <v>0.137211064324919</v>
      </c>
      <c r="C14">
        <v>0.136845896735658</v>
      </c>
      <c r="D14">
        <v>0.13656397041406099</v>
      </c>
      <c r="E14">
        <v>0.13728350930187899</v>
      </c>
      <c r="F14">
        <v>0.141302371340149</v>
      </c>
      <c r="G14">
        <v>0.149300982896729</v>
      </c>
      <c r="H14">
        <v>0.16205758655988001</v>
      </c>
      <c r="I14">
        <v>0.160821877308336</v>
      </c>
      <c r="J14">
        <v>0.15639467494956999</v>
      </c>
      <c r="K14">
        <v>0.151141987017018</v>
      </c>
      <c r="L14">
        <v>0.14611920501657399</v>
      </c>
      <c r="M14">
        <v>0.14132751095627399</v>
      </c>
      <c r="N14">
        <v>0.13561018073540701</v>
      </c>
      <c r="O14">
        <v>0.13075967806632999</v>
      </c>
      <c r="P14">
        <v>0.126726475918369</v>
      </c>
      <c r="Q14">
        <v>0.12153756400782301</v>
      </c>
      <c r="R14">
        <v>0.116760657557932</v>
      </c>
      <c r="S14">
        <v>0.113258176970069</v>
      </c>
      <c r="T14">
        <v>0.110319097330982</v>
      </c>
      <c r="U14">
        <v>0.107870006862772</v>
      </c>
      <c r="V14">
        <v>0.10582870650034901</v>
      </c>
      <c r="W14">
        <v>0.104052447911286</v>
      </c>
      <c r="X14">
        <v>0.10250442579699701</v>
      </c>
      <c r="Y14">
        <v>0.101129243553282</v>
      </c>
      <c r="Z14">
        <v>9.9886907320480597E-2</v>
      </c>
      <c r="AA14">
        <v>9.8723607743549199E-2</v>
      </c>
      <c r="AB14">
        <v>9.7672113006742098E-2</v>
      </c>
      <c r="AC14">
        <v>9.7039915954137398E-2</v>
      </c>
      <c r="AD14">
        <v>9.6615290784108201E-2</v>
      </c>
      <c r="AE14">
        <v>9.6227689124402604E-2</v>
      </c>
      <c r="AF14">
        <v>9.5908118839544004E-2</v>
      </c>
      <c r="AG14">
        <v>9.6032053044001003E-2</v>
      </c>
      <c r="AH14">
        <v>9.6223889310349503E-2</v>
      </c>
      <c r="AI14">
        <v>9.6485050193769004E-2</v>
      </c>
      <c r="AJ14">
        <v>9.6798049671451405E-2</v>
      </c>
      <c r="AK14">
        <v>9.7154724880266399E-2</v>
      </c>
      <c r="AL14">
        <v>9.7543779910888001E-2</v>
      </c>
      <c r="AM14">
        <v>9.7944646070685704E-2</v>
      </c>
      <c r="AN14">
        <v>9.8358223366476399E-2</v>
      </c>
      <c r="AO14">
        <v>9.8762861301179797E-2</v>
      </c>
      <c r="AP14">
        <v>9.9129216152587699E-2</v>
      </c>
    </row>
    <row r="15" spans="1:42" x14ac:dyDescent="0.25">
      <c r="A15" t="s">
        <v>305</v>
      </c>
      <c r="B15">
        <v>0</v>
      </c>
      <c r="C15">
        <v>0</v>
      </c>
      <c r="D15">
        <v>0</v>
      </c>
      <c r="E15">
        <v>0</v>
      </c>
      <c r="F15">
        <v>0</v>
      </c>
      <c r="G15">
        <v>1.3646061299560299E-2</v>
      </c>
      <c r="H15">
        <v>1.5118207065621799E-2</v>
      </c>
      <c r="I15">
        <v>2.6464188679771E-2</v>
      </c>
      <c r="J15">
        <v>2.6186357182704699E-2</v>
      </c>
      <c r="K15">
        <v>2.6074926996303802E-2</v>
      </c>
      <c r="L15">
        <v>2.60176641818806E-2</v>
      </c>
      <c r="M15">
        <v>2.6143172306250798E-2</v>
      </c>
      <c r="N15">
        <v>2.6476462505877801E-2</v>
      </c>
      <c r="O15">
        <v>7.6850702424859196E-2</v>
      </c>
      <c r="P15">
        <v>7.72771753564096E-2</v>
      </c>
      <c r="Q15">
        <v>7.76213333082236E-2</v>
      </c>
      <c r="R15">
        <v>7.7934606395398898E-2</v>
      </c>
      <c r="S15">
        <v>7.8252073798067007E-2</v>
      </c>
      <c r="T15">
        <v>7.85119728418288E-2</v>
      </c>
      <c r="U15">
        <v>7.8906696976467197E-2</v>
      </c>
      <c r="V15">
        <v>7.9349540145538397E-2</v>
      </c>
      <c r="W15">
        <v>8.0091823278951202E-2</v>
      </c>
      <c r="X15">
        <v>8.1046093892407606E-2</v>
      </c>
      <c r="Y15">
        <v>8.2088196802976396E-2</v>
      </c>
      <c r="Z15">
        <v>8.3301509321744002E-2</v>
      </c>
      <c r="AA15">
        <v>8.4601155049263604E-2</v>
      </c>
      <c r="AB15">
        <v>8.6080162765326595E-2</v>
      </c>
      <c r="AC15">
        <v>8.7628226163793801E-2</v>
      </c>
      <c r="AD15">
        <v>8.9259092496161901E-2</v>
      </c>
      <c r="AE15">
        <v>9.0954957242261894E-2</v>
      </c>
      <c r="AF15">
        <v>9.2706154584038705E-2</v>
      </c>
      <c r="AG15">
        <v>9.3988907321409507E-2</v>
      </c>
      <c r="AH15">
        <v>9.5314716244653597E-2</v>
      </c>
      <c r="AI15">
        <v>9.6670241743011698E-2</v>
      </c>
      <c r="AJ15">
        <v>8.9939489840128395E-2</v>
      </c>
      <c r="AK15">
        <v>8.1164319201256094E-2</v>
      </c>
      <c r="AL15">
        <v>7.2362803064557599E-2</v>
      </c>
      <c r="AM15">
        <v>6.3538441632325193E-2</v>
      </c>
      <c r="AN15">
        <v>5.4693760754549299E-2</v>
      </c>
      <c r="AO15">
        <v>4.5831759369584203E-2</v>
      </c>
      <c r="AP15">
        <v>3.6954980261915099E-2</v>
      </c>
    </row>
    <row r="16" spans="1:42" x14ac:dyDescent="0.25">
      <c r="A16" t="s">
        <v>306</v>
      </c>
      <c r="B16">
        <v>0</v>
      </c>
      <c r="C16">
        <v>0</v>
      </c>
      <c r="D16">
        <v>0</v>
      </c>
      <c r="E16">
        <v>0</v>
      </c>
      <c r="F16">
        <v>0</v>
      </c>
      <c r="G16">
        <v>1.83971039369655E-2</v>
      </c>
      <c r="H16">
        <v>2.4091946372726498E-2</v>
      </c>
      <c r="I16">
        <v>3.1621566156090297E-2</v>
      </c>
      <c r="J16">
        <v>4.1357982381236898E-2</v>
      </c>
      <c r="K16">
        <v>5.5403564234168298E-2</v>
      </c>
      <c r="L16">
        <v>7.2658787216563298E-2</v>
      </c>
      <c r="M16">
        <v>9.2228010789661405E-2</v>
      </c>
      <c r="N16">
        <v>0.118039341901158</v>
      </c>
      <c r="O16">
        <v>9.4578079467270301E-2</v>
      </c>
      <c r="P16">
        <v>8.8559703796570605E-2</v>
      </c>
      <c r="Q16">
        <v>8.2772331637108204E-2</v>
      </c>
      <c r="R16">
        <v>7.7029931983806296E-2</v>
      </c>
      <c r="S16">
        <v>7.1275934687820897E-2</v>
      </c>
      <c r="T16">
        <v>6.5577743315472795E-2</v>
      </c>
      <c r="U16">
        <v>5.9757346810546598E-2</v>
      </c>
      <c r="V16">
        <v>5.3920428816324702E-2</v>
      </c>
      <c r="W16">
        <v>7.2708848160957296E-2</v>
      </c>
      <c r="X16">
        <v>6.5502114769235606E-2</v>
      </c>
      <c r="Y16">
        <v>5.8181979668071197E-2</v>
      </c>
      <c r="Z16">
        <v>5.0670858881754703E-2</v>
      </c>
      <c r="AA16">
        <v>6.3690717223762794E-2</v>
      </c>
      <c r="AB16">
        <v>5.5636535859131801E-2</v>
      </c>
      <c r="AC16">
        <v>4.6532201615665798E-2</v>
      </c>
      <c r="AD16">
        <v>3.8165936144578798E-2</v>
      </c>
      <c r="AE16">
        <v>2.9689416178607202E-2</v>
      </c>
      <c r="AF16">
        <v>2.2114203408005E-2</v>
      </c>
      <c r="AG16">
        <v>1.2822687808593299E-2</v>
      </c>
      <c r="AH16" s="24">
        <v>4.2739097469887202E-3</v>
      </c>
      <c r="AI16" s="24">
        <v>3.9263894106754899E-3</v>
      </c>
      <c r="AJ16" s="24">
        <v>3.57856907471638E-3</v>
      </c>
      <c r="AK16" s="24">
        <v>3.2295982255663002E-3</v>
      </c>
      <c r="AL16" s="24">
        <v>2.8795794749895002E-3</v>
      </c>
      <c r="AM16" s="24">
        <v>2.52865204226612E-3</v>
      </c>
      <c r="AN16" s="24">
        <v>2.1759057412421802E-3</v>
      </c>
      <c r="AO16" s="24">
        <v>1.82348041890152E-3</v>
      </c>
      <c r="AP16" s="24">
        <v>1.20835377458447E-3</v>
      </c>
    </row>
    <row r="17" spans="1:42" x14ac:dyDescent="0.25">
      <c r="A17" t="s">
        <v>307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row>
    <row r="18" spans="1:42" x14ac:dyDescent="0.25">
      <c r="A18" t="s">
        <v>308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row>
    <row r="20" spans="1:42" x14ac:dyDescent="0.25">
      <c r="A20" s="25" t="s">
        <v>317</v>
      </c>
    </row>
    <row r="21" spans="1:42" x14ac:dyDescent="0.25">
      <c r="A21" t="s">
        <v>310</v>
      </c>
      <c r="B21" s="24">
        <f t="shared" ref="B21:F21" si="0">B8+B13+B14</f>
        <v>1.9601580617845489</v>
      </c>
      <c r="C21" s="24">
        <f t="shared" si="0"/>
        <v>1.954941381937978</v>
      </c>
      <c r="D21" s="24">
        <f t="shared" si="0"/>
        <v>1.9509138630580209</v>
      </c>
      <c r="E21" s="24">
        <f t="shared" si="0"/>
        <v>1.961192990026839</v>
      </c>
      <c r="F21" s="24">
        <f t="shared" si="0"/>
        <v>2.0186053048592689</v>
      </c>
      <c r="G21" s="24">
        <f t="shared" ref="G21:AP21" si="1">G8+G13+G14</f>
        <v>2.0670217762249692</v>
      </c>
      <c r="H21" s="24">
        <f t="shared" si="1"/>
        <v>2.0726126942048899</v>
      </c>
      <c r="I21" s="24">
        <f t="shared" si="1"/>
        <v>2.0585715695146902</v>
      </c>
      <c r="J21" s="24">
        <f t="shared" si="1"/>
        <v>2.0056140201299666</v>
      </c>
      <c r="K21" s="24">
        <f t="shared" si="1"/>
        <v>1.9419064914620152</v>
      </c>
      <c r="L21" s="24">
        <f t="shared" si="1"/>
        <v>1.8803504717055404</v>
      </c>
      <c r="M21" s="24">
        <f t="shared" si="1"/>
        <v>1.8222198532807476</v>
      </c>
      <c r="N21" s="24">
        <f t="shared" si="1"/>
        <v>1.753148991393241</v>
      </c>
      <c r="O21" s="24">
        <f t="shared" si="1"/>
        <v>1.6857352266541101</v>
      </c>
      <c r="P21" s="24">
        <f t="shared" si="1"/>
        <v>1.6215660520184891</v>
      </c>
      <c r="Q21" s="24">
        <f t="shared" si="1"/>
        <v>1.5550953279279232</v>
      </c>
      <c r="R21" s="24">
        <f t="shared" si="1"/>
        <v>1.493466599529726</v>
      </c>
      <c r="S21" s="24">
        <f t="shared" si="1"/>
        <v>1.4486186944318329</v>
      </c>
      <c r="T21" s="24">
        <f t="shared" si="1"/>
        <v>1.4110201234838853</v>
      </c>
      <c r="U21" s="24">
        <f t="shared" si="1"/>
        <v>1.3797045914896915</v>
      </c>
      <c r="V21" s="24">
        <f t="shared" si="1"/>
        <v>1.3534813467239915</v>
      </c>
      <c r="W21" s="24">
        <f t="shared" si="1"/>
        <v>1.3307641375020651</v>
      </c>
      <c r="X21" s="24">
        <f t="shared" si="1"/>
        <v>1.3109659265506755</v>
      </c>
      <c r="Y21" s="24">
        <f t="shared" si="1"/>
        <v>1.2933782267973166</v>
      </c>
      <c r="Z21" s="24">
        <f t="shared" si="1"/>
        <v>1.2774895424028705</v>
      </c>
      <c r="AA21" s="24">
        <f t="shared" si="1"/>
        <v>1.2626116861945129</v>
      </c>
      <c r="AB21" s="24">
        <f t="shared" si="1"/>
        <v>1.249163742252742</v>
      </c>
      <c r="AC21" s="24">
        <f t="shared" si="1"/>
        <v>1.2410783470282241</v>
      </c>
      <c r="AD21" s="24">
        <f t="shared" si="1"/>
        <v>1.235647663180816</v>
      </c>
      <c r="AE21" s="24">
        <f t="shared" si="1"/>
        <v>1.2306904863077395</v>
      </c>
      <c r="AF21" s="24">
        <f t="shared" si="1"/>
        <v>1.2266033871280673</v>
      </c>
      <c r="AG21" s="24">
        <f t="shared" si="1"/>
        <v>1.2281884261926206</v>
      </c>
      <c r="AH21" s="24">
        <f t="shared" si="1"/>
        <v>1.2306418891207231</v>
      </c>
      <c r="AI21" s="24">
        <f t="shared" si="1"/>
        <v>1.2339819694816285</v>
      </c>
      <c r="AJ21" s="24">
        <f t="shared" si="1"/>
        <v>1.2379850322477481</v>
      </c>
      <c r="AK21" s="24">
        <f t="shared" si="1"/>
        <v>1.2425466796299549</v>
      </c>
      <c r="AL21" s="24">
        <f t="shared" si="1"/>
        <v>1.2475224441857995</v>
      </c>
      <c r="AM21" s="24">
        <f t="shared" si="1"/>
        <v>1.2526492655158612</v>
      </c>
      <c r="AN21" s="24">
        <f t="shared" si="1"/>
        <v>1.2579386541306619</v>
      </c>
      <c r="AO21" s="24">
        <f t="shared" si="1"/>
        <v>1.2631137140450159</v>
      </c>
      <c r="AP21" s="24">
        <f t="shared" si="1"/>
        <v>1.2679277468453378</v>
      </c>
    </row>
    <row r="22" spans="1:42" x14ac:dyDescent="0.25">
      <c r="A22" t="s">
        <v>311</v>
      </c>
      <c r="B22" s="24">
        <f t="shared" ref="B22:F22" si="2">B8/B21</f>
        <v>0.92999999999999972</v>
      </c>
      <c r="C22" s="24">
        <f t="shared" si="2"/>
        <v>0.93000000000000016</v>
      </c>
      <c r="D22" s="24">
        <f t="shared" si="2"/>
        <v>0.93000000000000027</v>
      </c>
      <c r="E22" s="24">
        <f t="shared" si="2"/>
        <v>0.92999999999999994</v>
      </c>
      <c r="F22" s="24">
        <f t="shared" si="2"/>
        <v>0.92999999999999994</v>
      </c>
      <c r="G22" s="24">
        <f t="shared" ref="G22:AP22" si="3">G8/G21</f>
        <v>0.92777000000000021</v>
      </c>
      <c r="H22" s="24">
        <f t="shared" si="3"/>
        <v>0.92181000000000024</v>
      </c>
      <c r="I22" s="24">
        <f t="shared" si="3"/>
        <v>0.92184606828860505</v>
      </c>
      <c r="J22" s="24">
        <f t="shared" si="3"/>
        <v>0.92152063263234618</v>
      </c>
      <c r="K22" s="24">
        <f t="shared" si="3"/>
        <v>0.9214871799289015</v>
      </c>
      <c r="L22" s="24">
        <f t="shared" si="3"/>
        <v>0.92135450778816919</v>
      </c>
      <c r="M22" s="24">
        <f t="shared" si="3"/>
        <v>0.92121002877717661</v>
      </c>
      <c r="N22" s="24">
        <f t="shared" si="3"/>
        <v>0.92100632436018237</v>
      </c>
      <c r="O22" s="24">
        <f t="shared" si="3"/>
        <v>0.92243166305193425</v>
      </c>
      <c r="P22" s="24">
        <f t="shared" si="3"/>
        <v>0.9218493284558944</v>
      </c>
      <c r="Q22" s="24">
        <f t="shared" si="3"/>
        <v>0.9218455860389182</v>
      </c>
      <c r="R22" s="24">
        <f t="shared" si="3"/>
        <v>0.9215628144589354</v>
      </c>
      <c r="S22" s="24">
        <f t="shared" si="3"/>
        <v>0.92154588792902614</v>
      </c>
      <c r="T22" s="24">
        <f t="shared" si="3"/>
        <v>0.92156288850920898</v>
      </c>
      <c r="U22" s="24">
        <f t="shared" si="3"/>
        <v>0.92154843402646591</v>
      </c>
      <c r="V22" s="24">
        <f t="shared" si="3"/>
        <v>0.92142813939110169</v>
      </c>
      <c r="W22" s="24">
        <f t="shared" si="3"/>
        <v>0.92144071392874238</v>
      </c>
      <c r="X22" s="24">
        <f t="shared" si="3"/>
        <v>0.92133543695260245</v>
      </c>
      <c r="Y22" s="24">
        <f t="shared" si="3"/>
        <v>0.92040440553048719</v>
      </c>
      <c r="Z22" s="24">
        <f t="shared" si="3"/>
        <v>0.9204384235412727</v>
      </c>
      <c r="AA22" s="24">
        <f t="shared" si="3"/>
        <v>0.92019588734596114</v>
      </c>
      <c r="AB22" s="24">
        <f t="shared" si="3"/>
        <v>0.91994780606941484</v>
      </c>
      <c r="AC22" s="24">
        <f t="shared" si="3"/>
        <v>0.9197332424341631</v>
      </c>
      <c r="AD22" s="24">
        <f t="shared" si="3"/>
        <v>0.91672215349368735</v>
      </c>
      <c r="AE22" s="24">
        <f t="shared" si="3"/>
        <v>0.91451438960265741</v>
      </c>
      <c r="AF22" s="24">
        <f t="shared" si="3"/>
        <v>0.91479033690306066</v>
      </c>
      <c r="AG22" s="24">
        <f t="shared" si="3"/>
        <v>0.91529433486098932</v>
      </c>
      <c r="AH22" s="24">
        <f t="shared" si="3"/>
        <v>0.91580137147959662</v>
      </c>
      <c r="AI22" s="24">
        <f t="shared" si="3"/>
        <v>0.91631044079233936</v>
      </c>
      <c r="AJ22" s="24">
        <f t="shared" si="3"/>
        <v>0.91681953325282173</v>
      </c>
      <c r="AK22" s="24">
        <f t="shared" si="3"/>
        <v>0.91732652609281617</v>
      </c>
      <c r="AL22" s="24">
        <f t="shared" si="3"/>
        <v>0.91783215664602291</v>
      </c>
      <c r="AM22" s="24">
        <f t="shared" si="3"/>
        <v>0.91833428581004828</v>
      </c>
      <c r="AN22" s="24">
        <f t="shared" si="3"/>
        <v>0.91883280177939719</v>
      </c>
      <c r="AO22" s="24">
        <f t="shared" si="3"/>
        <v>0.91932701236834624</v>
      </c>
      <c r="AP22" s="24">
        <f t="shared" si="3"/>
        <v>0.92005576350592932</v>
      </c>
    </row>
    <row r="23" spans="1:42" x14ac:dyDescent="0.25">
      <c r="A23" t="s">
        <v>312</v>
      </c>
      <c r="B23" s="28">
        <f t="shared" ref="B23:F23" si="4">(B13+B14)/B21</f>
        <v>7.0000000000000298E-2</v>
      </c>
      <c r="C23" s="28">
        <f t="shared" si="4"/>
        <v>6.9999999999999771E-2</v>
      </c>
      <c r="D23" s="28">
        <f t="shared" si="4"/>
        <v>6.9999999999999757E-2</v>
      </c>
      <c r="E23" s="28">
        <f t="shared" si="4"/>
        <v>7.0000000000000132E-2</v>
      </c>
      <c r="F23" s="28">
        <f t="shared" si="4"/>
        <v>7.000000000000009E-2</v>
      </c>
      <c r="G23" s="28">
        <f t="shared" ref="G23:AP23" si="5">(G13+G14)/G21</f>
        <v>7.2229999999999739E-2</v>
      </c>
      <c r="H23" s="28">
        <f t="shared" si="5"/>
        <v>7.8189999999999843E-2</v>
      </c>
      <c r="I23" s="28">
        <f t="shared" si="5"/>
        <v>7.8153931711395078E-2</v>
      </c>
      <c r="J23" s="28">
        <f t="shared" si="5"/>
        <v>7.8479367367653735E-2</v>
      </c>
      <c r="K23" s="28">
        <f t="shared" si="5"/>
        <v>7.851282007109836E-2</v>
      </c>
      <c r="L23" s="28">
        <f t="shared" si="5"/>
        <v>7.8645492211830717E-2</v>
      </c>
      <c r="M23" s="28">
        <f t="shared" si="5"/>
        <v>7.8789971222823441E-2</v>
      </c>
      <c r="N23" s="28">
        <f t="shared" si="5"/>
        <v>7.8993675639817573E-2</v>
      </c>
      <c r="O23" s="28">
        <f t="shared" si="5"/>
        <v>7.7568336948065739E-2</v>
      </c>
      <c r="P23" s="28">
        <f t="shared" si="5"/>
        <v>7.8150671544105599E-2</v>
      </c>
      <c r="Q23" s="28">
        <f t="shared" si="5"/>
        <v>7.8154413961081706E-2</v>
      </c>
      <c r="R23" s="28">
        <f t="shared" si="5"/>
        <v>7.8437185541064547E-2</v>
      </c>
      <c r="S23" s="28">
        <f t="shared" si="5"/>
        <v>7.8454112070973928E-2</v>
      </c>
      <c r="T23" s="28">
        <f t="shared" si="5"/>
        <v>7.8437111490791064E-2</v>
      </c>
      <c r="U23" s="28">
        <f t="shared" si="5"/>
        <v>7.8451565973534018E-2</v>
      </c>
      <c r="V23" s="28">
        <f t="shared" si="5"/>
        <v>7.8571860608898356E-2</v>
      </c>
      <c r="W23" s="28">
        <f t="shared" si="5"/>
        <v>7.8559286071257631E-2</v>
      </c>
      <c r="X23" s="28">
        <f t="shared" si="5"/>
        <v>7.8664563047397551E-2</v>
      </c>
      <c r="Y23" s="28">
        <f t="shared" si="5"/>
        <v>7.9595594469512726E-2</v>
      </c>
      <c r="Z23" s="28">
        <f t="shared" si="5"/>
        <v>7.9561576458727329E-2</v>
      </c>
      <c r="AA23" s="28">
        <f t="shared" si="5"/>
        <v>7.9804112654038944E-2</v>
      </c>
      <c r="AB23" s="28">
        <f t="shared" si="5"/>
        <v>8.0052193930585158E-2</v>
      </c>
      <c r="AC23" s="28">
        <f t="shared" si="5"/>
        <v>8.0266757565836858E-2</v>
      </c>
      <c r="AD23" s="28">
        <f t="shared" si="5"/>
        <v>8.3277846506312675E-2</v>
      </c>
      <c r="AE23" s="28">
        <f t="shared" si="5"/>
        <v>8.548561039734244E-2</v>
      </c>
      <c r="AF23" s="28">
        <f t="shared" si="5"/>
        <v>8.5209663096939239E-2</v>
      </c>
      <c r="AG23" s="28">
        <f t="shared" si="5"/>
        <v>8.4705665139010594E-2</v>
      </c>
      <c r="AH23" s="28">
        <f t="shared" si="5"/>
        <v>8.4198628520403357E-2</v>
      </c>
      <c r="AI23" s="28">
        <f t="shared" si="5"/>
        <v>8.368955920766058E-2</v>
      </c>
      <c r="AJ23" s="28">
        <f t="shared" si="5"/>
        <v>8.3180466747178286E-2</v>
      </c>
      <c r="AK23" s="28">
        <f t="shared" si="5"/>
        <v>8.2673473907183895E-2</v>
      </c>
      <c r="AL23" s="28">
        <f t="shared" si="5"/>
        <v>8.2167843353976977E-2</v>
      </c>
      <c r="AM23" s="28">
        <f t="shared" si="5"/>
        <v>8.166571418995186E-2</v>
      </c>
      <c r="AN23" s="28">
        <f t="shared" si="5"/>
        <v>8.1167198220602796E-2</v>
      </c>
      <c r="AO23" s="28">
        <f t="shared" si="5"/>
        <v>8.0672987631653911E-2</v>
      </c>
      <c r="AP23" s="28">
        <f t="shared" si="5"/>
        <v>7.9944236494070703E-2</v>
      </c>
    </row>
    <row r="25" spans="1:42" x14ac:dyDescent="0.25">
      <c r="A25" t="s">
        <v>313</v>
      </c>
      <c r="B25">
        <f t="shared" ref="B25:F25" si="6">B9+B15+B16</f>
        <v>0.46697723450996897</v>
      </c>
      <c r="C25">
        <f t="shared" si="6"/>
        <v>0.46609961657620602</v>
      </c>
      <c r="D25">
        <f t="shared" si="6"/>
        <v>0.46200743094080898</v>
      </c>
      <c r="E25">
        <f t="shared" si="6"/>
        <v>0.47119423615470102</v>
      </c>
      <c r="F25">
        <f t="shared" si="6"/>
        <v>0.476306339720516</v>
      </c>
      <c r="G25">
        <f t="shared" ref="G25:AP25" si="7">G9+G15+G16</f>
        <v>0.48942051024215877</v>
      </c>
      <c r="H25">
        <f t="shared" si="7"/>
        <v>0.48646288821412326</v>
      </c>
      <c r="I25">
        <f t="shared" si="7"/>
        <v>0.48494134130236832</v>
      </c>
      <c r="J25">
        <f t="shared" si="7"/>
        <v>0.48369006297101258</v>
      </c>
      <c r="K25">
        <f t="shared" si="7"/>
        <v>0.48521639418233914</v>
      </c>
      <c r="L25">
        <f t="shared" si="7"/>
        <v>0.48743211393599295</v>
      </c>
      <c r="M25">
        <f t="shared" si="7"/>
        <v>0.4930631488612322</v>
      </c>
      <c r="N25">
        <f t="shared" si="7"/>
        <v>0.50191820253605079</v>
      </c>
      <c r="O25">
        <f t="shared" si="7"/>
        <v>0.51227853448405547</v>
      </c>
      <c r="P25">
        <f t="shared" si="7"/>
        <v>0.51866778433137517</v>
      </c>
      <c r="Q25">
        <f t="shared" si="7"/>
        <v>0.52475371176254282</v>
      </c>
      <c r="R25">
        <f t="shared" si="7"/>
        <v>0.53076852794235319</v>
      </c>
      <c r="S25">
        <f t="shared" si="7"/>
        <v>0.53678042525499592</v>
      </c>
      <c r="T25">
        <f t="shared" si="7"/>
        <v>0.54248173836001468</v>
      </c>
      <c r="U25">
        <f t="shared" si="7"/>
        <v>0.54889081588919475</v>
      </c>
      <c r="V25">
        <f t="shared" si="7"/>
        <v>0.5555556579161991</v>
      </c>
      <c r="W25">
        <f t="shared" si="7"/>
        <v>0.5642482746551305</v>
      </c>
      <c r="X25">
        <f t="shared" si="7"/>
        <v>0.57402741983430927</v>
      </c>
      <c r="Y25">
        <f t="shared" si="7"/>
        <v>0.58419521989729151</v>
      </c>
      <c r="Z25">
        <f t="shared" si="7"/>
        <v>0.5951953053874417</v>
      </c>
      <c r="AA25">
        <f t="shared" si="7"/>
        <v>0.60654769027027133</v>
      </c>
      <c r="AB25">
        <f t="shared" si="7"/>
        <v>0.61923087484114236</v>
      </c>
      <c r="AC25">
        <f t="shared" si="7"/>
        <v>0.63219232594642161</v>
      </c>
      <c r="AD25">
        <f t="shared" si="7"/>
        <v>0.6455146772246757</v>
      </c>
      <c r="AE25">
        <f t="shared" si="7"/>
        <v>0.6590920133326581</v>
      </c>
      <c r="AF25">
        <f t="shared" si="7"/>
        <v>0.67287945787206571</v>
      </c>
      <c r="AG25">
        <f t="shared" si="7"/>
        <v>0.68441111986521985</v>
      </c>
      <c r="AH25">
        <f t="shared" si="7"/>
        <v>0.69598006627595532</v>
      </c>
      <c r="AI25">
        <f t="shared" si="7"/>
        <v>0.70750559251933309</v>
      </c>
      <c r="AJ25">
        <f t="shared" si="7"/>
        <v>0.71862374604057189</v>
      </c>
      <c r="AK25">
        <f t="shared" si="7"/>
        <v>0.72936009527181944</v>
      </c>
      <c r="AL25">
        <f t="shared" si="7"/>
        <v>0.73967466208747412</v>
      </c>
      <c r="AM25">
        <f t="shared" si="7"/>
        <v>0.74960760781427138</v>
      </c>
      <c r="AN25">
        <f t="shared" si="7"/>
        <v>0.75914634537772552</v>
      </c>
      <c r="AO25">
        <f t="shared" si="7"/>
        <v>0.76835359085547872</v>
      </c>
      <c r="AP25">
        <f t="shared" si="7"/>
        <v>0.77730824229286066</v>
      </c>
    </row>
    <row r="26" spans="1:42" x14ac:dyDescent="0.25">
      <c r="A26" t="s">
        <v>314</v>
      </c>
      <c r="B26">
        <f t="shared" ref="B26:F26" si="8">B9/B25</f>
        <v>1</v>
      </c>
      <c r="C26">
        <f t="shared" si="8"/>
        <v>1</v>
      </c>
      <c r="D26">
        <f t="shared" si="8"/>
        <v>1</v>
      </c>
      <c r="E26">
        <f t="shared" si="8"/>
        <v>1</v>
      </c>
      <c r="F26">
        <f t="shared" si="8"/>
        <v>1</v>
      </c>
      <c r="G26">
        <f t="shared" ref="G26:AP26" si="9">G9/G25</f>
        <v>0.93452835636031839</v>
      </c>
      <c r="H26">
        <f t="shared" si="9"/>
        <v>0.91939744143218305</v>
      </c>
      <c r="I26">
        <f t="shared" si="9"/>
        <v>0.88022107028477914</v>
      </c>
      <c r="J26">
        <f t="shared" si="9"/>
        <v>0.86035615627689777</v>
      </c>
      <c r="K26">
        <f t="shared" si="9"/>
        <v>0.83207803320871843</v>
      </c>
      <c r="L26">
        <f t="shared" si="9"/>
        <v>0.79755857569244681</v>
      </c>
      <c r="M26">
        <f t="shared" si="9"/>
        <v>0.75992693153138757</v>
      </c>
      <c r="N26">
        <f t="shared" si="9"/>
        <v>0.71207299580521621</v>
      </c>
      <c r="O26">
        <f t="shared" si="9"/>
        <v>0.6653602086513638</v>
      </c>
      <c r="P26">
        <f t="shared" si="9"/>
        <v>0.6802637754593458</v>
      </c>
      <c r="Q26">
        <f t="shared" si="9"/>
        <v>0.69434486817329688</v>
      </c>
      <c r="R26">
        <f t="shared" si="9"/>
        <v>0.70803743963501187</v>
      </c>
      <c r="S26">
        <f t="shared" si="9"/>
        <v>0.72143542973860286</v>
      </c>
      <c r="T26">
        <f t="shared" si="9"/>
        <v>0.73438789553930128</v>
      </c>
      <c r="U26">
        <f t="shared" si="9"/>
        <v>0.74737408647951209</v>
      </c>
      <c r="V26">
        <f t="shared" si="9"/>
        <v>0.76011410006742153</v>
      </c>
      <c r="W26">
        <f t="shared" si="9"/>
        <v>0.72919603248534426</v>
      </c>
      <c r="X26">
        <f t="shared" si="9"/>
        <v>0.74470172748203589</v>
      </c>
      <c r="Y26">
        <f t="shared" si="9"/>
        <v>0.75989160524848409</v>
      </c>
      <c r="Z26">
        <f t="shared" si="9"/>
        <v>0.77491024040203149</v>
      </c>
      <c r="AA26">
        <f t="shared" si="9"/>
        <v>0.75551490072124583</v>
      </c>
      <c r="AB26">
        <f t="shared" si="9"/>
        <v>0.77114077417277627</v>
      </c>
      <c r="AC26">
        <f t="shared" si="9"/>
        <v>0.78778542181983124</v>
      </c>
      <c r="AD26">
        <f t="shared" si="9"/>
        <v>0.80259933176331244</v>
      </c>
      <c r="AE26">
        <f t="shared" si="9"/>
        <v>0.81695367114094086</v>
      </c>
      <c r="AF26">
        <f t="shared" si="9"/>
        <v>0.8293596919199242</v>
      </c>
      <c r="AG26">
        <f t="shared" si="9"/>
        <v>0.8439364995252604</v>
      </c>
      <c r="AH26">
        <f t="shared" si="9"/>
        <v>0.85690879549967525</v>
      </c>
      <c r="AI26">
        <f t="shared" si="9"/>
        <v>0.8578150728173386</v>
      </c>
      <c r="AJ26">
        <f t="shared" si="9"/>
        <v>0.86986505882931808</v>
      </c>
      <c r="AK26">
        <f t="shared" si="9"/>
        <v>0.88429046506119813</v>
      </c>
      <c r="AL26">
        <f t="shared" si="9"/>
        <v>0.89827638231218887</v>
      </c>
      <c r="AM26">
        <f t="shared" si="9"/>
        <v>0.91186443015535579</v>
      </c>
      <c r="AN26">
        <f t="shared" si="9"/>
        <v>0.92508734733156739</v>
      </c>
      <c r="AO26">
        <f t="shared" si="9"/>
        <v>0.93797746199711673</v>
      </c>
      <c r="AP26">
        <f t="shared" si="9"/>
        <v>0.95090321707650038</v>
      </c>
    </row>
    <row r="27" spans="1:42" x14ac:dyDescent="0.25">
      <c r="A27" t="s">
        <v>315</v>
      </c>
      <c r="B27">
        <f t="shared" ref="B27:F27" si="10">(B15+B16)/B25</f>
        <v>0</v>
      </c>
      <c r="C27">
        <f t="shared" si="10"/>
        <v>0</v>
      </c>
      <c r="D27">
        <f t="shared" si="10"/>
        <v>0</v>
      </c>
      <c r="E27">
        <f t="shared" si="10"/>
        <v>0</v>
      </c>
      <c r="F27">
        <f t="shared" si="10"/>
        <v>0</v>
      </c>
      <c r="G27">
        <f t="shared" ref="G27:AP27" si="11">(G15+G16)/G25</f>
        <v>6.5471643639681679E-2</v>
      </c>
      <c r="H27">
        <f t="shared" si="11"/>
        <v>8.0602558567817034E-2</v>
      </c>
      <c r="I27">
        <f t="shared" si="11"/>
        <v>0.11977892971522085</v>
      </c>
      <c r="J27">
        <f t="shared" si="11"/>
        <v>0.13964384372310232</v>
      </c>
      <c r="K27">
        <f t="shared" si="11"/>
        <v>0.16792196679128149</v>
      </c>
      <c r="L27">
        <f t="shared" si="11"/>
        <v>0.20244142430755308</v>
      </c>
      <c r="M27">
        <f t="shared" si="11"/>
        <v>0.24007306846861234</v>
      </c>
      <c r="N27">
        <f t="shared" si="11"/>
        <v>0.28792700419478368</v>
      </c>
      <c r="O27">
        <f t="shared" si="11"/>
        <v>0.33463979134863631</v>
      </c>
      <c r="P27">
        <f t="shared" si="11"/>
        <v>0.31973622454065426</v>
      </c>
      <c r="Q27">
        <f t="shared" si="11"/>
        <v>0.30565513182670312</v>
      </c>
      <c r="R27">
        <f t="shared" si="11"/>
        <v>0.29196256036498819</v>
      </c>
      <c r="S27">
        <f t="shared" si="11"/>
        <v>0.27856457026139708</v>
      </c>
      <c r="T27">
        <f t="shared" si="11"/>
        <v>0.26561210446069861</v>
      </c>
      <c r="U27">
        <f t="shared" si="11"/>
        <v>0.25262591352048797</v>
      </c>
      <c r="V27">
        <f t="shared" si="11"/>
        <v>0.23988589993257842</v>
      </c>
      <c r="W27">
        <f t="shared" si="11"/>
        <v>0.27080396751465574</v>
      </c>
      <c r="X27">
        <f t="shared" si="11"/>
        <v>0.25529827251796394</v>
      </c>
      <c r="Y27">
        <f t="shared" si="11"/>
        <v>0.24010839475151605</v>
      </c>
      <c r="Z27">
        <f t="shared" si="11"/>
        <v>0.22508975959796851</v>
      </c>
      <c r="AA27">
        <f t="shared" si="11"/>
        <v>0.24448509927875431</v>
      </c>
      <c r="AB27">
        <f t="shared" si="11"/>
        <v>0.22885922582722387</v>
      </c>
      <c r="AC27">
        <f t="shared" si="11"/>
        <v>0.21221457818016873</v>
      </c>
      <c r="AD27">
        <f t="shared" si="11"/>
        <v>0.19740066823668762</v>
      </c>
      <c r="AE27">
        <f t="shared" si="11"/>
        <v>0.18304632885905908</v>
      </c>
      <c r="AF27">
        <f t="shared" si="11"/>
        <v>0.17064030808007585</v>
      </c>
      <c r="AG27">
        <f t="shared" si="11"/>
        <v>0.1560635004747396</v>
      </c>
      <c r="AH27">
        <f t="shared" si="11"/>
        <v>0.14309120450032478</v>
      </c>
      <c r="AI27">
        <f t="shared" si="11"/>
        <v>0.14218492718266157</v>
      </c>
      <c r="AJ27">
        <f t="shared" si="11"/>
        <v>0.13013494117068175</v>
      </c>
      <c r="AK27">
        <f t="shared" si="11"/>
        <v>0.11570953493880179</v>
      </c>
      <c r="AL27">
        <f t="shared" si="11"/>
        <v>0.10172361768781113</v>
      </c>
      <c r="AM27">
        <f t="shared" si="11"/>
        <v>8.8135569844644115E-2</v>
      </c>
      <c r="AN27">
        <f t="shared" si="11"/>
        <v>7.4912652668432542E-2</v>
      </c>
      <c r="AO27">
        <f t="shared" si="11"/>
        <v>6.202253800288323E-2</v>
      </c>
      <c r="AP27">
        <f t="shared" si="11"/>
        <v>4.9096782923499546E-2</v>
      </c>
    </row>
    <row r="29" spans="1:42" x14ac:dyDescent="0.25">
      <c r="A29" s="25" t="s">
        <v>316</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4.5" x14ac:dyDescent="0.3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election activeCell="D16" sqref="D16"/>
    </sheetView>
  </sheetViews>
  <sheetFormatPr defaultRowHeight="14.5" x14ac:dyDescent="0.35"/>
  <cols>
    <col min="1" max="2"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166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167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166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167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9"/>
  <sheetViews>
    <sheetView workbookViewId="0">
      <selection activeCell="A3" sqref="A3:A7"/>
    </sheetView>
  </sheetViews>
  <sheetFormatPr defaultRowHeight="14.5" x14ac:dyDescent="0.35"/>
  <sheetData>
    <row r="3" spans="1:1" x14ac:dyDescent="0.35">
      <c r="A3" t="s">
        <v>524</v>
      </c>
    </row>
    <row r="4" spans="1:1" x14ac:dyDescent="0.25">
      <c r="A4" t="s">
        <v>502</v>
      </c>
    </row>
    <row r="5" spans="1:1" x14ac:dyDescent="0.25">
      <c r="A5" t="s">
        <v>503</v>
      </c>
    </row>
    <row r="7" spans="1:1" x14ac:dyDescent="0.25">
      <c r="A7" t="s">
        <v>525</v>
      </c>
    </row>
    <row r="8" spans="1:1" x14ac:dyDescent="0.25"/>
    <row r="9" spans="1:1" x14ac:dyDescent="0.2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election activeCell="B4" sqref="B4:AJ6"/>
    </sheetView>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s="16">
        <f>'Gasoline calcs'!D6</f>
        <v>0.92804341618940833</v>
      </c>
      <c r="C4" s="16">
        <f>'Gasoline calcs'!E6</f>
        <v>0.92907690912998597</v>
      </c>
      <c r="D4" s="16">
        <f>'Gasoline calcs'!F6</f>
        <v>0.92855370877659005</v>
      </c>
      <c r="E4" s="16">
        <f>'Gasoline calcs'!G6</f>
        <v>0.92834836969497336</v>
      </c>
      <c r="F4" s="16">
        <f>'Gasoline calcs'!H6</f>
        <v>0.9281161939587308</v>
      </c>
      <c r="G4" s="16">
        <f>'Gasoline calcs'!I6</f>
        <v>0.92785924729185387</v>
      </c>
      <c r="H4" s="16">
        <f>'Gasoline calcs'!J6</f>
        <v>0.92757848397293752</v>
      </c>
      <c r="I4" s="16">
        <f>'Gasoline calcs'!K6</f>
        <v>0.92726579978744605</v>
      </c>
      <c r="J4" s="16">
        <f>'Gasoline calcs'!L6</f>
        <v>0.92690904120822371</v>
      </c>
      <c r="K4" s="16">
        <f>'Gasoline calcs'!M6</f>
        <v>0.92651969901852205</v>
      </c>
      <c r="L4" s="16">
        <f>'Gasoline calcs'!N6</f>
        <v>0.92610241008953686</v>
      </c>
      <c r="M4" s="16">
        <f>'Gasoline calcs'!O6</f>
        <v>0.92564082159311778</v>
      </c>
      <c r="N4" s="16">
        <f>'Gasoline calcs'!P6</f>
        <v>0.92515075044044492</v>
      </c>
      <c r="O4" s="16">
        <f>'Gasoline calcs'!Q6</f>
        <v>0.92461073569857366</v>
      </c>
      <c r="P4" s="16">
        <f>'Gasoline calcs'!R6</f>
        <v>0.92402537419500097</v>
      </c>
      <c r="Q4" s="16">
        <f>'Gasoline calcs'!S6</f>
        <v>0.92348535945312971</v>
      </c>
      <c r="R4" s="16">
        <f>'Gasoline calcs'!T6</f>
        <v>0.92289999794955702</v>
      </c>
      <c r="S4" s="16">
        <f>'Gasoline calcs'!U6</f>
        <v>0.92235998320768575</v>
      </c>
      <c r="T4" s="16">
        <f>'Gasoline calcs'!V6</f>
        <v>0.92177462170411306</v>
      </c>
      <c r="U4" s="16">
        <f>'Gasoline calcs'!W6</f>
        <v>0.9212346069622418</v>
      </c>
      <c r="V4" s="16">
        <f>'Gasoline calcs'!X6</f>
        <v>0.92064924545866911</v>
      </c>
      <c r="W4" s="16">
        <f>'Gasoline calcs'!Y6</f>
        <v>0.92010923071679784</v>
      </c>
      <c r="X4" s="16">
        <f>'Gasoline calcs'!Z6</f>
        <v>0.91952386921322515</v>
      </c>
      <c r="Y4" s="16">
        <f>'Gasoline calcs'!AA6</f>
        <v>0.91898385447135389</v>
      </c>
      <c r="Z4" s="16">
        <f>'Gasoline calcs'!AB6</f>
        <v>0.9183984929677812</v>
      </c>
      <c r="AA4" s="16">
        <f>'Gasoline calcs'!AC6</f>
        <v>0.91785847822590994</v>
      </c>
      <c r="AB4" s="16">
        <f>'Gasoline calcs'!AD6</f>
        <v>0.91727311672233725</v>
      </c>
      <c r="AC4" s="16">
        <f>'Gasoline calcs'!AE6</f>
        <v>0.91673310198046598</v>
      </c>
      <c r="AD4" s="16">
        <f>'Gasoline calcs'!AF6</f>
        <v>0.91614774047689329</v>
      </c>
      <c r="AE4" s="16">
        <f>'Gasoline calcs'!AG6</f>
        <v>0.91560772573502203</v>
      </c>
      <c r="AF4" s="16">
        <f>'Gasoline calcs'!AH6</f>
        <v>0.91502236423144934</v>
      </c>
      <c r="AG4" s="16">
        <f>'Gasoline calcs'!AI6</f>
        <v>0.91448234948957807</v>
      </c>
      <c r="AH4" s="16">
        <f>'Gasoline calcs'!AJ6</f>
        <v>0.91389698798600538</v>
      </c>
      <c r="AI4" s="16">
        <f>'Gasoline calcs'!AK6</f>
        <v>0.91335697324413412</v>
      </c>
      <c r="AJ4" s="16">
        <f>'Gasoline calcs'!AL6</f>
        <v>0.91277161174056143</v>
      </c>
    </row>
    <row r="5" spans="1:36" x14ac:dyDescent="0.25">
      <c r="A5" t="s">
        <v>165</v>
      </c>
      <c r="B5">
        <f>'Gasoline calcs'!D7</f>
        <v>0</v>
      </c>
      <c r="C5">
        <f>'Gasoline calcs'!E7</f>
        <v>0</v>
      </c>
      <c r="D5">
        <f>'Gasoline calcs'!F7</f>
        <v>0</v>
      </c>
      <c r="E5">
        <f>'Gasoline calcs'!G7</f>
        <v>0</v>
      </c>
      <c r="F5">
        <f>'Gasoline calcs'!H7</f>
        <v>0</v>
      </c>
      <c r="G5">
        <f>'Gasoline calcs'!I7</f>
        <v>0</v>
      </c>
      <c r="H5">
        <f>'Gasoline calcs'!J7</f>
        <v>0</v>
      </c>
      <c r="I5">
        <f>'Gasoline calcs'!K7</f>
        <v>0</v>
      </c>
      <c r="J5">
        <f>'Gasoline calcs'!L7</f>
        <v>0</v>
      </c>
      <c r="K5">
        <f>'Gasoline calcs'!M7</f>
        <v>0</v>
      </c>
      <c r="L5">
        <f>'Gasoline calcs'!N7</f>
        <v>0</v>
      </c>
      <c r="M5">
        <f>'Gasoline calcs'!O7</f>
        <v>0</v>
      </c>
      <c r="N5">
        <f>'Gasoline calcs'!P7</f>
        <v>0</v>
      </c>
      <c r="O5">
        <f>'Gasoline calcs'!Q7</f>
        <v>0</v>
      </c>
      <c r="P5">
        <f>'Gasoline calcs'!R7</f>
        <v>0</v>
      </c>
      <c r="Q5">
        <f>'Gasoline calcs'!S7</f>
        <v>0</v>
      </c>
      <c r="R5">
        <f>'Gasoline calcs'!T7</f>
        <v>0</v>
      </c>
      <c r="S5">
        <f>'Gasoline calcs'!U7</f>
        <v>0</v>
      </c>
      <c r="T5">
        <f>'Gasoline calcs'!V7</f>
        <v>0</v>
      </c>
      <c r="U5">
        <f>'Gasoline calcs'!W7</f>
        <v>0</v>
      </c>
      <c r="V5">
        <f>'Gasoline calcs'!X7</f>
        <v>0</v>
      </c>
      <c r="W5">
        <f>'Gasoline calcs'!Y7</f>
        <v>0</v>
      </c>
      <c r="X5">
        <f>'Gasoline calcs'!Z7</f>
        <v>0</v>
      </c>
      <c r="Y5">
        <f>'Gasoline calcs'!AA7</f>
        <v>0</v>
      </c>
      <c r="Z5">
        <f>'Gasoline calcs'!AB7</f>
        <v>0</v>
      </c>
      <c r="AA5">
        <f>'Gasoline calcs'!AC7</f>
        <v>0</v>
      </c>
      <c r="AB5">
        <f>'Gasoline calcs'!AD7</f>
        <v>0</v>
      </c>
      <c r="AC5">
        <f>'Gasoline calcs'!AE7</f>
        <v>0</v>
      </c>
      <c r="AD5">
        <f>'Gasoline calcs'!AF7</f>
        <v>0</v>
      </c>
      <c r="AE5">
        <f>'Gasoline calcs'!AG7</f>
        <v>0</v>
      </c>
      <c r="AF5">
        <f>'Gasoline calcs'!AH7</f>
        <v>0</v>
      </c>
      <c r="AG5">
        <f>'Gasoline calcs'!AI7</f>
        <v>0</v>
      </c>
      <c r="AH5">
        <f>'Gasoline calcs'!AJ7</f>
        <v>0</v>
      </c>
      <c r="AI5">
        <f>'Gasoline calcs'!AK7</f>
        <v>0</v>
      </c>
      <c r="AJ5">
        <f>'Gasoline calcs'!AL7</f>
        <v>0</v>
      </c>
    </row>
    <row r="6" spans="1:36" x14ac:dyDescent="0.25">
      <c r="A6" t="s">
        <v>166</v>
      </c>
      <c r="B6" s="16">
        <f>'Gasoline calcs'!D8</f>
        <v>7.1956583810591668E-2</v>
      </c>
      <c r="C6" s="16">
        <f>'Gasoline calcs'!E8</f>
        <v>7.0923090870014041E-2</v>
      </c>
      <c r="D6" s="16">
        <f>'Gasoline calcs'!F8</f>
        <v>7.1446291223409925E-2</v>
      </c>
      <c r="E6" s="16">
        <f>'Gasoline calcs'!G8</f>
        <v>7.1651630305026595E-2</v>
      </c>
      <c r="F6" s="16">
        <f>'Gasoline calcs'!H8</f>
        <v>7.1883806041269219E-2</v>
      </c>
      <c r="G6" s="16">
        <f>'Gasoline calcs'!I8</f>
        <v>7.2140752708146183E-2</v>
      </c>
      <c r="H6" s="16">
        <f>'Gasoline calcs'!J8</f>
        <v>7.242151602706251E-2</v>
      </c>
      <c r="I6" s="16">
        <f>'Gasoline calcs'!K8</f>
        <v>7.2734200212553973E-2</v>
      </c>
      <c r="J6" s="16">
        <f>'Gasoline calcs'!L8</f>
        <v>7.3090958791776253E-2</v>
      </c>
      <c r="K6" s="16">
        <f>'Gasoline calcs'!M8</f>
        <v>7.3480300981477994E-2</v>
      </c>
      <c r="L6" s="16">
        <f>'Gasoline calcs'!N8</f>
        <v>7.3897589910463121E-2</v>
      </c>
      <c r="M6" s="16">
        <f>'Gasoline calcs'!O8</f>
        <v>7.435917840688222E-2</v>
      </c>
      <c r="N6" s="16">
        <f>'Gasoline calcs'!P8</f>
        <v>7.4849249559555103E-2</v>
      </c>
      <c r="O6" s="16">
        <f>'Gasoline calcs'!Q8</f>
        <v>7.5389264301426312E-2</v>
      </c>
      <c r="P6" s="16">
        <f>'Gasoline calcs'!R8</f>
        <v>7.5974625804999057E-2</v>
      </c>
      <c r="Q6" s="16">
        <f>'Gasoline calcs'!S8</f>
        <v>7.6514640546870266E-2</v>
      </c>
      <c r="R6" s="16">
        <f>'Gasoline calcs'!T8</f>
        <v>7.7100002050443012E-2</v>
      </c>
      <c r="S6" s="16">
        <f>'Gasoline calcs'!U8</f>
        <v>7.764001679231422E-2</v>
      </c>
      <c r="T6" s="16">
        <f>'Gasoline calcs'!V8</f>
        <v>7.8225378295886966E-2</v>
      </c>
      <c r="U6" s="16">
        <f>'Gasoline calcs'!W8</f>
        <v>7.8765393037758175E-2</v>
      </c>
      <c r="V6" s="16">
        <f>'Gasoline calcs'!X8</f>
        <v>7.935075454133092E-2</v>
      </c>
      <c r="W6" s="16">
        <f>'Gasoline calcs'!Y8</f>
        <v>7.9890769283202129E-2</v>
      </c>
      <c r="X6" s="16">
        <f>'Gasoline calcs'!Z8</f>
        <v>8.0476130786774874E-2</v>
      </c>
      <c r="Y6" s="16">
        <f>'Gasoline calcs'!AA8</f>
        <v>8.1016145528646083E-2</v>
      </c>
      <c r="Z6" s="16">
        <f>'Gasoline calcs'!AB8</f>
        <v>8.1601507032218829E-2</v>
      </c>
      <c r="AA6" s="16">
        <f>'Gasoline calcs'!AC8</f>
        <v>8.2141521774090037E-2</v>
      </c>
      <c r="AB6" s="16">
        <f>'Gasoline calcs'!AD8</f>
        <v>8.2726883277662783E-2</v>
      </c>
      <c r="AC6" s="16">
        <f>'Gasoline calcs'!AE8</f>
        <v>8.3266898019533991E-2</v>
      </c>
      <c r="AD6" s="16">
        <f>'Gasoline calcs'!AF8</f>
        <v>8.3852259523106737E-2</v>
      </c>
      <c r="AE6" s="16">
        <f>'Gasoline calcs'!AG8</f>
        <v>8.4392274264977946E-2</v>
      </c>
      <c r="AF6" s="16">
        <f>'Gasoline calcs'!AH8</f>
        <v>8.4977635768550691E-2</v>
      </c>
      <c r="AG6" s="16">
        <f>'Gasoline calcs'!AI8</f>
        <v>8.55176505104219E-2</v>
      </c>
      <c r="AH6" s="16">
        <f>'Gasoline calcs'!AJ8</f>
        <v>8.6103012013994645E-2</v>
      </c>
      <c r="AI6" s="16">
        <f>'Gasoline calcs'!AK8</f>
        <v>8.6643026755865854E-2</v>
      </c>
      <c r="AJ6" s="16">
        <f>'Gasoline calcs'!AL8</f>
        <v>8.72283882594386E-2</v>
      </c>
    </row>
    <row r="7" spans="1:36" x14ac:dyDescent="0.25">
      <c r="A7"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election activeCell="AJ8" sqref="A1:AJ8"/>
    </sheetView>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f>'E3 Pathways data - bio diesel'!H26</f>
        <v>0.91939744143218305</v>
      </c>
      <c r="C5">
        <f>'E3 Pathways data - bio diesel'!I26</f>
        <v>0.88022107028477914</v>
      </c>
      <c r="D5">
        <f>'E3 Pathways data - bio diesel'!J26</f>
        <v>0.86035615627689777</v>
      </c>
      <c r="E5">
        <f>'E3 Pathways data - bio diesel'!K26</f>
        <v>0.83207803320871843</v>
      </c>
      <c r="F5">
        <f>'E3 Pathways data - bio diesel'!L26</f>
        <v>0.79755857569244681</v>
      </c>
      <c r="G5">
        <f>'E3 Pathways data - bio diesel'!M26</f>
        <v>0.75992693153138757</v>
      </c>
      <c r="H5">
        <f>'E3 Pathways data - bio diesel'!N26</f>
        <v>0.71207299580521621</v>
      </c>
      <c r="I5">
        <f>'E3 Pathways data - bio diesel'!O26</f>
        <v>0.6653602086513638</v>
      </c>
      <c r="J5">
        <f>'E3 Pathways data - bio diesel'!P26</f>
        <v>0.6802637754593458</v>
      </c>
      <c r="K5">
        <f>'E3 Pathways data - bio diesel'!Q26</f>
        <v>0.69434486817329688</v>
      </c>
      <c r="L5">
        <f>'E3 Pathways data - bio diesel'!R26</f>
        <v>0.70803743963501187</v>
      </c>
      <c r="M5">
        <f>'E3 Pathways data - bio diesel'!S26</f>
        <v>0.72143542973860286</v>
      </c>
      <c r="N5">
        <f>'E3 Pathways data - bio diesel'!T26</f>
        <v>0.73438789553930128</v>
      </c>
      <c r="O5">
        <f>'E3 Pathways data - bio diesel'!U26</f>
        <v>0.74737408647951209</v>
      </c>
      <c r="P5">
        <f>'E3 Pathways data - bio diesel'!V26</f>
        <v>0.76011410006742153</v>
      </c>
      <c r="Q5">
        <f>'E3 Pathways data - bio diesel'!W26</f>
        <v>0.72919603248534426</v>
      </c>
      <c r="R5">
        <f>'E3 Pathways data - bio diesel'!X26</f>
        <v>0.74470172748203589</v>
      </c>
      <c r="S5">
        <f>'E3 Pathways data - bio diesel'!Y26</f>
        <v>0.75989160524848409</v>
      </c>
      <c r="T5">
        <f>'E3 Pathways data - bio diesel'!Z26</f>
        <v>0.77491024040203149</v>
      </c>
      <c r="U5">
        <f>'E3 Pathways data - bio diesel'!AA26</f>
        <v>0.75551490072124583</v>
      </c>
      <c r="V5">
        <f>'E3 Pathways data - bio diesel'!AB26</f>
        <v>0.77114077417277627</v>
      </c>
      <c r="W5">
        <f>'E3 Pathways data - bio diesel'!AC26</f>
        <v>0.78778542181983124</v>
      </c>
      <c r="X5">
        <f>'E3 Pathways data - bio diesel'!AD26</f>
        <v>0.80259933176331244</v>
      </c>
      <c r="Y5">
        <f>'E3 Pathways data - bio diesel'!AE26</f>
        <v>0.81695367114094086</v>
      </c>
      <c r="Z5">
        <f>'E3 Pathways data - bio diesel'!AF26</f>
        <v>0.8293596919199242</v>
      </c>
      <c r="AA5">
        <f>'E3 Pathways data - bio diesel'!AG26</f>
        <v>0.8439364995252604</v>
      </c>
      <c r="AB5">
        <f>'E3 Pathways data - bio diesel'!AH26</f>
        <v>0.85690879549967525</v>
      </c>
      <c r="AC5">
        <f>'E3 Pathways data - bio diesel'!AI26</f>
        <v>0.8578150728173386</v>
      </c>
      <c r="AD5">
        <f>'E3 Pathways data - bio diesel'!AJ26</f>
        <v>0.86986505882931808</v>
      </c>
      <c r="AE5">
        <f>'E3 Pathways data - bio diesel'!AK26</f>
        <v>0.88429046506119813</v>
      </c>
      <c r="AF5">
        <f>'E3 Pathways data - bio diesel'!AL26</f>
        <v>0.89827638231218887</v>
      </c>
      <c r="AG5">
        <f>'E3 Pathways data - bio diesel'!AM26</f>
        <v>0.91186443015535579</v>
      </c>
      <c r="AH5">
        <f>'E3 Pathways data - bio diesel'!AN26</f>
        <v>0.92508734733156739</v>
      </c>
      <c r="AI5">
        <f>'E3 Pathways data - bio diesel'!AO26</f>
        <v>0.93797746199711673</v>
      </c>
      <c r="AJ5">
        <f>'E3 Pathways data - bio diesel'!AP26</f>
        <v>0.95090321707650038</v>
      </c>
    </row>
    <row r="6" spans="1:36" x14ac:dyDescent="0.25">
      <c r="A6" t="s">
        <v>166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169</v>
      </c>
      <c r="B7">
        <f>'E3 Pathways data - bio diesel'!H27</f>
        <v>8.0602558567817034E-2</v>
      </c>
      <c r="C7">
        <f>'E3 Pathways data - bio diesel'!I27</f>
        <v>0.11977892971522085</v>
      </c>
      <c r="D7">
        <f>'E3 Pathways data - bio diesel'!J27</f>
        <v>0.13964384372310232</v>
      </c>
      <c r="E7">
        <f>'E3 Pathways data - bio diesel'!K27</f>
        <v>0.16792196679128149</v>
      </c>
      <c r="F7">
        <f>'E3 Pathways data - bio diesel'!L27</f>
        <v>0.20244142430755308</v>
      </c>
      <c r="G7">
        <f>'E3 Pathways data - bio diesel'!M27</f>
        <v>0.24007306846861234</v>
      </c>
      <c r="H7">
        <f>'E3 Pathways data - bio diesel'!N27</f>
        <v>0.28792700419478368</v>
      </c>
      <c r="I7">
        <f>'E3 Pathways data - bio diesel'!O27</f>
        <v>0.33463979134863631</v>
      </c>
      <c r="J7">
        <f>'E3 Pathways data - bio diesel'!P27</f>
        <v>0.31973622454065426</v>
      </c>
      <c r="K7">
        <f>'E3 Pathways data - bio diesel'!Q27</f>
        <v>0.30565513182670312</v>
      </c>
      <c r="L7">
        <f>'E3 Pathways data - bio diesel'!R27</f>
        <v>0.29196256036498819</v>
      </c>
      <c r="M7">
        <f>'E3 Pathways data - bio diesel'!S27</f>
        <v>0.27856457026139708</v>
      </c>
      <c r="N7">
        <f>'E3 Pathways data - bio diesel'!T27</f>
        <v>0.26561210446069861</v>
      </c>
      <c r="O7">
        <f>'E3 Pathways data - bio diesel'!U27</f>
        <v>0.25262591352048797</v>
      </c>
      <c r="P7">
        <f>'E3 Pathways data - bio diesel'!V27</f>
        <v>0.23988589993257842</v>
      </c>
      <c r="Q7">
        <f>'E3 Pathways data - bio diesel'!W27</f>
        <v>0.27080396751465574</v>
      </c>
      <c r="R7">
        <f>'E3 Pathways data - bio diesel'!X27</f>
        <v>0.25529827251796394</v>
      </c>
      <c r="S7">
        <f>'E3 Pathways data - bio diesel'!Y27</f>
        <v>0.24010839475151605</v>
      </c>
      <c r="T7">
        <f>'E3 Pathways data - bio diesel'!Z27</f>
        <v>0.22508975959796851</v>
      </c>
      <c r="U7">
        <f>'E3 Pathways data - bio diesel'!AA27</f>
        <v>0.24448509927875431</v>
      </c>
      <c r="V7">
        <f>'E3 Pathways data - bio diesel'!AB27</f>
        <v>0.22885922582722387</v>
      </c>
      <c r="W7">
        <f>'E3 Pathways data - bio diesel'!AC27</f>
        <v>0.21221457818016873</v>
      </c>
      <c r="X7">
        <f>'E3 Pathways data - bio diesel'!AD27</f>
        <v>0.19740066823668762</v>
      </c>
      <c r="Y7">
        <f>'E3 Pathways data - bio diesel'!AE27</f>
        <v>0.18304632885905908</v>
      </c>
      <c r="Z7">
        <f>'E3 Pathways data - bio diesel'!AF27</f>
        <v>0.17064030808007585</v>
      </c>
      <c r="AA7">
        <f>'E3 Pathways data - bio diesel'!AG27</f>
        <v>0.1560635004747396</v>
      </c>
      <c r="AB7">
        <f>'E3 Pathways data - bio diesel'!AH27</f>
        <v>0.14309120450032478</v>
      </c>
      <c r="AC7">
        <f>'E3 Pathways data - bio diesel'!AI27</f>
        <v>0.14218492718266157</v>
      </c>
      <c r="AD7">
        <f>'E3 Pathways data - bio diesel'!AJ27</f>
        <v>0.13013494117068175</v>
      </c>
      <c r="AE7">
        <f>'E3 Pathways data - bio diesel'!AK27</f>
        <v>0.11570953493880179</v>
      </c>
      <c r="AF7">
        <f>'E3 Pathways data - bio diesel'!AL27</f>
        <v>0.10172361768781113</v>
      </c>
      <c r="AG7">
        <f>'E3 Pathways data - bio diesel'!AM27</f>
        <v>8.8135569844644115E-2</v>
      </c>
      <c r="AH7">
        <f>'E3 Pathways data - bio diesel'!AN27</f>
        <v>7.4912652668432542E-2</v>
      </c>
      <c r="AI7">
        <f>'E3 Pathways data - bio diesel'!AO27</f>
        <v>6.202253800288323E-2</v>
      </c>
      <c r="AJ7">
        <f>'E3 Pathways data - bio diesel'!AP27</f>
        <v>4.9096782923499546E-2</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election activeCell="AJ8" sqref="A1:AJ8"/>
    </sheetView>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c r="AF2">
        <f>'Plug-in Hybrid Elec Fraction'!$A5</f>
        <v>0.55000000000000004</v>
      </c>
      <c r="AG2">
        <f>'Plug-in Hybrid Elec Fraction'!$A5</f>
        <v>0.55000000000000004</v>
      </c>
      <c r="AH2">
        <f>'Plug-in Hybrid Elec Fraction'!$A5</f>
        <v>0.55000000000000004</v>
      </c>
      <c r="AI2">
        <f>'Plug-in Hybrid Elec Fraction'!$A5</f>
        <v>0.55000000000000004</v>
      </c>
      <c r="AJ2">
        <f>'Plug-in Hybrid Elec Fraction'!$A5</f>
        <v>0.55000000000000004</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s="16">
        <f>(1-B2)*'BPoEFUbVT-LDVs-psgr-gasveh'!B4</f>
        <v>0.41761953728523371</v>
      </c>
      <c r="C4" s="16">
        <f>(1-C2)*'BPoEFUbVT-LDVs-psgr-gasveh'!C4</f>
        <v>0.41808460910849365</v>
      </c>
      <c r="D4" s="16">
        <f>(1-D2)*'BPoEFUbVT-LDVs-psgr-gasveh'!D4</f>
        <v>0.4178491689494655</v>
      </c>
      <c r="E4" s="16">
        <f>(1-E2)*'BPoEFUbVT-LDVs-psgr-gasveh'!E4</f>
        <v>0.41775676636273795</v>
      </c>
      <c r="F4" s="16">
        <f>(1-F2)*'BPoEFUbVT-LDVs-psgr-gasveh'!F4</f>
        <v>0.41765228728142884</v>
      </c>
      <c r="G4" s="16">
        <f>(1-G2)*'BPoEFUbVT-LDVs-psgr-gasveh'!G4</f>
        <v>0.41753666128133421</v>
      </c>
      <c r="H4" s="16">
        <f>(1-H2)*'BPoEFUbVT-LDVs-psgr-gasveh'!H4</f>
        <v>0.41741031778782184</v>
      </c>
      <c r="I4" s="16">
        <f>(1-I2)*'BPoEFUbVT-LDVs-psgr-gasveh'!I4</f>
        <v>0.41726960990435069</v>
      </c>
      <c r="J4" s="16">
        <f>(1-J2)*'BPoEFUbVT-LDVs-psgr-gasveh'!J4</f>
        <v>0.41710906854370061</v>
      </c>
      <c r="K4" s="16">
        <f>(1-K2)*'BPoEFUbVT-LDVs-psgr-gasveh'!K4</f>
        <v>0.41693386455833487</v>
      </c>
      <c r="L4" s="16">
        <f>(1-L2)*'BPoEFUbVT-LDVs-psgr-gasveh'!L4</f>
        <v>0.41674608454029155</v>
      </c>
      <c r="M4" s="16">
        <f>(1-M2)*'BPoEFUbVT-LDVs-psgr-gasveh'!M4</f>
        <v>0.41653836971690295</v>
      </c>
      <c r="N4" s="16">
        <f>(1-N2)*'BPoEFUbVT-LDVs-psgr-gasveh'!N4</f>
        <v>0.41631783769820019</v>
      </c>
      <c r="O4" s="16">
        <f>(1-O2)*'BPoEFUbVT-LDVs-psgr-gasveh'!O4</f>
        <v>0.41607483106435811</v>
      </c>
      <c r="P4" s="16">
        <f>(1-P2)*'BPoEFUbVT-LDVs-psgr-gasveh'!P4</f>
        <v>0.41581141838775038</v>
      </c>
      <c r="Q4" s="16">
        <f>(1-Q2)*'BPoEFUbVT-LDVs-psgr-gasveh'!Q4</f>
        <v>0.41556841175390835</v>
      </c>
      <c r="R4" s="16">
        <f>(1-R2)*'BPoEFUbVT-LDVs-psgr-gasveh'!R4</f>
        <v>0.41530499907730062</v>
      </c>
      <c r="S4" s="16">
        <f>(1-S2)*'BPoEFUbVT-LDVs-psgr-gasveh'!S4</f>
        <v>0.41506199244345854</v>
      </c>
      <c r="T4" s="16">
        <f>(1-T2)*'BPoEFUbVT-LDVs-psgr-gasveh'!T4</f>
        <v>0.41479857976685086</v>
      </c>
      <c r="U4" s="16">
        <f>(1-U2)*'BPoEFUbVT-LDVs-psgr-gasveh'!U4</f>
        <v>0.41455557313300878</v>
      </c>
      <c r="V4" s="16">
        <f>(1-V2)*'BPoEFUbVT-LDVs-psgr-gasveh'!V4</f>
        <v>0.41429216045640105</v>
      </c>
      <c r="W4" s="16">
        <f>(1-W2)*'BPoEFUbVT-LDVs-psgr-gasveh'!W4</f>
        <v>0.41404915382255897</v>
      </c>
      <c r="X4" s="16">
        <f>(1-X2)*'BPoEFUbVT-LDVs-psgr-gasveh'!X4</f>
        <v>0.41378574114595129</v>
      </c>
      <c r="Y4" s="16">
        <f>(1-Y2)*'BPoEFUbVT-LDVs-psgr-gasveh'!Y4</f>
        <v>0.41354273451210921</v>
      </c>
      <c r="Z4" s="16">
        <f>(1-Z2)*'BPoEFUbVT-LDVs-psgr-gasveh'!Z4</f>
        <v>0.41327932183550148</v>
      </c>
      <c r="AA4" s="16">
        <f>(1-AA2)*'BPoEFUbVT-LDVs-psgr-gasveh'!AA4</f>
        <v>0.41303631520165945</v>
      </c>
      <c r="AB4" s="16">
        <f>(1-AB2)*'BPoEFUbVT-LDVs-psgr-gasveh'!AB4</f>
        <v>0.41277290252505172</v>
      </c>
      <c r="AC4" s="16">
        <f>(1-AC2)*'BPoEFUbVT-LDVs-psgr-gasveh'!AC4</f>
        <v>0.41252989589120964</v>
      </c>
      <c r="AD4" s="16">
        <f>(1-AD2)*'BPoEFUbVT-LDVs-psgr-gasveh'!AD4</f>
        <v>0.41226648321460196</v>
      </c>
      <c r="AE4" s="16">
        <f>(1-AE2)*'BPoEFUbVT-LDVs-psgr-gasveh'!AE4</f>
        <v>0.41202347658075988</v>
      </c>
      <c r="AF4" s="16">
        <f>(1-AF2)*'BPoEFUbVT-LDVs-psgr-gasveh'!AF4</f>
        <v>0.41176006390415215</v>
      </c>
      <c r="AG4" s="16">
        <f>(1-AG2)*'BPoEFUbVT-LDVs-psgr-gasveh'!AG4</f>
        <v>0.41151705727031007</v>
      </c>
      <c r="AH4" s="16">
        <f>(1-AH2)*'BPoEFUbVT-LDVs-psgr-gasveh'!AH4</f>
        <v>0.41125364459370239</v>
      </c>
      <c r="AI4" s="16">
        <f>(1-AI2)*'BPoEFUbVT-LDVs-psgr-gasveh'!AI4</f>
        <v>0.41101063795986031</v>
      </c>
      <c r="AJ4" s="16">
        <f>(1-AJ2)*'BPoEFUbVT-LDVs-psgr-gasveh'!AJ4</f>
        <v>0.41074722528325258</v>
      </c>
    </row>
    <row r="5" spans="1:36" x14ac:dyDescent="0.25">
      <c r="A5" t="s">
        <v>165</v>
      </c>
      <c r="B5" s="19">
        <v>0</v>
      </c>
      <c r="C5" s="19">
        <v>0</v>
      </c>
      <c r="D5" s="19">
        <v>0</v>
      </c>
      <c r="E5" s="19">
        <v>0</v>
      </c>
      <c r="F5" s="19">
        <v>0</v>
      </c>
      <c r="G5" s="19">
        <v>0</v>
      </c>
      <c r="H5" s="19">
        <v>0</v>
      </c>
      <c r="I5" s="19">
        <v>0</v>
      </c>
      <c r="J5" s="19">
        <v>0</v>
      </c>
      <c r="K5" s="19">
        <v>0</v>
      </c>
      <c r="L5" s="19">
        <v>0</v>
      </c>
      <c r="M5" s="19">
        <v>0</v>
      </c>
      <c r="N5" s="19">
        <v>0</v>
      </c>
      <c r="O5" s="19">
        <v>0</v>
      </c>
      <c r="P5" s="19">
        <v>0</v>
      </c>
      <c r="Q5" s="19">
        <v>0</v>
      </c>
      <c r="R5" s="19">
        <v>0</v>
      </c>
      <c r="S5" s="19">
        <v>0</v>
      </c>
      <c r="T5" s="19">
        <v>0</v>
      </c>
      <c r="U5" s="19">
        <v>0</v>
      </c>
      <c r="V5" s="19">
        <v>0</v>
      </c>
      <c r="W5" s="19">
        <v>0</v>
      </c>
      <c r="X5" s="19">
        <v>0</v>
      </c>
      <c r="Y5" s="19">
        <v>0</v>
      </c>
      <c r="Z5" s="19">
        <v>0</v>
      </c>
      <c r="AA5" s="19">
        <v>0</v>
      </c>
      <c r="AB5" s="19">
        <v>0</v>
      </c>
      <c r="AC5" s="19">
        <v>0</v>
      </c>
      <c r="AD5" s="19">
        <v>0</v>
      </c>
      <c r="AE5" s="19">
        <v>0</v>
      </c>
      <c r="AF5" s="19">
        <v>0</v>
      </c>
      <c r="AG5" s="19">
        <v>0</v>
      </c>
      <c r="AH5" s="19">
        <v>0</v>
      </c>
      <c r="AI5" s="19">
        <v>0</v>
      </c>
      <c r="AJ5" s="19">
        <v>0</v>
      </c>
    </row>
    <row r="6" spans="1:36" x14ac:dyDescent="0.25">
      <c r="A6" t="s">
        <v>166</v>
      </c>
      <c r="B6" s="16">
        <f>(1-B2)*'BPoEFUbVT-LDVs-psgr-gasveh'!B6</f>
        <v>3.2380462714766245E-2</v>
      </c>
      <c r="C6" s="16">
        <f>(1-C2)*'BPoEFUbVT-LDVs-psgr-gasveh'!C6</f>
        <v>3.1915390891506315E-2</v>
      </c>
      <c r="D6" s="16">
        <f>(1-D2)*'BPoEFUbVT-LDVs-psgr-gasveh'!D6</f>
        <v>3.2150831050534463E-2</v>
      </c>
      <c r="E6" s="16">
        <f>(1-E2)*'BPoEFUbVT-LDVs-psgr-gasveh'!E6</f>
        <v>3.2243233637261962E-2</v>
      </c>
      <c r="F6" s="16">
        <f>(1-F2)*'BPoEFUbVT-LDVs-psgr-gasveh'!F6</f>
        <v>3.2347712718571148E-2</v>
      </c>
      <c r="G6" s="16">
        <f>(1-G2)*'BPoEFUbVT-LDVs-psgr-gasveh'!G6</f>
        <v>3.2463338718665781E-2</v>
      </c>
      <c r="H6" s="16">
        <f>(1-H2)*'BPoEFUbVT-LDVs-psgr-gasveh'!H6</f>
        <v>3.2589682212178124E-2</v>
      </c>
      <c r="I6" s="16">
        <f>(1-I2)*'BPoEFUbVT-LDVs-psgr-gasveh'!I6</f>
        <v>3.2730390095649285E-2</v>
      </c>
      <c r="J6" s="16">
        <f>(1-J2)*'BPoEFUbVT-LDVs-psgr-gasveh'!J6</f>
        <v>3.2890931456299309E-2</v>
      </c>
      <c r="K6" s="16">
        <f>(1-K2)*'BPoEFUbVT-LDVs-psgr-gasveh'!K6</f>
        <v>3.3066135441665097E-2</v>
      </c>
      <c r="L6" s="16">
        <f>(1-L2)*'BPoEFUbVT-LDVs-psgr-gasveh'!L6</f>
        <v>3.3253915459708398E-2</v>
      </c>
      <c r="M6" s="16">
        <f>(1-M2)*'BPoEFUbVT-LDVs-psgr-gasveh'!M6</f>
        <v>3.3461630283096996E-2</v>
      </c>
      <c r="N6" s="16">
        <f>(1-N2)*'BPoEFUbVT-LDVs-psgr-gasveh'!N6</f>
        <v>3.3682162301799795E-2</v>
      </c>
      <c r="O6" s="16">
        <f>(1-O2)*'BPoEFUbVT-LDVs-psgr-gasveh'!O6</f>
        <v>3.392516893564184E-2</v>
      </c>
      <c r="P6" s="16">
        <f>(1-P2)*'BPoEFUbVT-LDVs-psgr-gasveh'!P6</f>
        <v>3.4188581612249573E-2</v>
      </c>
      <c r="Q6" s="16">
        <f>(1-Q2)*'BPoEFUbVT-LDVs-psgr-gasveh'!Q6</f>
        <v>3.4431588246091618E-2</v>
      </c>
      <c r="R6" s="16">
        <f>(1-R2)*'BPoEFUbVT-LDVs-psgr-gasveh'!R6</f>
        <v>3.4695000922699351E-2</v>
      </c>
      <c r="S6" s="16">
        <f>(1-S2)*'BPoEFUbVT-LDVs-psgr-gasveh'!S6</f>
        <v>3.4938007556541396E-2</v>
      </c>
      <c r="T6" s="16">
        <f>(1-T2)*'BPoEFUbVT-LDVs-psgr-gasveh'!T6</f>
        <v>3.5201420233149129E-2</v>
      </c>
      <c r="U6" s="16">
        <f>(1-U2)*'BPoEFUbVT-LDVs-psgr-gasveh'!U6</f>
        <v>3.5444426866991174E-2</v>
      </c>
      <c r="V6" s="16">
        <f>(1-V2)*'BPoEFUbVT-LDVs-psgr-gasveh'!V6</f>
        <v>3.5707839543598907E-2</v>
      </c>
      <c r="W6" s="16">
        <f>(1-W2)*'BPoEFUbVT-LDVs-psgr-gasveh'!W6</f>
        <v>3.5950846177440952E-2</v>
      </c>
      <c r="X6" s="16">
        <f>(1-X2)*'BPoEFUbVT-LDVs-psgr-gasveh'!X6</f>
        <v>3.6214258854048692E-2</v>
      </c>
      <c r="Y6" s="16">
        <f>(1-Y2)*'BPoEFUbVT-LDVs-psgr-gasveh'!Y6</f>
        <v>3.645726548789073E-2</v>
      </c>
      <c r="Z6" s="16">
        <f>(1-Z2)*'BPoEFUbVT-LDVs-psgr-gasveh'!Z6</f>
        <v>3.672067816449847E-2</v>
      </c>
      <c r="AA6" s="16">
        <f>(1-AA2)*'BPoEFUbVT-LDVs-psgr-gasveh'!AA6</f>
        <v>3.6963684798340515E-2</v>
      </c>
      <c r="AB6" s="16">
        <f>(1-AB2)*'BPoEFUbVT-LDVs-psgr-gasveh'!AB6</f>
        <v>3.7227097474948248E-2</v>
      </c>
      <c r="AC6" s="16">
        <f>(1-AC2)*'BPoEFUbVT-LDVs-psgr-gasveh'!AC6</f>
        <v>3.7470104108790293E-2</v>
      </c>
      <c r="AD6" s="16">
        <f>(1-AD2)*'BPoEFUbVT-LDVs-psgr-gasveh'!AD6</f>
        <v>3.7733516785398026E-2</v>
      </c>
      <c r="AE6" s="16">
        <f>(1-AE2)*'BPoEFUbVT-LDVs-psgr-gasveh'!AE6</f>
        <v>3.7976523419240071E-2</v>
      </c>
      <c r="AF6" s="16">
        <f>(1-AF2)*'BPoEFUbVT-LDVs-psgr-gasveh'!AF6</f>
        <v>3.8239936095847804E-2</v>
      </c>
      <c r="AG6" s="16">
        <f>(1-AG2)*'BPoEFUbVT-LDVs-psgr-gasveh'!AG6</f>
        <v>3.8482942729689849E-2</v>
      </c>
      <c r="AH6" s="16">
        <f>(1-AH2)*'BPoEFUbVT-LDVs-psgr-gasveh'!AH6</f>
        <v>3.8746355406297589E-2</v>
      </c>
      <c r="AI6" s="16">
        <f>(1-AI2)*'BPoEFUbVT-LDVs-psgr-gasveh'!AI6</f>
        <v>3.8989362040139627E-2</v>
      </c>
      <c r="AJ6" s="16">
        <f>(1-AJ2)*'BPoEFUbVT-LDVs-psgr-gasveh'!AJ6</f>
        <v>3.9252774716747367E-2</v>
      </c>
    </row>
    <row r="7" spans="1:36" x14ac:dyDescent="0.25">
      <c r="A7"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4.5" x14ac:dyDescent="0.3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166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167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166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167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election activeCell="B4" sqref="B4:AJ6"/>
    </sheetView>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s="16">
        <f>'Gasoline calcs'!D6</f>
        <v>0.92804341618940833</v>
      </c>
      <c r="C4" s="16">
        <f>'Gasoline calcs'!E6</f>
        <v>0.92907690912998597</v>
      </c>
      <c r="D4" s="16">
        <f>'Gasoline calcs'!F6</f>
        <v>0.92855370877659005</v>
      </c>
      <c r="E4" s="16">
        <f>'Gasoline calcs'!G6</f>
        <v>0.92834836969497336</v>
      </c>
      <c r="F4" s="16">
        <f>'Gasoline calcs'!H6</f>
        <v>0.9281161939587308</v>
      </c>
      <c r="G4" s="16">
        <f>'Gasoline calcs'!I6</f>
        <v>0.92785924729185387</v>
      </c>
      <c r="H4" s="16">
        <f>'Gasoline calcs'!J6</f>
        <v>0.92757848397293752</v>
      </c>
      <c r="I4" s="16">
        <f>'Gasoline calcs'!K6</f>
        <v>0.92726579978744605</v>
      </c>
      <c r="J4" s="16">
        <f>'Gasoline calcs'!L6</f>
        <v>0.92690904120822371</v>
      </c>
      <c r="K4" s="16">
        <f>'Gasoline calcs'!M6</f>
        <v>0.92651969901852205</v>
      </c>
      <c r="L4" s="16">
        <f>'Gasoline calcs'!N6</f>
        <v>0.92610241008953686</v>
      </c>
      <c r="M4" s="16">
        <f>'Gasoline calcs'!O6</f>
        <v>0.92564082159311778</v>
      </c>
      <c r="N4" s="16">
        <f>'Gasoline calcs'!P6</f>
        <v>0.92515075044044492</v>
      </c>
      <c r="O4" s="16">
        <f>'Gasoline calcs'!Q6</f>
        <v>0.92461073569857366</v>
      </c>
      <c r="P4" s="16">
        <f>'Gasoline calcs'!R6</f>
        <v>0.92402537419500097</v>
      </c>
      <c r="Q4" s="16">
        <f>'Gasoline calcs'!S6</f>
        <v>0.92348535945312971</v>
      </c>
      <c r="R4" s="16">
        <f>'Gasoline calcs'!T6</f>
        <v>0.92289999794955702</v>
      </c>
      <c r="S4" s="16">
        <f>'Gasoline calcs'!U6</f>
        <v>0.92235998320768575</v>
      </c>
      <c r="T4" s="16">
        <f>'Gasoline calcs'!V6</f>
        <v>0.92177462170411306</v>
      </c>
      <c r="U4" s="16">
        <f>'Gasoline calcs'!W6</f>
        <v>0.9212346069622418</v>
      </c>
      <c r="V4" s="16">
        <f>'Gasoline calcs'!X6</f>
        <v>0.92064924545866911</v>
      </c>
      <c r="W4" s="16">
        <f>'Gasoline calcs'!Y6</f>
        <v>0.92010923071679784</v>
      </c>
      <c r="X4" s="16">
        <f>'Gasoline calcs'!Z6</f>
        <v>0.91952386921322515</v>
      </c>
      <c r="Y4" s="16">
        <f>'Gasoline calcs'!AA6</f>
        <v>0.91898385447135389</v>
      </c>
      <c r="Z4" s="16">
        <f>'Gasoline calcs'!AB6</f>
        <v>0.9183984929677812</v>
      </c>
      <c r="AA4" s="16">
        <f>'Gasoline calcs'!AC6</f>
        <v>0.91785847822590994</v>
      </c>
      <c r="AB4" s="16">
        <f>'Gasoline calcs'!AD6</f>
        <v>0.91727311672233725</v>
      </c>
      <c r="AC4" s="16">
        <f>'Gasoline calcs'!AE6</f>
        <v>0.91673310198046598</v>
      </c>
      <c r="AD4" s="16">
        <f>'Gasoline calcs'!AF6</f>
        <v>0.91614774047689329</v>
      </c>
      <c r="AE4" s="16">
        <f>'Gasoline calcs'!AG6</f>
        <v>0.91560772573502203</v>
      </c>
      <c r="AF4" s="16">
        <f>'Gasoline calcs'!AH6</f>
        <v>0.91502236423144934</v>
      </c>
      <c r="AG4" s="16">
        <f>'Gasoline calcs'!AI6</f>
        <v>0.91448234948957807</v>
      </c>
      <c r="AH4" s="16">
        <f>'Gasoline calcs'!AJ6</f>
        <v>0.91389698798600538</v>
      </c>
      <c r="AI4" s="16">
        <f>'Gasoline calcs'!AK6</f>
        <v>0.91335697324413412</v>
      </c>
      <c r="AJ4" s="16">
        <f>'Gasoline calcs'!AL6</f>
        <v>0.91277161174056143</v>
      </c>
    </row>
    <row r="5" spans="1:36" x14ac:dyDescent="0.25">
      <c r="A5" t="s">
        <v>165</v>
      </c>
      <c r="B5">
        <f>'Gasoline calcs'!D7</f>
        <v>0</v>
      </c>
      <c r="C5">
        <f>'Gasoline calcs'!E7</f>
        <v>0</v>
      </c>
      <c r="D5">
        <f>'Gasoline calcs'!F7</f>
        <v>0</v>
      </c>
      <c r="E5">
        <f>'Gasoline calcs'!G7</f>
        <v>0</v>
      </c>
      <c r="F5">
        <f>'Gasoline calcs'!H7</f>
        <v>0</v>
      </c>
      <c r="G5">
        <f>'Gasoline calcs'!I7</f>
        <v>0</v>
      </c>
      <c r="H5">
        <f>'Gasoline calcs'!J7</f>
        <v>0</v>
      </c>
      <c r="I5">
        <f>'Gasoline calcs'!K7</f>
        <v>0</v>
      </c>
      <c r="J5">
        <f>'Gasoline calcs'!L7</f>
        <v>0</v>
      </c>
      <c r="K5">
        <f>'Gasoline calcs'!M7</f>
        <v>0</v>
      </c>
      <c r="L5">
        <f>'Gasoline calcs'!N7</f>
        <v>0</v>
      </c>
      <c r="M5">
        <f>'Gasoline calcs'!O7</f>
        <v>0</v>
      </c>
      <c r="N5">
        <f>'Gasoline calcs'!P7</f>
        <v>0</v>
      </c>
      <c r="O5">
        <f>'Gasoline calcs'!Q7</f>
        <v>0</v>
      </c>
      <c r="P5">
        <f>'Gasoline calcs'!R7</f>
        <v>0</v>
      </c>
      <c r="Q5">
        <f>'Gasoline calcs'!S7</f>
        <v>0</v>
      </c>
      <c r="R5">
        <f>'Gasoline calcs'!T7</f>
        <v>0</v>
      </c>
      <c r="S5">
        <f>'Gasoline calcs'!U7</f>
        <v>0</v>
      </c>
      <c r="T5">
        <f>'Gasoline calcs'!V7</f>
        <v>0</v>
      </c>
      <c r="U5">
        <f>'Gasoline calcs'!W7</f>
        <v>0</v>
      </c>
      <c r="V5">
        <f>'Gasoline calcs'!X7</f>
        <v>0</v>
      </c>
      <c r="W5">
        <f>'Gasoline calcs'!Y7</f>
        <v>0</v>
      </c>
      <c r="X5">
        <f>'Gasoline calcs'!Z7</f>
        <v>0</v>
      </c>
      <c r="Y5">
        <f>'Gasoline calcs'!AA7</f>
        <v>0</v>
      </c>
      <c r="Z5">
        <f>'Gasoline calcs'!AB7</f>
        <v>0</v>
      </c>
      <c r="AA5">
        <f>'Gasoline calcs'!AC7</f>
        <v>0</v>
      </c>
      <c r="AB5">
        <f>'Gasoline calcs'!AD7</f>
        <v>0</v>
      </c>
      <c r="AC5">
        <f>'Gasoline calcs'!AE7</f>
        <v>0</v>
      </c>
      <c r="AD5">
        <f>'Gasoline calcs'!AF7</f>
        <v>0</v>
      </c>
      <c r="AE5">
        <f>'Gasoline calcs'!AG7</f>
        <v>0</v>
      </c>
      <c r="AF5">
        <f>'Gasoline calcs'!AH7</f>
        <v>0</v>
      </c>
      <c r="AG5">
        <f>'Gasoline calcs'!AI7</f>
        <v>0</v>
      </c>
      <c r="AH5">
        <f>'Gasoline calcs'!AJ7</f>
        <v>0</v>
      </c>
      <c r="AI5">
        <f>'Gasoline calcs'!AK7</f>
        <v>0</v>
      </c>
      <c r="AJ5">
        <f>'Gasoline calcs'!AL7</f>
        <v>0</v>
      </c>
    </row>
    <row r="6" spans="1:36" x14ac:dyDescent="0.25">
      <c r="A6" t="s">
        <v>166</v>
      </c>
      <c r="B6" s="16">
        <f>'Gasoline calcs'!D8</f>
        <v>7.1956583810591668E-2</v>
      </c>
      <c r="C6" s="16">
        <f>'Gasoline calcs'!E8</f>
        <v>7.0923090870014041E-2</v>
      </c>
      <c r="D6" s="16">
        <f>'Gasoline calcs'!F8</f>
        <v>7.1446291223409925E-2</v>
      </c>
      <c r="E6" s="16">
        <f>'Gasoline calcs'!G8</f>
        <v>7.1651630305026595E-2</v>
      </c>
      <c r="F6" s="16">
        <f>'Gasoline calcs'!H8</f>
        <v>7.1883806041269219E-2</v>
      </c>
      <c r="G6" s="16">
        <f>'Gasoline calcs'!I8</f>
        <v>7.2140752708146183E-2</v>
      </c>
      <c r="H6" s="16">
        <f>'Gasoline calcs'!J8</f>
        <v>7.242151602706251E-2</v>
      </c>
      <c r="I6" s="16">
        <f>'Gasoline calcs'!K8</f>
        <v>7.2734200212553973E-2</v>
      </c>
      <c r="J6" s="16">
        <f>'Gasoline calcs'!L8</f>
        <v>7.3090958791776253E-2</v>
      </c>
      <c r="K6" s="16">
        <f>'Gasoline calcs'!M8</f>
        <v>7.3480300981477994E-2</v>
      </c>
      <c r="L6" s="16">
        <f>'Gasoline calcs'!N8</f>
        <v>7.3897589910463121E-2</v>
      </c>
      <c r="M6" s="16">
        <f>'Gasoline calcs'!O8</f>
        <v>7.435917840688222E-2</v>
      </c>
      <c r="N6" s="16">
        <f>'Gasoline calcs'!P8</f>
        <v>7.4849249559555103E-2</v>
      </c>
      <c r="O6" s="16">
        <f>'Gasoline calcs'!Q8</f>
        <v>7.5389264301426312E-2</v>
      </c>
      <c r="P6" s="16">
        <f>'Gasoline calcs'!R8</f>
        <v>7.5974625804999057E-2</v>
      </c>
      <c r="Q6" s="16">
        <f>'Gasoline calcs'!S8</f>
        <v>7.6514640546870266E-2</v>
      </c>
      <c r="R6" s="16">
        <f>'Gasoline calcs'!T8</f>
        <v>7.7100002050443012E-2</v>
      </c>
      <c r="S6" s="16">
        <f>'Gasoline calcs'!U8</f>
        <v>7.764001679231422E-2</v>
      </c>
      <c r="T6" s="16">
        <f>'Gasoline calcs'!V8</f>
        <v>7.8225378295886966E-2</v>
      </c>
      <c r="U6" s="16">
        <f>'Gasoline calcs'!W8</f>
        <v>7.8765393037758175E-2</v>
      </c>
      <c r="V6" s="16">
        <f>'Gasoline calcs'!X8</f>
        <v>7.935075454133092E-2</v>
      </c>
      <c r="W6" s="16">
        <f>'Gasoline calcs'!Y8</f>
        <v>7.9890769283202129E-2</v>
      </c>
      <c r="X6" s="16">
        <f>'Gasoline calcs'!Z8</f>
        <v>8.0476130786774874E-2</v>
      </c>
      <c r="Y6" s="16">
        <f>'Gasoline calcs'!AA8</f>
        <v>8.1016145528646083E-2</v>
      </c>
      <c r="Z6" s="16">
        <f>'Gasoline calcs'!AB8</f>
        <v>8.1601507032218829E-2</v>
      </c>
      <c r="AA6" s="16">
        <f>'Gasoline calcs'!AC8</f>
        <v>8.2141521774090037E-2</v>
      </c>
      <c r="AB6" s="16">
        <f>'Gasoline calcs'!AD8</f>
        <v>8.2726883277662783E-2</v>
      </c>
      <c r="AC6" s="16">
        <f>'Gasoline calcs'!AE8</f>
        <v>8.3266898019533991E-2</v>
      </c>
      <c r="AD6" s="16">
        <f>'Gasoline calcs'!AF8</f>
        <v>8.3852259523106737E-2</v>
      </c>
      <c r="AE6" s="16">
        <f>'Gasoline calcs'!AG8</f>
        <v>8.4392274264977946E-2</v>
      </c>
      <c r="AF6" s="16">
        <f>'Gasoline calcs'!AH8</f>
        <v>8.4977635768550691E-2</v>
      </c>
      <c r="AG6" s="16">
        <f>'Gasoline calcs'!AI8</f>
        <v>8.55176505104219E-2</v>
      </c>
      <c r="AH6" s="16">
        <f>'Gasoline calcs'!AJ8</f>
        <v>8.6103012013994645E-2</v>
      </c>
      <c r="AI6" s="16">
        <f>'Gasoline calcs'!AK8</f>
        <v>8.6643026755865854E-2</v>
      </c>
      <c r="AJ6" s="16">
        <f>'Gasoline calcs'!AL8</f>
        <v>8.72283882594386E-2</v>
      </c>
    </row>
    <row r="7" spans="1:36" x14ac:dyDescent="0.25">
      <c r="A7"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election activeCell="B5" sqref="B5:AJ7"/>
    </sheetView>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f>'Diesel calcs'!D4</f>
        <v>0.89429997412381224</v>
      </c>
      <c r="C5">
        <f>'Diesel calcs'!E4</f>
        <v>0.8733552881596498</v>
      </c>
      <c r="D5">
        <f>'Diesel calcs'!F4</f>
        <v>0.83230533814694341</v>
      </c>
      <c r="E5">
        <f>'Diesel calcs'!G4</f>
        <v>0.78597125923837252</v>
      </c>
      <c r="F5">
        <f>'Diesel calcs'!H4</f>
        <v>0.7387551360560648</v>
      </c>
      <c r="G5">
        <f>'Diesel calcs'!I4</f>
        <v>0.6926088272818105</v>
      </c>
      <c r="H5">
        <f>'Diesel calcs'!J4</f>
        <v>0.64744876642040494</v>
      </c>
      <c r="I5">
        <f>'Diesel calcs'!K4</f>
        <v>0.6346597334020494</v>
      </c>
      <c r="J5">
        <f>'Diesel calcs'!L4</f>
        <v>0.63086151864385753</v>
      </c>
      <c r="K5">
        <f>'Diesel calcs'!M4</f>
        <v>0.62907259068772847</v>
      </c>
      <c r="L5">
        <f>'Diesel calcs'!N4</f>
        <v>0.60698678272669193</v>
      </c>
      <c r="M5">
        <f>'Diesel calcs'!O4</f>
        <v>0.60150470175274529</v>
      </c>
      <c r="N5">
        <f>'Diesel calcs'!P4</f>
        <v>0.57664857990249874</v>
      </c>
      <c r="O5">
        <f>'Diesel calcs'!Q4</f>
        <v>0.57546947404869719</v>
      </c>
      <c r="P5">
        <f>'Diesel calcs'!R4</f>
        <v>0.56784543988472769</v>
      </c>
      <c r="Q5">
        <f>'Diesel calcs'!S4</f>
        <v>0.55784543988472768</v>
      </c>
      <c r="R5">
        <f>'Diesel calcs'!T4</f>
        <v>0.54784543988472767</v>
      </c>
      <c r="S5">
        <f>'Diesel calcs'!U4</f>
        <v>0.53784543988472766</v>
      </c>
      <c r="T5">
        <f>'Diesel calcs'!V4</f>
        <v>0.52784543988472765</v>
      </c>
      <c r="U5">
        <f>'Diesel calcs'!W4</f>
        <v>0.51784543988472764</v>
      </c>
      <c r="V5">
        <f>'Diesel calcs'!X4</f>
        <v>0.50784543988472763</v>
      </c>
      <c r="W5">
        <f>'Diesel calcs'!Y4</f>
        <v>0.49784543988472763</v>
      </c>
      <c r="X5">
        <f>'Diesel calcs'!Z4</f>
        <v>0.48784543988472762</v>
      </c>
      <c r="Y5">
        <f>'Diesel calcs'!AA4</f>
        <v>0.47784543988472761</v>
      </c>
      <c r="Z5">
        <f>'Diesel calcs'!AB4</f>
        <v>0.4678454398847276</v>
      </c>
      <c r="AA5">
        <f>'Diesel calcs'!AC4</f>
        <v>0.45784543988472759</v>
      </c>
      <c r="AB5">
        <f>'Diesel calcs'!AD4</f>
        <v>0.44784543988472758</v>
      </c>
      <c r="AC5">
        <f>'Diesel calcs'!AE4</f>
        <v>0.43784543988472757</v>
      </c>
      <c r="AD5">
        <f>'Diesel calcs'!AF4</f>
        <v>0.42784543988472756</v>
      </c>
      <c r="AE5">
        <f>'Diesel calcs'!AG4</f>
        <v>0.41784543988472755</v>
      </c>
      <c r="AF5">
        <f>'Diesel calcs'!AH4</f>
        <v>0.40784543988472755</v>
      </c>
      <c r="AG5">
        <f>'Diesel calcs'!AI4</f>
        <v>0.39784543988472754</v>
      </c>
      <c r="AH5">
        <f>'Diesel calcs'!AJ4</f>
        <v>0.38784543988472753</v>
      </c>
      <c r="AI5">
        <f>'Diesel calcs'!AK4</f>
        <v>0.37784543988472752</v>
      </c>
      <c r="AJ5">
        <f>'Diesel calcs'!AL4</f>
        <v>0.36784543988472751</v>
      </c>
    </row>
    <row r="6" spans="1:36" x14ac:dyDescent="0.25">
      <c r="A6" t="s">
        <v>166</v>
      </c>
      <c r="B6">
        <f>'Diesel calcs'!D5</f>
        <v>0</v>
      </c>
      <c r="C6">
        <f>'Diesel calcs'!E5</f>
        <v>0</v>
      </c>
      <c r="D6">
        <f>'Diesel calcs'!F5</f>
        <v>0</v>
      </c>
      <c r="E6">
        <f>'Diesel calcs'!G5</f>
        <v>0</v>
      </c>
      <c r="F6">
        <f>'Diesel calcs'!H5</f>
        <v>0</v>
      </c>
      <c r="G6">
        <f>'Diesel calcs'!I5</f>
        <v>0</v>
      </c>
      <c r="H6">
        <f>'Diesel calcs'!J5</f>
        <v>0</v>
      </c>
      <c r="I6">
        <f>'Diesel calcs'!K5</f>
        <v>0</v>
      </c>
      <c r="J6">
        <f>'Diesel calcs'!L5</f>
        <v>0</v>
      </c>
      <c r="K6">
        <f>'Diesel calcs'!M5</f>
        <v>0</v>
      </c>
      <c r="L6">
        <f>'Diesel calcs'!N5</f>
        <v>0</v>
      </c>
      <c r="M6">
        <f>'Diesel calcs'!O5</f>
        <v>0</v>
      </c>
      <c r="N6">
        <f>'Diesel calcs'!P5</f>
        <v>0</v>
      </c>
      <c r="O6">
        <f>'Diesel calcs'!Q5</f>
        <v>0</v>
      </c>
      <c r="P6">
        <f>'Diesel calcs'!R5</f>
        <v>0</v>
      </c>
      <c r="Q6">
        <f>'Diesel calcs'!S5</f>
        <v>0</v>
      </c>
      <c r="R6">
        <f>'Diesel calcs'!T5</f>
        <v>0</v>
      </c>
      <c r="S6">
        <f>'Diesel calcs'!U5</f>
        <v>0</v>
      </c>
      <c r="T6">
        <f>'Diesel calcs'!V5</f>
        <v>0</v>
      </c>
      <c r="U6">
        <f>'Diesel calcs'!W5</f>
        <v>0</v>
      </c>
      <c r="V6">
        <f>'Diesel calcs'!X5</f>
        <v>0</v>
      </c>
      <c r="W6">
        <f>'Diesel calcs'!Y5</f>
        <v>0</v>
      </c>
      <c r="X6">
        <f>'Diesel calcs'!Z5</f>
        <v>0</v>
      </c>
      <c r="Y6">
        <f>'Diesel calcs'!AA5</f>
        <v>0</v>
      </c>
      <c r="Z6">
        <f>'Diesel calcs'!AB5</f>
        <v>0</v>
      </c>
      <c r="AA6">
        <f>'Diesel calcs'!AC5</f>
        <v>0</v>
      </c>
      <c r="AB6">
        <f>'Diesel calcs'!AD5</f>
        <v>0</v>
      </c>
      <c r="AC6">
        <f>'Diesel calcs'!AE5</f>
        <v>0</v>
      </c>
      <c r="AD6">
        <f>'Diesel calcs'!AF5</f>
        <v>0</v>
      </c>
      <c r="AE6">
        <f>'Diesel calcs'!AG5</f>
        <v>0</v>
      </c>
      <c r="AF6">
        <f>'Diesel calcs'!AH5</f>
        <v>0</v>
      </c>
      <c r="AG6">
        <f>'Diesel calcs'!AI5</f>
        <v>0</v>
      </c>
      <c r="AH6">
        <f>'Diesel calcs'!AJ5</f>
        <v>0</v>
      </c>
      <c r="AI6">
        <f>'Diesel calcs'!AK5</f>
        <v>0</v>
      </c>
      <c r="AJ6">
        <f>'Diesel calcs'!AL5</f>
        <v>0</v>
      </c>
    </row>
    <row r="7" spans="1:36" x14ac:dyDescent="0.25">
      <c r="A7" t="s">
        <v>169</v>
      </c>
      <c r="B7">
        <f>'Diesel calcs'!D6</f>
        <v>0.10570002587618775</v>
      </c>
      <c r="C7">
        <f>'Diesel calcs'!E6</f>
        <v>0.12664471184035014</v>
      </c>
      <c r="D7">
        <f>'Diesel calcs'!F6</f>
        <v>0.16769466185305659</v>
      </c>
      <c r="E7">
        <f>'Diesel calcs'!G6</f>
        <v>0.21402874076162742</v>
      </c>
      <c r="F7">
        <f>'Diesel calcs'!H6</f>
        <v>0.2612448639439352</v>
      </c>
      <c r="G7">
        <f>'Diesel calcs'!I6</f>
        <v>0.30739117271818944</v>
      </c>
      <c r="H7">
        <f>'Diesel calcs'!J6</f>
        <v>0.35255123357959506</v>
      </c>
      <c r="I7">
        <f>'Diesel calcs'!K6</f>
        <v>0.36534026659795066</v>
      </c>
      <c r="J7">
        <f>'Diesel calcs'!L6</f>
        <v>0.36913848135614252</v>
      </c>
      <c r="K7">
        <f>'Diesel calcs'!M6</f>
        <v>0.37092740931227153</v>
      </c>
      <c r="L7">
        <f>'Diesel calcs'!N6</f>
        <v>0.39301321727330801</v>
      </c>
      <c r="M7">
        <f>'Diesel calcs'!O6</f>
        <v>0.39849529824725466</v>
      </c>
      <c r="N7">
        <f>'Diesel calcs'!P6</f>
        <v>0.42335142009750126</v>
      </c>
      <c r="O7">
        <f>'Diesel calcs'!Q6</f>
        <v>0.42453052595130286</v>
      </c>
      <c r="P7">
        <f>'Diesel calcs'!R6</f>
        <v>0.43215456011527237</v>
      </c>
      <c r="Q7">
        <f>'Diesel calcs'!S6</f>
        <v>0.44215456011527238</v>
      </c>
      <c r="R7">
        <f>'Diesel calcs'!T6</f>
        <v>0.45215456011527239</v>
      </c>
      <c r="S7">
        <f>'Diesel calcs'!U6</f>
        <v>0.46215456011527239</v>
      </c>
      <c r="T7">
        <f>'Diesel calcs'!V6</f>
        <v>0.4721545601152724</v>
      </c>
      <c r="U7">
        <f>'Diesel calcs'!W6</f>
        <v>0.48215456011527241</v>
      </c>
      <c r="V7">
        <f>'Diesel calcs'!X6</f>
        <v>0.49215456011527242</v>
      </c>
      <c r="W7">
        <f>'Diesel calcs'!Y6</f>
        <v>0.50215456011527237</v>
      </c>
      <c r="X7">
        <f>'Diesel calcs'!Z6</f>
        <v>0.51215456011527238</v>
      </c>
      <c r="Y7">
        <f>'Diesel calcs'!AA6</f>
        <v>0.52215456011527239</v>
      </c>
      <c r="Z7">
        <f>'Diesel calcs'!AB6</f>
        <v>0.5321545601152724</v>
      </c>
      <c r="AA7">
        <f>'Diesel calcs'!AC6</f>
        <v>0.54215456011527241</v>
      </c>
      <c r="AB7">
        <f>'Diesel calcs'!AD6</f>
        <v>0.55215456011527242</v>
      </c>
      <c r="AC7">
        <f>'Diesel calcs'!AE6</f>
        <v>0.56215456011527243</v>
      </c>
      <c r="AD7">
        <f>'Diesel calcs'!AF6</f>
        <v>0.57215456011527244</v>
      </c>
      <c r="AE7">
        <f>'Diesel calcs'!AG6</f>
        <v>0.58215456011527245</v>
      </c>
      <c r="AF7">
        <f>'Diesel calcs'!AH6</f>
        <v>0.59215456011527245</v>
      </c>
      <c r="AG7">
        <f>'Diesel calcs'!AI6</f>
        <v>0.60215456011527246</v>
      </c>
      <c r="AH7">
        <f>'Diesel calcs'!AJ6</f>
        <v>0.61215456011527247</v>
      </c>
      <c r="AI7">
        <f>'Diesel calcs'!AK6</f>
        <v>0.62215456011527248</v>
      </c>
      <c r="AJ7">
        <f>'Diesel calcs'!AL6</f>
        <v>0.63215456011527249</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12"/>
  <sheetViews>
    <sheetView workbookViewId="0">
      <selection activeCell="B6" sqref="B6"/>
    </sheetView>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c r="AF2">
        <f>'Plug-in Hybrid Elec Fraction'!$A5</f>
        <v>0.55000000000000004</v>
      </c>
      <c r="AG2">
        <f>'Plug-in Hybrid Elec Fraction'!$A5</f>
        <v>0.55000000000000004</v>
      </c>
      <c r="AH2">
        <f>'Plug-in Hybrid Elec Fraction'!$A5</f>
        <v>0.55000000000000004</v>
      </c>
      <c r="AI2">
        <f>'Plug-in Hybrid Elec Fraction'!$A5</f>
        <v>0.55000000000000004</v>
      </c>
      <c r="AJ2">
        <f>'Plug-in Hybrid Elec Fraction'!$A5</f>
        <v>0.55000000000000004</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s="16">
        <f>(1-B2)*'BPoEFUbVT-LDVs-psgr-gasveh'!B4</f>
        <v>0.41761953728523371</v>
      </c>
      <c r="C4" s="16">
        <f>(1-C2)*'BPoEFUbVT-LDVs-psgr-gasveh'!C4</f>
        <v>0.41808460910849365</v>
      </c>
      <c r="D4" s="16">
        <f>(1-D2)*'BPoEFUbVT-LDVs-psgr-gasveh'!D4</f>
        <v>0.4178491689494655</v>
      </c>
      <c r="E4" s="16">
        <f>(1-E2)*'BPoEFUbVT-LDVs-psgr-gasveh'!E4</f>
        <v>0.41775676636273795</v>
      </c>
      <c r="F4" s="16">
        <f>(1-F2)*'BPoEFUbVT-LDVs-psgr-gasveh'!F4</f>
        <v>0.41765228728142884</v>
      </c>
      <c r="G4" s="16">
        <f>(1-G2)*'BPoEFUbVT-LDVs-psgr-gasveh'!G4</f>
        <v>0.41753666128133421</v>
      </c>
      <c r="H4" s="16">
        <f>(1-H2)*'BPoEFUbVT-LDVs-psgr-gasveh'!H4</f>
        <v>0.41741031778782184</v>
      </c>
      <c r="I4" s="16">
        <f>(1-I2)*'BPoEFUbVT-LDVs-psgr-gasveh'!I4</f>
        <v>0.41726960990435069</v>
      </c>
      <c r="J4" s="16">
        <f>(1-J2)*'BPoEFUbVT-LDVs-psgr-gasveh'!J4</f>
        <v>0.41710906854370061</v>
      </c>
      <c r="K4" s="16">
        <f>(1-K2)*'BPoEFUbVT-LDVs-psgr-gasveh'!K4</f>
        <v>0.41693386455833487</v>
      </c>
      <c r="L4" s="16">
        <f>(1-L2)*'BPoEFUbVT-LDVs-psgr-gasveh'!L4</f>
        <v>0.41674608454029155</v>
      </c>
      <c r="M4" s="16">
        <f>(1-M2)*'BPoEFUbVT-LDVs-psgr-gasveh'!M4</f>
        <v>0.41653836971690295</v>
      </c>
      <c r="N4" s="16">
        <f>(1-N2)*'BPoEFUbVT-LDVs-psgr-gasveh'!N4</f>
        <v>0.41631783769820019</v>
      </c>
      <c r="O4" s="16">
        <f>(1-O2)*'BPoEFUbVT-LDVs-psgr-gasveh'!O4</f>
        <v>0.41607483106435811</v>
      </c>
      <c r="P4" s="16">
        <f>(1-P2)*'BPoEFUbVT-LDVs-psgr-gasveh'!P4</f>
        <v>0.41581141838775038</v>
      </c>
      <c r="Q4" s="16">
        <f>(1-Q2)*'BPoEFUbVT-LDVs-psgr-gasveh'!Q4</f>
        <v>0.41556841175390835</v>
      </c>
      <c r="R4" s="16">
        <f>(1-R2)*'BPoEFUbVT-LDVs-psgr-gasveh'!R4</f>
        <v>0.41530499907730062</v>
      </c>
      <c r="S4" s="16">
        <f>(1-S2)*'BPoEFUbVT-LDVs-psgr-gasveh'!S4</f>
        <v>0.41506199244345854</v>
      </c>
      <c r="T4" s="16">
        <f>(1-T2)*'BPoEFUbVT-LDVs-psgr-gasveh'!T4</f>
        <v>0.41479857976685086</v>
      </c>
      <c r="U4" s="16">
        <f>(1-U2)*'BPoEFUbVT-LDVs-psgr-gasveh'!U4</f>
        <v>0.41455557313300878</v>
      </c>
      <c r="V4" s="16">
        <f>(1-V2)*'BPoEFUbVT-LDVs-psgr-gasveh'!V4</f>
        <v>0.41429216045640105</v>
      </c>
      <c r="W4" s="16">
        <f>(1-W2)*'BPoEFUbVT-LDVs-psgr-gasveh'!W4</f>
        <v>0.41404915382255897</v>
      </c>
      <c r="X4" s="16">
        <f>(1-X2)*'BPoEFUbVT-LDVs-psgr-gasveh'!X4</f>
        <v>0.41378574114595129</v>
      </c>
      <c r="Y4" s="16">
        <f>(1-Y2)*'BPoEFUbVT-LDVs-psgr-gasveh'!Y4</f>
        <v>0.41354273451210921</v>
      </c>
      <c r="Z4" s="16">
        <f>(1-Z2)*'BPoEFUbVT-LDVs-psgr-gasveh'!Z4</f>
        <v>0.41327932183550148</v>
      </c>
      <c r="AA4" s="16">
        <f>(1-AA2)*'BPoEFUbVT-LDVs-psgr-gasveh'!AA4</f>
        <v>0.41303631520165945</v>
      </c>
      <c r="AB4" s="16">
        <f>(1-AB2)*'BPoEFUbVT-LDVs-psgr-gasveh'!AB4</f>
        <v>0.41277290252505172</v>
      </c>
      <c r="AC4" s="16">
        <f>(1-AC2)*'BPoEFUbVT-LDVs-psgr-gasveh'!AC4</f>
        <v>0.41252989589120964</v>
      </c>
      <c r="AD4" s="16">
        <f>(1-AD2)*'BPoEFUbVT-LDVs-psgr-gasveh'!AD4</f>
        <v>0.41226648321460196</v>
      </c>
      <c r="AE4" s="16">
        <f>(1-AE2)*'BPoEFUbVT-LDVs-psgr-gasveh'!AE4</f>
        <v>0.41202347658075988</v>
      </c>
      <c r="AF4" s="16">
        <f>(1-AF2)*'BPoEFUbVT-LDVs-psgr-gasveh'!AF4</f>
        <v>0.41176006390415215</v>
      </c>
      <c r="AG4" s="16">
        <f>(1-AG2)*'BPoEFUbVT-LDVs-psgr-gasveh'!AG4</f>
        <v>0.41151705727031007</v>
      </c>
      <c r="AH4" s="16">
        <f>(1-AH2)*'BPoEFUbVT-LDVs-psgr-gasveh'!AH4</f>
        <v>0.41125364459370239</v>
      </c>
      <c r="AI4" s="16">
        <f>(1-AI2)*'BPoEFUbVT-LDVs-psgr-gasveh'!AI4</f>
        <v>0.41101063795986031</v>
      </c>
      <c r="AJ4" s="16">
        <f>(1-AJ2)*'BPoEFUbVT-LDVs-psgr-gasveh'!AJ4</f>
        <v>0.41074722528325258</v>
      </c>
    </row>
    <row r="5" spans="1:36" x14ac:dyDescent="0.25">
      <c r="A5" t="s">
        <v>165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166</v>
      </c>
      <c r="B6" s="16">
        <f>(1-B2)*'BPoEFUbVT-LDVs-psgr-gasveh'!B6</f>
        <v>3.2380462714766245E-2</v>
      </c>
      <c r="C6" s="16">
        <f>(1-C2)*'BPoEFUbVT-LDVs-psgr-gasveh'!C6</f>
        <v>3.1915390891506315E-2</v>
      </c>
      <c r="D6" s="16">
        <f>(1-D2)*'BPoEFUbVT-LDVs-psgr-gasveh'!D6</f>
        <v>3.2150831050534463E-2</v>
      </c>
      <c r="E6" s="16">
        <f>(1-E2)*'BPoEFUbVT-LDVs-psgr-gasveh'!E6</f>
        <v>3.2243233637261962E-2</v>
      </c>
      <c r="F6" s="16">
        <f>(1-F2)*'BPoEFUbVT-LDVs-psgr-gasveh'!F6</f>
        <v>3.2347712718571148E-2</v>
      </c>
      <c r="G6" s="16">
        <f>(1-G2)*'BPoEFUbVT-LDVs-psgr-gasveh'!G6</f>
        <v>3.2463338718665781E-2</v>
      </c>
      <c r="H6" s="16">
        <f>(1-H2)*'BPoEFUbVT-LDVs-psgr-gasveh'!H6</f>
        <v>3.2589682212178124E-2</v>
      </c>
      <c r="I6" s="16">
        <f>(1-I2)*'BPoEFUbVT-LDVs-psgr-gasveh'!I6</f>
        <v>3.2730390095649285E-2</v>
      </c>
      <c r="J6" s="16">
        <f>(1-J2)*'BPoEFUbVT-LDVs-psgr-gasveh'!J6</f>
        <v>3.2890931456299309E-2</v>
      </c>
      <c r="K6" s="16">
        <f>(1-K2)*'BPoEFUbVT-LDVs-psgr-gasveh'!K6</f>
        <v>3.3066135441665097E-2</v>
      </c>
      <c r="L6" s="16">
        <f>(1-L2)*'BPoEFUbVT-LDVs-psgr-gasveh'!L6</f>
        <v>3.3253915459708398E-2</v>
      </c>
      <c r="M6" s="16">
        <f>(1-M2)*'BPoEFUbVT-LDVs-psgr-gasveh'!M6</f>
        <v>3.3461630283096996E-2</v>
      </c>
      <c r="N6" s="16">
        <f>(1-N2)*'BPoEFUbVT-LDVs-psgr-gasveh'!N6</f>
        <v>3.3682162301799795E-2</v>
      </c>
      <c r="O6" s="16">
        <f>(1-O2)*'BPoEFUbVT-LDVs-psgr-gasveh'!O6</f>
        <v>3.392516893564184E-2</v>
      </c>
      <c r="P6" s="16">
        <f>(1-P2)*'BPoEFUbVT-LDVs-psgr-gasveh'!P6</f>
        <v>3.4188581612249573E-2</v>
      </c>
      <c r="Q6" s="16">
        <f>(1-Q2)*'BPoEFUbVT-LDVs-psgr-gasveh'!Q6</f>
        <v>3.4431588246091618E-2</v>
      </c>
      <c r="R6" s="16">
        <f>(1-R2)*'BPoEFUbVT-LDVs-psgr-gasveh'!R6</f>
        <v>3.4695000922699351E-2</v>
      </c>
      <c r="S6" s="16">
        <f>(1-S2)*'BPoEFUbVT-LDVs-psgr-gasveh'!S6</f>
        <v>3.4938007556541396E-2</v>
      </c>
      <c r="T6" s="16">
        <f>(1-T2)*'BPoEFUbVT-LDVs-psgr-gasveh'!T6</f>
        <v>3.5201420233149129E-2</v>
      </c>
      <c r="U6" s="16">
        <f>(1-U2)*'BPoEFUbVT-LDVs-psgr-gasveh'!U6</f>
        <v>3.5444426866991174E-2</v>
      </c>
      <c r="V6" s="16">
        <f>(1-V2)*'BPoEFUbVT-LDVs-psgr-gasveh'!V6</f>
        <v>3.5707839543598907E-2</v>
      </c>
      <c r="W6" s="16">
        <f>(1-W2)*'BPoEFUbVT-LDVs-psgr-gasveh'!W6</f>
        <v>3.5950846177440952E-2</v>
      </c>
      <c r="X6" s="16">
        <f>(1-X2)*'BPoEFUbVT-LDVs-psgr-gasveh'!X6</f>
        <v>3.6214258854048692E-2</v>
      </c>
      <c r="Y6" s="16">
        <f>(1-Y2)*'BPoEFUbVT-LDVs-psgr-gasveh'!Y6</f>
        <v>3.645726548789073E-2</v>
      </c>
      <c r="Z6" s="16">
        <f>(1-Z2)*'BPoEFUbVT-LDVs-psgr-gasveh'!Z6</f>
        <v>3.672067816449847E-2</v>
      </c>
      <c r="AA6" s="16">
        <f>(1-AA2)*'BPoEFUbVT-LDVs-psgr-gasveh'!AA6</f>
        <v>3.6963684798340515E-2</v>
      </c>
      <c r="AB6" s="16">
        <f>(1-AB2)*'BPoEFUbVT-LDVs-psgr-gasveh'!AB6</f>
        <v>3.7227097474948248E-2</v>
      </c>
      <c r="AC6" s="16">
        <f>(1-AC2)*'BPoEFUbVT-LDVs-psgr-gasveh'!AC6</f>
        <v>3.7470104108790293E-2</v>
      </c>
      <c r="AD6" s="16">
        <f>(1-AD2)*'BPoEFUbVT-LDVs-psgr-gasveh'!AD6</f>
        <v>3.7733516785398026E-2</v>
      </c>
      <c r="AE6" s="16">
        <f>(1-AE2)*'BPoEFUbVT-LDVs-psgr-gasveh'!AE6</f>
        <v>3.7976523419240071E-2</v>
      </c>
      <c r="AF6" s="16">
        <f>(1-AF2)*'BPoEFUbVT-LDVs-psgr-gasveh'!AF6</f>
        <v>3.8239936095847804E-2</v>
      </c>
      <c r="AG6" s="16">
        <f>(1-AG2)*'BPoEFUbVT-LDVs-psgr-gasveh'!AG6</f>
        <v>3.8482942729689849E-2</v>
      </c>
      <c r="AH6" s="16">
        <f>(1-AH2)*'BPoEFUbVT-LDVs-psgr-gasveh'!AH6</f>
        <v>3.8746355406297589E-2</v>
      </c>
      <c r="AI6" s="16">
        <f>(1-AI2)*'BPoEFUbVT-LDVs-psgr-gasveh'!AI6</f>
        <v>3.8989362040139627E-2</v>
      </c>
      <c r="AJ6" s="16">
        <f>(1-AJ2)*'BPoEFUbVT-LDVs-psgr-gasveh'!AJ6</f>
        <v>3.9252774716747367E-2</v>
      </c>
    </row>
    <row r="7" spans="1:36" x14ac:dyDescent="0.25">
      <c r="A7"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row r="10" spans="1:36" x14ac:dyDescent="0.25">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row>
    <row r="12" spans="1:36" x14ac:dyDescent="0.25">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row>
  </sheetData>
  <pageMargins left="0.7" right="0.7" top="0.75" bottom="0.75" header="0.3" footer="0.3"/>
  <ignoredErrors>
    <ignoredError sqref="B5" formulaRange="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127"/>
  <sheetViews>
    <sheetView workbookViewId="0">
      <selection activeCell="B106" sqref="B106"/>
    </sheetView>
  </sheetViews>
  <sheetFormatPr defaultRowHeight="14.5" x14ac:dyDescent="0.35"/>
  <cols>
    <col min="2" max="2" width="23" customWidth="1"/>
  </cols>
  <sheetData>
    <row r="2" spans="1:20" ht="23.25" x14ac:dyDescent="0.35">
      <c r="A2" s="41" t="s">
        <v>415</v>
      </c>
      <c r="B2" s="36"/>
      <c r="C2" s="36"/>
      <c r="D2" s="36" t="s">
        <v>416</v>
      </c>
      <c r="E2" s="36"/>
    </row>
    <row r="3" spans="1:20" ht="15.75" thickBot="1" x14ac:dyDescent="0.3">
      <c r="A3" s="42" t="s">
        <v>417</v>
      </c>
      <c r="B3" s="36"/>
      <c r="C3" s="36"/>
      <c r="D3" s="36"/>
      <c r="E3" s="36"/>
    </row>
    <row r="4" spans="1:20" ht="15.75" thickBot="1" x14ac:dyDescent="0.3">
      <c r="A4" s="43" t="s">
        <v>414</v>
      </c>
      <c r="B4" s="36"/>
      <c r="C4" s="108" t="s">
        <v>488</v>
      </c>
      <c r="D4" s="107"/>
      <c r="E4" s="36"/>
    </row>
    <row r="5" spans="1:20" ht="15.75" thickBot="1" x14ac:dyDescent="0.3">
      <c r="A5" s="43" t="s">
        <v>419</v>
      </c>
      <c r="B5" s="36"/>
      <c r="C5" s="108" t="s">
        <v>489</v>
      </c>
      <c r="D5" s="107"/>
      <c r="E5" s="36" t="s">
        <v>420</v>
      </c>
    </row>
    <row r="6" spans="1:20" ht="15.75" thickBot="1" x14ac:dyDescent="0.3">
      <c r="A6" s="43" t="s">
        <v>421</v>
      </c>
      <c r="B6" s="36"/>
      <c r="C6" s="106">
        <v>0.2</v>
      </c>
      <c r="D6" s="107"/>
      <c r="E6" s="36"/>
    </row>
    <row r="9" spans="1:20" ht="15" x14ac:dyDescent="0.25">
      <c r="D9" t="s">
        <v>408</v>
      </c>
    </row>
    <row r="10" spans="1:20" ht="15" customHeight="1" x14ac:dyDescent="0.25">
      <c r="A10" t="s">
        <v>413</v>
      </c>
      <c r="B10" t="s">
        <v>394</v>
      </c>
      <c r="C10" t="s">
        <v>395</v>
      </c>
      <c r="D10">
        <v>2014</v>
      </c>
      <c r="E10">
        <v>2015</v>
      </c>
      <c r="F10">
        <v>2016</v>
      </c>
      <c r="G10">
        <v>2017</v>
      </c>
      <c r="H10">
        <v>2018</v>
      </c>
      <c r="I10">
        <v>2019</v>
      </c>
      <c r="J10">
        <v>2020</v>
      </c>
      <c r="K10">
        <v>2021</v>
      </c>
      <c r="L10">
        <v>2022</v>
      </c>
      <c r="M10">
        <v>2023</v>
      </c>
      <c r="N10">
        <v>2024</v>
      </c>
      <c r="O10">
        <v>2025</v>
      </c>
      <c r="P10">
        <v>2026</v>
      </c>
      <c r="Q10">
        <v>2027</v>
      </c>
      <c r="R10">
        <v>2028</v>
      </c>
      <c r="S10">
        <v>2029</v>
      </c>
      <c r="T10">
        <v>2030</v>
      </c>
    </row>
    <row r="11" spans="1:20" ht="15" customHeight="1" x14ac:dyDescent="0.25">
      <c r="B11" s="38" t="s">
        <v>398</v>
      </c>
      <c r="C11" t="s">
        <v>409</v>
      </c>
      <c r="D11" s="44">
        <v>120325.06200000001</v>
      </c>
      <c r="E11" s="44">
        <v>119420.30100000001</v>
      </c>
      <c r="F11" s="44">
        <v>127721.91338478001</v>
      </c>
      <c r="G11" s="44">
        <v>122816.04933312001</v>
      </c>
      <c r="H11" s="44">
        <v>118790.53057663623</v>
      </c>
      <c r="I11" s="44">
        <v>112898.51053917249</v>
      </c>
      <c r="J11" s="44">
        <v>110599.46169118684</v>
      </c>
      <c r="K11" s="44">
        <v>108669.8167729187</v>
      </c>
      <c r="L11" s="44">
        <v>111805.09400707307</v>
      </c>
      <c r="M11" s="44">
        <v>114476.01213084687</v>
      </c>
      <c r="N11" s="44">
        <v>115867.18225269145</v>
      </c>
      <c r="O11" s="44">
        <v>113514.73817853804</v>
      </c>
      <c r="P11" s="44">
        <v>111936.54695240328</v>
      </c>
      <c r="Q11" s="44">
        <v>108628.47294941814</v>
      </c>
      <c r="R11" s="44">
        <v>105265.13020424184</v>
      </c>
      <c r="S11" s="44">
        <v>102267.44260514341</v>
      </c>
      <c r="T11" s="44">
        <v>99245.674941777776</v>
      </c>
    </row>
    <row r="12" spans="1:20" ht="15" customHeight="1" x14ac:dyDescent="0.25">
      <c r="B12" t="s">
        <v>397</v>
      </c>
      <c r="C12" t="s">
        <v>409</v>
      </c>
      <c r="D12" s="44">
        <v>717.28800000000012</v>
      </c>
      <c r="E12" s="44">
        <v>3415.2690000000002</v>
      </c>
      <c r="F12" s="44">
        <v>2521.74961467</v>
      </c>
      <c r="G12" s="44">
        <v>5522.3128517700006</v>
      </c>
      <c r="H12" s="44">
        <v>8151.0000000000009</v>
      </c>
      <c r="I12" s="44">
        <v>12226.5</v>
      </c>
      <c r="J12" s="44">
        <v>12226.5</v>
      </c>
      <c r="K12" s="44">
        <v>12226.5</v>
      </c>
      <c r="L12" s="44">
        <v>8151.0000000000009</v>
      </c>
      <c r="M12" s="44">
        <v>4075.5000000000005</v>
      </c>
      <c r="N12" s="44">
        <v>0</v>
      </c>
      <c r="O12" s="44">
        <v>0</v>
      </c>
      <c r="P12" s="44">
        <v>0</v>
      </c>
      <c r="Q12" s="44">
        <v>0</v>
      </c>
      <c r="R12" s="44">
        <v>0</v>
      </c>
      <c r="S12" s="44">
        <v>0</v>
      </c>
      <c r="T12" s="44">
        <v>0</v>
      </c>
    </row>
    <row r="13" spans="1:20" ht="15" customHeight="1" x14ac:dyDescent="0.25">
      <c r="B13" t="s">
        <v>396</v>
      </c>
      <c r="C13" t="s">
        <v>409</v>
      </c>
      <c r="D13" s="44">
        <v>0</v>
      </c>
      <c r="E13" s="44">
        <v>0</v>
      </c>
      <c r="F13" s="44">
        <v>0</v>
      </c>
      <c r="G13" s="44">
        <v>0</v>
      </c>
      <c r="H13" s="44">
        <v>164.37630696634795</v>
      </c>
      <c r="I13" s="44">
        <v>328.75261393269591</v>
      </c>
      <c r="J13" s="44">
        <v>610.23691791878798</v>
      </c>
      <c r="K13" s="44">
        <v>938.04128896063594</v>
      </c>
      <c r="L13" s="44">
        <v>1324.4670096326126</v>
      </c>
      <c r="M13" s="44">
        <v>1806.5917370004368</v>
      </c>
      <c r="N13" s="44">
        <v>2478.3979386564015</v>
      </c>
      <c r="O13" s="44">
        <v>3342.9592822550608</v>
      </c>
      <c r="P13" s="44">
        <v>4160.555966720477</v>
      </c>
      <c r="Q13" s="44">
        <v>5705.7000000000007</v>
      </c>
      <c r="R13" s="44">
        <v>7743.4500000000007</v>
      </c>
      <c r="S13" s="44">
        <v>8966.1</v>
      </c>
      <c r="T13" s="44">
        <v>10188.75</v>
      </c>
    </row>
    <row r="14" spans="1:20" ht="15" customHeight="1" x14ac:dyDescent="0.25">
      <c r="B14" t="s">
        <v>303</v>
      </c>
      <c r="C14" t="s">
        <v>409</v>
      </c>
      <c r="D14" s="44">
        <v>0</v>
      </c>
      <c r="E14" s="44">
        <v>0</v>
      </c>
      <c r="F14" s="44">
        <v>0</v>
      </c>
      <c r="G14" s="44">
        <v>0</v>
      </c>
      <c r="H14" s="44">
        <v>0</v>
      </c>
      <c r="I14" s="44">
        <v>0</v>
      </c>
      <c r="J14" s="44">
        <v>0</v>
      </c>
      <c r="K14" s="44">
        <v>0</v>
      </c>
      <c r="L14" s="44">
        <v>0</v>
      </c>
      <c r="M14" s="44">
        <v>0</v>
      </c>
      <c r="N14" s="44">
        <v>0</v>
      </c>
      <c r="O14" s="44">
        <v>0</v>
      </c>
      <c r="P14" s="44">
        <v>0</v>
      </c>
      <c r="Q14" s="44">
        <v>0</v>
      </c>
      <c r="R14" s="44">
        <v>0</v>
      </c>
      <c r="S14" s="44">
        <v>0</v>
      </c>
      <c r="T14" s="44">
        <v>0</v>
      </c>
    </row>
    <row r="15" spans="1:20" ht="15" customHeight="1" x14ac:dyDescent="0.25">
      <c r="B15" t="s">
        <v>412</v>
      </c>
      <c r="C15" t="s">
        <v>409</v>
      </c>
      <c r="D15" s="44">
        <v>4.0909090909090908</v>
      </c>
      <c r="E15" s="44">
        <v>43.636363636363633</v>
      </c>
      <c r="F15" s="44">
        <v>0.34836</v>
      </c>
      <c r="G15" s="44">
        <v>32.183399999999999</v>
      </c>
      <c r="H15" s="44">
        <v>86.292000000000002</v>
      </c>
      <c r="I15" s="44">
        <v>160.512</v>
      </c>
      <c r="J15" s="44">
        <v>285.81600000000003</v>
      </c>
      <c r="K15" s="44">
        <v>463.06800000000004</v>
      </c>
      <c r="L15" s="44">
        <v>734.38800000000003</v>
      </c>
      <c r="M15" s="44">
        <v>1556.375573808089</v>
      </c>
      <c r="N15" s="44">
        <v>2861.3027214242675</v>
      </c>
      <c r="O15" s="44">
        <v>4166.229869040445</v>
      </c>
      <c r="P15" s="44">
        <v>5580.4008168975561</v>
      </c>
      <c r="Q15" s="44">
        <v>7252.7567653048791</v>
      </c>
      <c r="R15" s="44">
        <v>9228.3540554167848</v>
      </c>
      <c r="S15" s="44">
        <v>11510.91591476666</v>
      </c>
      <c r="T15" s="44">
        <v>14096.334987020278</v>
      </c>
    </row>
    <row r="16" spans="1:20" ht="15" customHeight="1" x14ac:dyDescent="0.25">
      <c r="B16" t="s">
        <v>399</v>
      </c>
      <c r="C16" t="s">
        <v>409</v>
      </c>
      <c r="D16" s="44">
        <v>979.20022958018251</v>
      </c>
      <c r="E16" s="44">
        <v>1501.2003519666769</v>
      </c>
      <c r="F16" s="44">
        <v>2556.8631777440378</v>
      </c>
      <c r="G16" s="44">
        <v>3678.3982750956025</v>
      </c>
      <c r="H16" s="44">
        <v>4297.1000250844536</v>
      </c>
      <c r="I16" s="44">
        <v>4864.9474542201624</v>
      </c>
      <c r="J16" s="44">
        <v>5625.9077126324928</v>
      </c>
      <c r="K16" s="44">
        <v>6581.6428487111243</v>
      </c>
      <c r="L16" s="44">
        <v>7647.1935337367613</v>
      </c>
      <c r="M16" s="44">
        <v>9666.6824109203571</v>
      </c>
      <c r="N16" s="44">
        <v>12609.567908301229</v>
      </c>
      <c r="O16" s="44">
        <v>15552.453405682103</v>
      </c>
      <c r="P16" s="44">
        <v>18685.209765568718</v>
      </c>
      <c r="Q16" s="44">
        <v>22336.515808834498</v>
      </c>
      <c r="R16" s="44">
        <v>26662.995405554753</v>
      </c>
      <c r="S16" s="44">
        <v>31678.027795347465</v>
      </c>
      <c r="T16" s="44">
        <v>37372.944432125361</v>
      </c>
    </row>
    <row r="17" spans="2:20" ht="15" customHeight="1" x14ac:dyDescent="0.25">
      <c r="B17" t="s">
        <v>400</v>
      </c>
      <c r="C17" t="s">
        <v>409</v>
      </c>
      <c r="D17" s="44">
        <v>1565006.29</v>
      </c>
      <c r="E17" s="44">
        <v>1592617.72</v>
      </c>
      <c r="F17" s="44">
        <v>1679787.55446753</v>
      </c>
      <c r="G17" s="44">
        <v>1681204.34965356</v>
      </c>
      <c r="H17" s="44">
        <v>1652138.194371236</v>
      </c>
      <c r="I17" s="44">
        <v>1625887.5321284265</v>
      </c>
      <c r="J17" s="44">
        <v>1594454.8235327138</v>
      </c>
      <c r="K17" s="44">
        <v>1568149.6275652049</v>
      </c>
      <c r="L17" s="44">
        <v>1555317.3049692984</v>
      </c>
      <c r="M17" s="44">
        <v>1537260.1838281231</v>
      </c>
      <c r="N17" s="44">
        <v>1504457.1331307671</v>
      </c>
      <c r="O17" s="44">
        <v>1478219.0823197444</v>
      </c>
      <c r="P17" s="44">
        <v>1461220.572243274</v>
      </c>
      <c r="Q17" s="44">
        <v>1430634.0087610565</v>
      </c>
      <c r="R17" s="44">
        <v>1405460.2095574301</v>
      </c>
      <c r="S17" s="44">
        <v>1373995.4136639789</v>
      </c>
      <c r="T17" s="44">
        <v>1341853.5908974977</v>
      </c>
    </row>
    <row r="18" spans="2:20" ht="15" customHeight="1" x14ac:dyDescent="0.25">
      <c r="D18" s="44"/>
      <c r="E18" s="44"/>
      <c r="F18" s="44"/>
      <c r="G18" s="44"/>
      <c r="H18" s="44"/>
      <c r="I18" s="44"/>
      <c r="J18" s="44"/>
    </row>
    <row r="19" spans="2:20" ht="15" customHeight="1" x14ac:dyDescent="0.25">
      <c r="B19" t="s">
        <v>394</v>
      </c>
      <c r="C19" t="s">
        <v>395</v>
      </c>
      <c r="D19">
        <v>2014</v>
      </c>
      <c r="E19">
        <v>2015</v>
      </c>
      <c r="F19">
        <v>2016</v>
      </c>
      <c r="G19">
        <v>2017</v>
      </c>
      <c r="H19">
        <v>2018</v>
      </c>
      <c r="I19">
        <v>2019</v>
      </c>
      <c r="J19">
        <v>2020</v>
      </c>
      <c r="K19">
        <v>2021</v>
      </c>
      <c r="L19">
        <v>2022</v>
      </c>
      <c r="M19">
        <v>2023</v>
      </c>
      <c r="N19">
        <v>2024</v>
      </c>
      <c r="O19">
        <v>2025</v>
      </c>
      <c r="P19">
        <v>2026</v>
      </c>
      <c r="Q19">
        <v>2027</v>
      </c>
      <c r="R19">
        <v>2028</v>
      </c>
      <c r="S19">
        <v>2029</v>
      </c>
      <c r="T19">
        <v>2030</v>
      </c>
    </row>
    <row r="20" spans="2:20" ht="15" customHeight="1" x14ac:dyDescent="0.25">
      <c r="B20" t="s">
        <v>305</v>
      </c>
      <c r="C20" t="s">
        <v>409</v>
      </c>
      <c r="D20" s="44">
        <v>8450.8401938348852</v>
      </c>
      <c r="E20" s="44">
        <v>15892.624842137247</v>
      </c>
      <c r="F20" s="44">
        <v>20603.494372489626</v>
      </c>
      <c r="G20" s="44">
        <v>21629.003325483714</v>
      </c>
      <c r="H20" s="44">
        <v>25226.388638313092</v>
      </c>
      <c r="I20" s="44">
        <v>34686.284377680502</v>
      </c>
      <c r="J20" s="44">
        <v>44146.180117047908</v>
      </c>
      <c r="K20" s="44">
        <v>53606.075856415315</v>
      </c>
      <c r="L20" s="44">
        <v>63065.971595782728</v>
      </c>
      <c r="M20" s="44">
        <v>63065.971595782728</v>
      </c>
      <c r="N20" s="44">
        <v>63065.971595782728</v>
      </c>
      <c r="O20" s="44">
        <v>63065.971595782728</v>
      </c>
      <c r="P20" s="44">
        <v>63065.971595782728</v>
      </c>
      <c r="Q20" s="44">
        <v>63065.971595782728</v>
      </c>
      <c r="R20" s="44">
        <v>63065.971595782728</v>
      </c>
      <c r="S20" s="44">
        <v>63065.971595782728</v>
      </c>
      <c r="T20" s="44">
        <v>63065.971595782728</v>
      </c>
    </row>
    <row r="21" spans="2:20" ht="15" customHeight="1" x14ac:dyDescent="0.25">
      <c r="B21" t="s">
        <v>306</v>
      </c>
      <c r="C21" t="s">
        <v>409</v>
      </c>
      <c r="D21" s="44">
        <v>14650.45</v>
      </c>
      <c r="E21" s="44">
        <v>21392.25</v>
      </c>
      <c r="F21" s="44">
        <v>33147.765505050003</v>
      </c>
      <c r="G21" s="44">
        <v>43492.958682100005</v>
      </c>
      <c r="H21" s="44">
        <v>58342.5</v>
      </c>
      <c r="I21" s="44">
        <v>71307.5</v>
      </c>
      <c r="J21" s="44">
        <v>84272.5</v>
      </c>
      <c r="K21" s="44">
        <v>97237.5</v>
      </c>
      <c r="L21" s="44">
        <v>110202.5</v>
      </c>
      <c r="M21" s="44">
        <v>116685</v>
      </c>
      <c r="N21" s="44">
        <v>116685</v>
      </c>
      <c r="O21" s="44">
        <v>116685</v>
      </c>
      <c r="P21" s="44">
        <v>129650</v>
      </c>
      <c r="Q21" s="44">
        <v>129650</v>
      </c>
      <c r="R21" s="44">
        <v>142615</v>
      </c>
      <c r="S21" s="44">
        <v>142615</v>
      </c>
      <c r="T21" s="44">
        <v>142615</v>
      </c>
    </row>
    <row r="22" spans="2:20" ht="15" customHeight="1" x14ac:dyDescent="0.25">
      <c r="B22" t="s">
        <v>407</v>
      </c>
      <c r="C22" t="s">
        <v>409</v>
      </c>
      <c r="D22" s="44">
        <v>13043.59</v>
      </c>
      <c r="E22" s="44">
        <v>9278.43</v>
      </c>
      <c r="F22" s="44">
        <v>7421.0533086899995</v>
      </c>
      <c r="G22" s="44">
        <v>6943.2012545699999</v>
      </c>
      <c r="H22" s="44">
        <v>3361.75</v>
      </c>
      <c r="I22" s="44">
        <v>0</v>
      </c>
      <c r="J22" s="44">
        <v>0</v>
      </c>
      <c r="K22" s="44">
        <v>0</v>
      </c>
      <c r="L22" s="44">
        <v>0</v>
      </c>
      <c r="M22" s="44">
        <v>0</v>
      </c>
      <c r="N22" s="44">
        <v>0</v>
      </c>
      <c r="O22" s="44">
        <v>0</v>
      </c>
      <c r="P22" s="44">
        <v>0</v>
      </c>
      <c r="Q22" s="44">
        <v>0</v>
      </c>
      <c r="R22" s="44">
        <v>0</v>
      </c>
      <c r="S22" s="44">
        <v>0</v>
      </c>
      <c r="T22" s="44">
        <v>0</v>
      </c>
    </row>
    <row r="23" spans="2:20" ht="15" customHeight="1" x14ac:dyDescent="0.25">
      <c r="B23" t="s">
        <v>406</v>
      </c>
      <c r="C23" t="s">
        <v>409</v>
      </c>
      <c r="D23" s="44">
        <v>3899.63</v>
      </c>
      <c r="E23" s="44">
        <v>9143.9599999999991</v>
      </c>
      <c r="F23" s="44">
        <v>12163.061748669999</v>
      </c>
      <c r="G23" s="44">
        <v>14350.413566159999</v>
      </c>
      <c r="H23" s="44">
        <v>17667.25</v>
      </c>
      <c r="I23" s="44">
        <v>23273</v>
      </c>
      <c r="J23" s="44">
        <v>25897</v>
      </c>
      <c r="K23" s="44">
        <v>28599</v>
      </c>
      <c r="L23" s="44">
        <v>31494</v>
      </c>
      <c r="M23" s="44">
        <v>34291</v>
      </c>
      <c r="N23" s="44">
        <v>38174</v>
      </c>
      <c r="O23" s="44">
        <v>38736</v>
      </c>
      <c r="P23" s="44">
        <v>39660</v>
      </c>
      <c r="Q23" s="44">
        <v>40554</v>
      </c>
      <c r="R23" s="44">
        <v>41335.999999999993</v>
      </c>
      <c r="S23" s="44">
        <v>42097</v>
      </c>
      <c r="T23" s="44">
        <v>42921</v>
      </c>
    </row>
    <row r="24" spans="2:20" ht="15" customHeight="1" x14ac:dyDescent="0.25">
      <c r="B24" t="s">
        <v>411</v>
      </c>
      <c r="C24" t="s">
        <v>409</v>
      </c>
      <c r="D24" s="44">
        <v>0</v>
      </c>
      <c r="E24" s="44">
        <v>0</v>
      </c>
      <c r="F24" s="44">
        <v>0</v>
      </c>
      <c r="G24" s="44">
        <v>0</v>
      </c>
      <c r="H24" s="44">
        <v>5.7234630739286354</v>
      </c>
      <c r="I24" s="44">
        <v>10.652928121525175</v>
      </c>
      <c r="J24" s="44">
        <v>16.276896567875241</v>
      </c>
      <c r="K24" s="44">
        <v>24.420568063299566</v>
      </c>
      <c r="L24" s="44">
        <v>37.32459875518915</v>
      </c>
      <c r="M24" s="44">
        <v>50.873755630234925</v>
      </c>
      <c r="N24" s="44">
        <v>76.434906319096569</v>
      </c>
      <c r="O24" s="44">
        <v>108.31109994067391</v>
      </c>
      <c r="P24" s="44">
        <v>150.70441338848033</v>
      </c>
      <c r="Q24" s="44">
        <v>205.65468608853371</v>
      </c>
      <c r="R24" s="44">
        <v>272.91898743491959</v>
      </c>
      <c r="S24" s="44">
        <v>360.26080208115457</v>
      </c>
      <c r="T24" s="44">
        <v>474.09743216818134</v>
      </c>
    </row>
    <row r="25" spans="2:20" ht="15" customHeight="1" x14ac:dyDescent="0.25">
      <c r="B25" t="s">
        <v>410</v>
      </c>
      <c r="C25" t="s">
        <v>409</v>
      </c>
      <c r="D25" s="44">
        <v>0</v>
      </c>
      <c r="E25" s="44">
        <v>0</v>
      </c>
      <c r="F25" s="44">
        <v>0</v>
      </c>
      <c r="G25" s="44">
        <v>6.8439616046135487</v>
      </c>
      <c r="H25" s="44">
        <v>37.450648629786762</v>
      </c>
      <c r="I25" s="44">
        <v>79.17680735477839</v>
      </c>
      <c r="J25" s="44">
        <v>139.76783683262596</v>
      </c>
      <c r="K25" s="44">
        <v>209.33953335541773</v>
      </c>
      <c r="L25" s="44">
        <v>350.30666417877399</v>
      </c>
      <c r="M25" s="44">
        <v>525.91928789564838</v>
      </c>
      <c r="N25" s="44">
        <v>858.60768470723667</v>
      </c>
      <c r="O25" s="44">
        <v>1261.8919987020427</v>
      </c>
      <c r="P25" s="44">
        <v>1739.4727726914043</v>
      </c>
      <c r="Q25" s="44">
        <v>2244.5572441514273</v>
      </c>
      <c r="R25" s="44">
        <v>2722.0184630413464</v>
      </c>
      <c r="S25" s="44">
        <v>3200.4320928599441</v>
      </c>
      <c r="T25" s="44">
        <v>3688.0608001886189</v>
      </c>
    </row>
    <row r="26" spans="2:20" ht="15" customHeight="1" x14ac:dyDescent="0.25">
      <c r="B26" t="s">
        <v>401</v>
      </c>
      <c r="C26" t="s">
        <v>409</v>
      </c>
      <c r="D26" s="44">
        <v>0</v>
      </c>
      <c r="E26" s="44">
        <v>4320.0010128537469</v>
      </c>
      <c r="F26" s="44">
        <v>4430.8990789945565</v>
      </c>
      <c r="G26" s="44">
        <v>5083.8468416826181</v>
      </c>
      <c r="H26" s="44">
        <v>5083.2011917912414</v>
      </c>
      <c r="I26" s="44">
        <v>5083.2011917912414</v>
      </c>
      <c r="J26" s="44">
        <v>5083.2011917912414</v>
      </c>
      <c r="K26" s="44">
        <v>5083.2011917912414</v>
      </c>
      <c r="L26" s="44">
        <v>5083.2011917912414</v>
      </c>
      <c r="M26" s="44">
        <v>5083.2011917912414</v>
      </c>
      <c r="N26" s="44">
        <v>5083.2011917912414</v>
      </c>
      <c r="O26" s="44">
        <v>5083.2011917912414</v>
      </c>
      <c r="P26" s="44">
        <v>5083.2011917912414</v>
      </c>
      <c r="Q26" s="44">
        <v>5083.2011917912414</v>
      </c>
      <c r="R26" s="44">
        <v>5083.2011917912414</v>
      </c>
      <c r="S26" s="44">
        <v>5083.2011917912414</v>
      </c>
      <c r="T26" s="44">
        <v>5083.2011917912414</v>
      </c>
    </row>
    <row r="27" spans="2:20" ht="15" customHeight="1" x14ac:dyDescent="0.25">
      <c r="B27" t="s">
        <v>402</v>
      </c>
      <c r="C27" t="s">
        <v>409</v>
      </c>
      <c r="D27" s="44">
        <v>463114.68</v>
      </c>
      <c r="E27" s="44">
        <v>467283.25</v>
      </c>
      <c r="F27" s="44">
        <v>454775.19914623996</v>
      </c>
      <c r="G27" s="44">
        <v>449087.91743591998</v>
      </c>
      <c r="H27" s="44">
        <v>418200.18510874483</v>
      </c>
      <c r="I27" s="44">
        <v>392898.83047637768</v>
      </c>
      <c r="J27" s="44">
        <v>364880.6376778697</v>
      </c>
      <c r="K27" s="44">
        <v>338148.67235172761</v>
      </c>
      <c r="L27" s="44">
        <v>314729.38985308359</v>
      </c>
      <c r="M27" s="44">
        <v>305335.46586711606</v>
      </c>
      <c r="N27" s="44">
        <v>301658.15983316646</v>
      </c>
      <c r="O27" s="44">
        <v>301126.87978721352</v>
      </c>
      <c r="P27" s="44">
        <v>287839.70096281491</v>
      </c>
      <c r="Q27" s="44">
        <v>286456.85527104948</v>
      </c>
      <c r="R27" s="44">
        <v>273730.9835939302</v>
      </c>
      <c r="S27" s="44">
        <v>272740.2711084038</v>
      </c>
      <c r="T27" s="44">
        <v>272086.27280927054</v>
      </c>
    </row>
    <row r="28" spans="2:20" ht="15" customHeight="1" x14ac:dyDescent="0.25">
      <c r="D28" s="44"/>
      <c r="E28" s="44"/>
      <c r="F28" s="44"/>
      <c r="G28" s="44"/>
      <c r="H28" s="44"/>
      <c r="I28" s="44"/>
      <c r="J28" s="44"/>
      <c r="K28" s="44"/>
      <c r="L28" s="44"/>
      <c r="M28" s="44"/>
      <c r="N28" s="44"/>
      <c r="O28" s="44"/>
    </row>
    <row r="29" spans="2:20" ht="15" customHeight="1" x14ac:dyDescent="0.25">
      <c r="B29" t="s">
        <v>394</v>
      </c>
      <c r="C29" t="s">
        <v>395</v>
      </c>
      <c r="D29">
        <v>2014</v>
      </c>
      <c r="E29">
        <v>2015</v>
      </c>
      <c r="F29">
        <v>2016</v>
      </c>
      <c r="G29">
        <v>2017</v>
      </c>
      <c r="H29">
        <v>2018</v>
      </c>
      <c r="I29">
        <v>2019</v>
      </c>
      <c r="J29">
        <v>2020</v>
      </c>
      <c r="K29">
        <v>2021</v>
      </c>
      <c r="L29">
        <v>2022</v>
      </c>
      <c r="M29">
        <v>2023</v>
      </c>
      <c r="N29">
        <v>2024</v>
      </c>
      <c r="O29">
        <v>2025</v>
      </c>
      <c r="P29">
        <v>2026</v>
      </c>
      <c r="Q29">
        <v>2027</v>
      </c>
      <c r="R29">
        <v>2028</v>
      </c>
      <c r="S29">
        <v>2029</v>
      </c>
      <c r="T29">
        <v>2030</v>
      </c>
    </row>
    <row r="30" spans="2:20" ht="15" customHeight="1" x14ac:dyDescent="0.25">
      <c r="B30" t="s">
        <v>403</v>
      </c>
      <c r="C30" t="s">
        <v>409</v>
      </c>
      <c r="D30" s="44">
        <v>0</v>
      </c>
      <c r="E30" s="44">
        <v>0</v>
      </c>
      <c r="F30" s="44">
        <v>0</v>
      </c>
      <c r="G30" s="44">
        <v>0</v>
      </c>
      <c r="H30" s="44">
        <v>0</v>
      </c>
      <c r="I30" s="44">
        <v>2501.4427623557203</v>
      </c>
      <c r="J30" s="44">
        <v>2956.2505373294875</v>
      </c>
      <c r="K30" s="44">
        <v>3411.0583123032552</v>
      </c>
      <c r="L30" s="44">
        <v>3740.9553999999998</v>
      </c>
      <c r="M30" s="44">
        <v>3740.9553999999998</v>
      </c>
      <c r="N30" s="44">
        <v>3740.9553999999998</v>
      </c>
      <c r="O30" s="44">
        <v>3740.9553999999998</v>
      </c>
      <c r="P30" s="44">
        <v>3740.9553999999998</v>
      </c>
      <c r="Q30" s="44">
        <v>3740.9553999999998</v>
      </c>
      <c r="R30" s="44">
        <v>3740.9553999999998</v>
      </c>
      <c r="S30" s="44">
        <v>3740.9553999999998</v>
      </c>
      <c r="T30" s="44">
        <v>3740.9553999999998</v>
      </c>
    </row>
    <row r="31" spans="2:20" ht="15" customHeight="1" x14ac:dyDescent="0.25">
      <c r="B31" t="s">
        <v>404</v>
      </c>
      <c r="C31" t="s">
        <v>409</v>
      </c>
      <c r="D31" s="44">
        <v>0</v>
      </c>
      <c r="E31" s="44">
        <v>0</v>
      </c>
      <c r="F31" s="44">
        <v>0</v>
      </c>
      <c r="G31" s="44">
        <v>0</v>
      </c>
      <c r="H31" s="44">
        <v>3607.9758000000002</v>
      </c>
      <c r="I31" s="44">
        <v>1239.5126376442797</v>
      </c>
      <c r="J31" s="44">
        <v>784.70486267051228</v>
      </c>
      <c r="K31" s="44">
        <v>329.89708769674485</v>
      </c>
      <c r="L31" s="44">
        <v>0</v>
      </c>
      <c r="M31" s="44">
        <v>0</v>
      </c>
      <c r="N31" s="44">
        <v>0</v>
      </c>
      <c r="O31" s="44">
        <v>0</v>
      </c>
      <c r="P31" s="44">
        <v>0</v>
      </c>
      <c r="Q31" s="44">
        <v>0</v>
      </c>
      <c r="R31" s="44">
        <v>0</v>
      </c>
      <c r="S31" s="44">
        <v>0</v>
      </c>
      <c r="T31" s="44">
        <v>0</v>
      </c>
    </row>
    <row r="32" spans="2:20" ht="15.75" customHeight="1" x14ac:dyDescent="0.25">
      <c r="B32" t="s">
        <v>405</v>
      </c>
      <c r="C32" t="s">
        <v>409</v>
      </c>
      <c r="D32" s="44">
        <v>0</v>
      </c>
      <c r="E32" s="44">
        <v>0</v>
      </c>
      <c r="F32" s="44">
        <v>0</v>
      </c>
      <c r="G32" s="44">
        <v>0</v>
      </c>
      <c r="H32" s="44">
        <v>0</v>
      </c>
      <c r="I32" s="44">
        <v>2593.8000000000002</v>
      </c>
      <c r="J32" s="44">
        <v>5187.6000000000004</v>
      </c>
      <c r="K32" s="44">
        <v>10375.200000000001</v>
      </c>
      <c r="L32" s="44">
        <v>19453.5</v>
      </c>
      <c r="M32" s="44">
        <v>22695.75</v>
      </c>
      <c r="N32" s="44">
        <v>22695.75</v>
      </c>
      <c r="O32" s="44">
        <v>22695.75</v>
      </c>
      <c r="P32" s="44">
        <v>25938</v>
      </c>
      <c r="Q32" s="44">
        <v>25938</v>
      </c>
      <c r="R32" s="44">
        <v>25938</v>
      </c>
      <c r="S32" s="44">
        <v>29180.25</v>
      </c>
      <c r="T32" s="44">
        <v>29180.25</v>
      </c>
    </row>
    <row r="35" spans="1:20" ht="23.25" x14ac:dyDescent="0.35">
      <c r="A35" s="41" t="s">
        <v>415</v>
      </c>
      <c r="B35" s="36"/>
      <c r="C35" s="36"/>
      <c r="D35" s="36" t="s">
        <v>416</v>
      </c>
      <c r="E35" s="36"/>
    </row>
    <row r="36" spans="1:20" ht="15" thickBot="1" x14ac:dyDescent="0.4">
      <c r="A36" s="42" t="s">
        <v>417</v>
      </c>
      <c r="B36" s="36"/>
      <c r="C36" s="36"/>
      <c r="D36" s="36"/>
      <c r="E36" s="36"/>
    </row>
    <row r="37" spans="1:20" ht="15" thickBot="1" x14ac:dyDescent="0.4">
      <c r="A37" s="43" t="s">
        <v>414</v>
      </c>
      <c r="B37" s="36"/>
      <c r="C37" s="108" t="s">
        <v>418</v>
      </c>
      <c r="D37" s="107"/>
      <c r="E37" s="36"/>
    </row>
    <row r="38" spans="1:20" ht="15" thickBot="1" x14ac:dyDescent="0.4">
      <c r="A38" s="43" t="s">
        <v>419</v>
      </c>
      <c r="B38" s="36"/>
      <c r="C38" s="108" t="s">
        <v>489</v>
      </c>
      <c r="D38" s="107"/>
      <c r="E38" s="36" t="s">
        <v>420</v>
      </c>
    </row>
    <row r="39" spans="1:20" ht="15" thickBot="1" x14ac:dyDescent="0.4">
      <c r="A39" s="43" t="s">
        <v>421</v>
      </c>
      <c r="B39" s="36"/>
      <c r="C39" s="106">
        <v>0.2</v>
      </c>
      <c r="D39" s="107"/>
      <c r="E39" s="36"/>
    </row>
    <row r="41" spans="1:20" x14ac:dyDescent="0.35">
      <c r="D41" t="s">
        <v>408</v>
      </c>
    </row>
    <row r="42" spans="1:20" x14ac:dyDescent="0.35">
      <c r="A42" t="s">
        <v>413</v>
      </c>
      <c r="B42" t="s">
        <v>394</v>
      </c>
      <c r="C42" t="s">
        <v>395</v>
      </c>
      <c r="D42">
        <v>2014</v>
      </c>
      <c r="E42">
        <v>2015</v>
      </c>
      <c r="F42">
        <v>2016</v>
      </c>
      <c r="G42">
        <v>2017</v>
      </c>
      <c r="H42">
        <v>2018</v>
      </c>
      <c r="I42">
        <v>2019</v>
      </c>
      <c r="J42">
        <v>2020</v>
      </c>
      <c r="K42">
        <v>2021</v>
      </c>
      <c r="L42">
        <v>2022</v>
      </c>
      <c r="M42">
        <v>2023</v>
      </c>
      <c r="N42">
        <v>2024</v>
      </c>
      <c r="O42">
        <v>2025</v>
      </c>
      <c r="P42">
        <v>2026</v>
      </c>
      <c r="Q42">
        <v>2027</v>
      </c>
      <c r="R42">
        <v>2028</v>
      </c>
      <c r="S42">
        <v>2029</v>
      </c>
      <c r="T42">
        <v>2030</v>
      </c>
    </row>
    <row r="43" spans="1:20" x14ac:dyDescent="0.35">
      <c r="B43" s="38" t="s">
        <v>398</v>
      </c>
      <c r="C43" t="s">
        <v>409</v>
      </c>
      <c r="D43" s="44">
        <v>120325.06200000001</v>
      </c>
      <c r="E43" s="44">
        <v>119420.30100000001</v>
      </c>
      <c r="F43" s="44">
        <v>127721.91338478001</v>
      </c>
      <c r="G43" s="44">
        <v>122816.04933312001</v>
      </c>
      <c r="H43" s="44">
        <v>116778.02717625264</v>
      </c>
      <c r="I43" s="44">
        <v>109120.98660484287</v>
      </c>
      <c r="J43" s="44">
        <v>105519.05453383218</v>
      </c>
      <c r="K43" s="44">
        <v>101878.83146109243</v>
      </c>
      <c r="L43" s="44">
        <v>101805.78436232005</v>
      </c>
      <c r="M43" s="44">
        <v>101638.07098064997</v>
      </c>
      <c r="N43" s="44">
        <v>101319.00263046757</v>
      </c>
      <c r="O43" s="44">
        <v>96703.675289909908</v>
      </c>
      <c r="P43" s="44">
        <v>92157.443866225352</v>
      </c>
      <c r="Q43" s="44">
        <v>87626.034716687791</v>
      </c>
      <c r="R43" s="44">
        <v>82804.347853445608</v>
      </c>
      <c r="S43" s="44">
        <v>78940.380869864617</v>
      </c>
      <c r="T43" s="44">
        <v>75153.592807269655</v>
      </c>
    </row>
    <row r="44" spans="1:20" x14ac:dyDescent="0.35">
      <c r="B44" t="s">
        <v>397</v>
      </c>
      <c r="C44" t="s">
        <v>409</v>
      </c>
      <c r="D44" s="44">
        <v>717.28800000000012</v>
      </c>
      <c r="E44" s="44">
        <v>3415.2690000000002</v>
      </c>
      <c r="F44" s="44">
        <v>2521.74961467</v>
      </c>
      <c r="G44" s="44">
        <v>5522.3128517700006</v>
      </c>
      <c r="H44" s="44">
        <v>8151.0000000000009</v>
      </c>
      <c r="I44" s="44">
        <v>12226.5</v>
      </c>
      <c r="J44" s="44">
        <v>12226.5</v>
      </c>
      <c r="K44" s="44">
        <v>12226.5</v>
      </c>
      <c r="L44" s="44">
        <v>8151.0000000000009</v>
      </c>
      <c r="M44" s="44">
        <v>4075.5000000000005</v>
      </c>
      <c r="N44" s="44">
        <v>0</v>
      </c>
      <c r="O44" s="44">
        <v>0</v>
      </c>
      <c r="P44" s="44">
        <v>0</v>
      </c>
      <c r="Q44" s="44">
        <v>0</v>
      </c>
      <c r="R44" s="44">
        <v>0</v>
      </c>
      <c r="S44" s="44">
        <v>0</v>
      </c>
      <c r="T44" s="44">
        <v>0</v>
      </c>
    </row>
    <row r="45" spans="1:20" x14ac:dyDescent="0.35">
      <c r="B45" t="s">
        <v>396</v>
      </c>
      <c r="C45" t="s">
        <v>409</v>
      </c>
      <c r="D45" s="44">
        <v>0</v>
      </c>
      <c r="E45" s="44">
        <v>0</v>
      </c>
      <c r="F45" s="44">
        <v>0</v>
      </c>
      <c r="G45" s="44">
        <v>0</v>
      </c>
      <c r="H45" s="44">
        <v>164.37630696634795</v>
      </c>
      <c r="I45" s="44">
        <v>328.75261393269591</v>
      </c>
      <c r="J45" s="44">
        <v>610.23691791878798</v>
      </c>
      <c r="K45" s="44">
        <v>938.04128896063594</v>
      </c>
      <c r="L45" s="44">
        <v>1324.4670096326126</v>
      </c>
      <c r="M45" s="44">
        <v>1806.5917370004368</v>
      </c>
      <c r="N45" s="44">
        <v>2478.3979386564015</v>
      </c>
      <c r="O45" s="44">
        <v>3342.9592822550608</v>
      </c>
      <c r="P45" s="44">
        <v>4160.555966720477</v>
      </c>
      <c r="Q45" s="44">
        <v>5705.7000000000007</v>
      </c>
      <c r="R45" s="44">
        <v>7743.4500000000007</v>
      </c>
      <c r="S45" s="44">
        <v>8966.1</v>
      </c>
      <c r="T45" s="44">
        <v>10188.75</v>
      </c>
    </row>
    <row r="46" spans="1:20" x14ac:dyDescent="0.35">
      <c r="B46" t="s">
        <v>303</v>
      </c>
      <c r="C46" t="s">
        <v>409</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row>
    <row r="47" spans="1:20" x14ac:dyDescent="0.35">
      <c r="B47" t="s">
        <v>412</v>
      </c>
      <c r="C47" t="s">
        <v>409</v>
      </c>
      <c r="D47" s="44">
        <v>4.0909090909090908</v>
      </c>
      <c r="E47" s="44">
        <v>43.636363636363633</v>
      </c>
      <c r="F47" s="44">
        <v>0.34836</v>
      </c>
      <c r="G47" s="44">
        <v>32.183399999999999</v>
      </c>
      <c r="H47" s="44">
        <v>86.292000000000002</v>
      </c>
      <c r="I47" s="44">
        <v>160.512</v>
      </c>
      <c r="J47" s="44">
        <v>285.81600000000003</v>
      </c>
      <c r="K47" s="44">
        <v>463.06800000000004</v>
      </c>
      <c r="L47" s="44">
        <v>734.38800000000003</v>
      </c>
      <c r="M47" s="44">
        <v>1556.375573808089</v>
      </c>
      <c r="N47" s="44">
        <v>2861.3027214242675</v>
      </c>
      <c r="O47" s="44">
        <v>4166.229869040445</v>
      </c>
      <c r="P47" s="44">
        <v>5580.4008168975561</v>
      </c>
      <c r="Q47" s="44">
        <v>7252.7567653048791</v>
      </c>
      <c r="R47" s="44">
        <v>9228.3540554167848</v>
      </c>
      <c r="S47" s="44">
        <v>11510.91591476666</v>
      </c>
      <c r="T47" s="44">
        <v>14096.334987020278</v>
      </c>
    </row>
    <row r="48" spans="1:20" x14ac:dyDescent="0.35">
      <c r="B48" t="s">
        <v>399</v>
      </c>
      <c r="C48" t="s">
        <v>409</v>
      </c>
      <c r="D48" s="44">
        <v>979.20022958018251</v>
      </c>
      <c r="E48" s="44">
        <v>1501.2003519666769</v>
      </c>
      <c r="F48" s="44">
        <v>2556.8631777440378</v>
      </c>
      <c r="G48" s="44">
        <v>3678.3982750956025</v>
      </c>
      <c r="H48" s="44">
        <v>4297.1000250844536</v>
      </c>
      <c r="I48" s="44">
        <v>4864.9474542201624</v>
      </c>
      <c r="J48" s="44">
        <v>5625.9077126324928</v>
      </c>
      <c r="K48" s="44">
        <v>6581.6428487111243</v>
      </c>
      <c r="L48" s="44">
        <v>7647.1935337367613</v>
      </c>
      <c r="M48" s="44">
        <v>9666.6824109203571</v>
      </c>
      <c r="N48" s="44">
        <v>12609.567908301229</v>
      </c>
      <c r="O48" s="44">
        <v>15552.453405682103</v>
      </c>
      <c r="P48" s="44">
        <v>18685.209765568718</v>
      </c>
      <c r="Q48" s="44">
        <v>22336.515808834498</v>
      </c>
      <c r="R48" s="44">
        <v>26662.995405554753</v>
      </c>
      <c r="S48" s="44">
        <v>31678.027795347465</v>
      </c>
      <c r="T48" s="44">
        <v>37372.944432125361</v>
      </c>
    </row>
    <row r="49" spans="2:20" x14ac:dyDescent="0.35">
      <c r="B49" t="s">
        <v>400</v>
      </c>
      <c r="C49" t="s">
        <v>409</v>
      </c>
      <c r="D49" s="44">
        <v>1565006.29</v>
      </c>
      <c r="E49" s="44">
        <v>1592617.72</v>
      </c>
      <c r="F49" s="44">
        <v>1679787.55446753</v>
      </c>
      <c r="G49" s="44">
        <v>1681204.34965356</v>
      </c>
      <c r="H49" s="44">
        <v>1625577.1493089043</v>
      </c>
      <c r="I49" s="44">
        <v>1576031.7239719573</v>
      </c>
      <c r="J49" s="44">
        <v>1527403.5462947378</v>
      </c>
      <c r="K49" s="44">
        <v>1478522.1184386765</v>
      </c>
      <c r="L49" s="44">
        <v>1423346.291148467</v>
      </c>
      <c r="M49" s="44">
        <v>1367824.8758763711</v>
      </c>
      <c r="N49" s="44">
        <v>1312450.0764236173</v>
      </c>
      <c r="O49" s="44">
        <v>1256346.463945318</v>
      </c>
      <c r="P49" s="44">
        <v>1200175.722200118</v>
      </c>
      <c r="Q49" s="44">
        <v>1153443.5661451281</v>
      </c>
      <c r="R49" s="44">
        <v>1109022.5230218389</v>
      </c>
      <c r="S49" s="44">
        <v>1066124.5609715378</v>
      </c>
      <c r="T49" s="44">
        <v>1023885.9894027141</v>
      </c>
    </row>
    <row r="50" spans="2:20" x14ac:dyDescent="0.35">
      <c r="D50" s="44"/>
      <c r="E50" s="44"/>
      <c r="F50" s="44"/>
      <c r="G50" s="44"/>
      <c r="H50" s="44"/>
      <c r="I50" s="44"/>
      <c r="J50" s="44"/>
    </row>
    <row r="51" spans="2:20" x14ac:dyDescent="0.35">
      <c r="B51" t="s">
        <v>394</v>
      </c>
      <c r="C51" t="s">
        <v>395</v>
      </c>
      <c r="D51">
        <v>2014</v>
      </c>
      <c r="E51">
        <v>2015</v>
      </c>
      <c r="F51">
        <v>2016</v>
      </c>
      <c r="G51">
        <v>2017</v>
      </c>
      <c r="H51">
        <v>2018</v>
      </c>
      <c r="I51">
        <v>2019</v>
      </c>
      <c r="J51">
        <v>2020</v>
      </c>
      <c r="K51">
        <v>2021</v>
      </c>
      <c r="L51">
        <v>2022</v>
      </c>
      <c r="M51">
        <v>2023</v>
      </c>
      <c r="N51">
        <v>2024</v>
      </c>
      <c r="O51">
        <v>2025</v>
      </c>
      <c r="P51">
        <v>2026</v>
      </c>
      <c r="Q51">
        <v>2027</v>
      </c>
      <c r="R51">
        <v>2028</v>
      </c>
      <c r="S51">
        <v>2029</v>
      </c>
      <c r="T51">
        <v>2030</v>
      </c>
    </row>
    <row r="52" spans="2:20" x14ac:dyDescent="0.35">
      <c r="B52" t="s">
        <v>305</v>
      </c>
      <c r="C52" t="s">
        <v>409</v>
      </c>
      <c r="D52" s="44">
        <v>8450.8401938348852</v>
      </c>
      <c r="E52" s="44">
        <v>15892.624842137247</v>
      </c>
      <c r="F52" s="44">
        <v>20603.494372489626</v>
      </c>
      <c r="G52" s="44">
        <v>21629.003325483714</v>
      </c>
      <c r="H52" s="44">
        <v>25226.388638313092</v>
      </c>
      <c r="I52" s="44">
        <v>34686.284377680502</v>
      </c>
      <c r="J52" s="44">
        <v>44146.180117047908</v>
      </c>
      <c r="K52" s="44">
        <v>53606.075856415315</v>
      </c>
      <c r="L52" s="44">
        <v>63065.971595782728</v>
      </c>
      <c r="M52" s="44">
        <v>63065.971595782728</v>
      </c>
      <c r="N52" s="44">
        <v>63065.971595782728</v>
      </c>
      <c r="O52" s="44">
        <v>63065.971595782728</v>
      </c>
      <c r="P52" s="44">
        <v>63065.971595782728</v>
      </c>
      <c r="Q52" s="44">
        <v>63065.971595782728</v>
      </c>
      <c r="R52" s="44">
        <v>63065.971595782728</v>
      </c>
      <c r="S52" s="44">
        <v>63065.971595782728</v>
      </c>
      <c r="T52" s="44">
        <v>63065.971595782728</v>
      </c>
    </row>
    <row r="53" spans="2:20" x14ac:dyDescent="0.35">
      <c r="B53" t="s">
        <v>306</v>
      </c>
      <c r="C53" t="s">
        <v>409</v>
      </c>
      <c r="D53" s="44">
        <v>14650.45</v>
      </c>
      <c r="E53" s="44">
        <v>21392.25</v>
      </c>
      <c r="F53" s="44">
        <v>33147.765505050003</v>
      </c>
      <c r="G53" s="44">
        <v>43492.958682100005</v>
      </c>
      <c r="H53" s="44">
        <v>58342.5</v>
      </c>
      <c r="I53" s="44">
        <v>71307.5</v>
      </c>
      <c r="J53" s="44">
        <v>84272.5</v>
      </c>
      <c r="K53" s="44">
        <v>97237.5</v>
      </c>
      <c r="L53" s="44">
        <v>110202.5</v>
      </c>
      <c r="M53" s="44">
        <v>116685</v>
      </c>
      <c r="N53" s="44">
        <v>116685</v>
      </c>
      <c r="O53" s="44">
        <v>116685</v>
      </c>
      <c r="P53" s="44">
        <v>129650</v>
      </c>
      <c r="Q53" s="44">
        <v>129650</v>
      </c>
      <c r="R53" s="44">
        <v>142615</v>
      </c>
      <c r="S53" s="44">
        <v>142615</v>
      </c>
      <c r="T53" s="44">
        <v>142615</v>
      </c>
    </row>
    <row r="54" spans="2:20" x14ac:dyDescent="0.35">
      <c r="B54" t="s">
        <v>407</v>
      </c>
      <c r="C54" t="s">
        <v>409</v>
      </c>
      <c r="D54" s="44">
        <v>13043.59</v>
      </c>
      <c r="E54" s="44">
        <v>9278.43</v>
      </c>
      <c r="F54" s="44">
        <v>7421.0533086899995</v>
      </c>
      <c r="G54" s="44">
        <v>6943.2012545699999</v>
      </c>
      <c r="H54" s="44">
        <v>3361.75</v>
      </c>
      <c r="I54" s="44">
        <v>0</v>
      </c>
      <c r="J54" s="44">
        <v>0</v>
      </c>
      <c r="K54" s="44">
        <v>0</v>
      </c>
      <c r="L54" s="44">
        <v>0</v>
      </c>
      <c r="M54" s="44">
        <v>0</v>
      </c>
      <c r="N54" s="44">
        <v>0</v>
      </c>
      <c r="O54" s="44">
        <v>0</v>
      </c>
      <c r="P54" s="44">
        <v>0</v>
      </c>
      <c r="Q54" s="44">
        <v>0</v>
      </c>
      <c r="R54" s="44">
        <v>0</v>
      </c>
      <c r="S54" s="44">
        <v>0</v>
      </c>
      <c r="T54" s="44">
        <v>0</v>
      </c>
    </row>
    <row r="55" spans="2:20" x14ac:dyDescent="0.35">
      <c r="B55" t="s">
        <v>406</v>
      </c>
      <c r="C55" t="s">
        <v>409</v>
      </c>
      <c r="D55" s="44">
        <v>3899.63</v>
      </c>
      <c r="E55" s="44">
        <v>9143.9599999999991</v>
      </c>
      <c r="F55" s="44">
        <v>12163.061748669999</v>
      </c>
      <c r="G55" s="44">
        <v>14350.413566159999</v>
      </c>
      <c r="H55" s="44">
        <v>17667.25</v>
      </c>
      <c r="I55" s="44">
        <v>23273</v>
      </c>
      <c r="J55" s="44">
        <v>25897</v>
      </c>
      <c r="K55" s="44">
        <v>28599</v>
      </c>
      <c r="L55" s="44">
        <v>31494</v>
      </c>
      <c r="M55" s="44">
        <v>34291</v>
      </c>
      <c r="N55" s="44">
        <v>38174</v>
      </c>
      <c r="O55" s="44">
        <v>38736</v>
      </c>
      <c r="P55" s="44">
        <v>39660</v>
      </c>
      <c r="Q55" s="44">
        <v>40554</v>
      </c>
      <c r="R55" s="44">
        <v>41335.999999999993</v>
      </c>
      <c r="S55" s="44">
        <v>42097</v>
      </c>
      <c r="T55" s="44">
        <v>42921</v>
      </c>
    </row>
    <row r="56" spans="2:20" x14ac:dyDescent="0.35">
      <c r="B56" t="s">
        <v>411</v>
      </c>
      <c r="C56" t="s">
        <v>409</v>
      </c>
      <c r="D56" s="44">
        <v>0</v>
      </c>
      <c r="E56" s="44">
        <v>0</v>
      </c>
      <c r="F56" s="44">
        <v>0</v>
      </c>
      <c r="G56" s="44">
        <v>0</v>
      </c>
      <c r="H56" s="44">
        <v>5.7234630739286354</v>
      </c>
      <c r="I56" s="44">
        <v>10.652928121525175</v>
      </c>
      <c r="J56" s="44">
        <v>16.276896567875241</v>
      </c>
      <c r="K56" s="44">
        <v>24.420568063299566</v>
      </c>
      <c r="L56" s="44">
        <v>37.32459875518915</v>
      </c>
      <c r="M56" s="44">
        <v>50.873755630234925</v>
      </c>
      <c r="N56" s="44">
        <v>76.434906319096569</v>
      </c>
      <c r="O56" s="44">
        <v>108.31109994067391</v>
      </c>
      <c r="P56" s="44">
        <v>150.70441338848033</v>
      </c>
      <c r="Q56" s="44">
        <v>205.65468608853371</v>
      </c>
      <c r="R56" s="44">
        <v>272.91898743491959</v>
      </c>
      <c r="S56" s="44">
        <v>360.26080208115457</v>
      </c>
      <c r="T56" s="44">
        <v>474.09743216818134</v>
      </c>
    </row>
    <row r="57" spans="2:20" x14ac:dyDescent="0.35">
      <c r="B57" t="s">
        <v>410</v>
      </c>
      <c r="C57" t="s">
        <v>409</v>
      </c>
      <c r="D57" s="44">
        <v>0</v>
      </c>
      <c r="E57" s="44">
        <v>0</v>
      </c>
      <c r="F57" s="44">
        <v>0</v>
      </c>
      <c r="G57" s="44">
        <v>6.8439616046135487</v>
      </c>
      <c r="H57" s="44">
        <v>37.450648629786762</v>
      </c>
      <c r="I57" s="44">
        <v>79.17680735477839</v>
      </c>
      <c r="J57" s="44">
        <v>139.76783683262596</v>
      </c>
      <c r="K57" s="44">
        <v>209.33953335541773</v>
      </c>
      <c r="L57" s="44">
        <v>350.30666417877399</v>
      </c>
      <c r="M57" s="44">
        <v>525.91928789564838</v>
      </c>
      <c r="N57" s="44">
        <v>858.60768470723667</v>
      </c>
      <c r="O57" s="44">
        <v>1261.8919987020427</v>
      </c>
      <c r="P57" s="44">
        <v>1739.4727726914043</v>
      </c>
      <c r="Q57" s="44">
        <v>2244.5572441514273</v>
      </c>
      <c r="R57" s="44">
        <v>2722.0184630413464</v>
      </c>
      <c r="S57" s="44">
        <v>3200.4320928599441</v>
      </c>
      <c r="T57" s="44">
        <v>3688.0608001886189</v>
      </c>
    </row>
    <row r="58" spans="2:20" x14ac:dyDescent="0.35">
      <c r="B58" t="s">
        <v>401</v>
      </c>
      <c r="C58" t="s">
        <v>409</v>
      </c>
      <c r="D58" s="44">
        <v>0</v>
      </c>
      <c r="E58" s="44">
        <v>4320.0010128537469</v>
      </c>
      <c r="F58" s="44">
        <v>4430.8990789945565</v>
      </c>
      <c r="G58" s="44">
        <v>5083.8468416826181</v>
      </c>
      <c r="H58" s="44">
        <v>5083.2011917912414</v>
      </c>
      <c r="I58" s="44">
        <v>5083.2011917912414</v>
      </c>
      <c r="J58" s="44">
        <v>5083.2011917912414</v>
      </c>
      <c r="K58" s="44">
        <v>5083.2011917912414</v>
      </c>
      <c r="L58" s="44">
        <v>5083.2011917912414</v>
      </c>
      <c r="M58" s="44">
        <v>5083.2011917912414</v>
      </c>
      <c r="N58" s="44">
        <v>5083.2011917912414</v>
      </c>
      <c r="O58" s="44">
        <v>5083.2011917912414</v>
      </c>
      <c r="P58" s="44">
        <v>5083.2011917912414</v>
      </c>
      <c r="Q58" s="44">
        <v>5083.2011917912414</v>
      </c>
      <c r="R58" s="44">
        <v>5083.2011917912414</v>
      </c>
      <c r="S58" s="44">
        <v>5083.2011917912414</v>
      </c>
      <c r="T58" s="44">
        <v>5083.2011917912414</v>
      </c>
    </row>
    <row r="59" spans="2:20" x14ac:dyDescent="0.35">
      <c r="B59" t="s">
        <v>402</v>
      </c>
      <c r="C59" t="s">
        <v>409</v>
      </c>
      <c r="D59" s="44">
        <v>463114.68</v>
      </c>
      <c r="E59" s="44">
        <v>467283.25</v>
      </c>
      <c r="F59" s="44">
        <v>454775.19914623996</v>
      </c>
      <c r="G59" s="44">
        <v>449087.91743591998</v>
      </c>
      <c r="H59" s="44">
        <v>411681.02590693271</v>
      </c>
      <c r="I59" s="44">
        <v>385576.69465461111</v>
      </c>
      <c r="J59" s="44">
        <v>361410.84281125257</v>
      </c>
      <c r="K59" s="44">
        <v>341607.94689698418</v>
      </c>
      <c r="L59" s="44">
        <v>321674.32971530192</v>
      </c>
      <c r="M59" s="44">
        <v>319182.08197428979</v>
      </c>
      <c r="N59" s="44">
        <v>312734.41447673709</v>
      </c>
      <c r="O59" s="44">
        <v>308568.7455107274</v>
      </c>
      <c r="P59" s="44">
        <v>290943.8746535728</v>
      </c>
      <c r="Q59" s="44">
        <v>287195.77511352632</v>
      </c>
      <c r="R59" s="44">
        <v>271274.34629066038</v>
      </c>
      <c r="S59" s="44">
        <v>269608.81103630643</v>
      </c>
      <c r="T59" s="44">
        <v>268437.94038228597</v>
      </c>
    </row>
    <row r="60" spans="2:20" x14ac:dyDescent="0.35">
      <c r="D60" s="44"/>
      <c r="E60" s="44"/>
      <c r="F60" s="44"/>
      <c r="G60" s="44"/>
      <c r="H60" s="44"/>
      <c r="I60" s="44"/>
      <c r="J60" s="44"/>
      <c r="K60" s="44"/>
      <c r="L60" s="44"/>
      <c r="M60" s="44"/>
      <c r="N60" s="44"/>
      <c r="O60" s="44"/>
    </row>
    <row r="61" spans="2:20" x14ac:dyDescent="0.35">
      <c r="B61" t="s">
        <v>394</v>
      </c>
      <c r="C61" t="s">
        <v>395</v>
      </c>
      <c r="D61">
        <v>2014</v>
      </c>
      <c r="E61">
        <v>2015</v>
      </c>
      <c r="F61">
        <v>2016</v>
      </c>
      <c r="G61">
        <v>2017</v>
      </c>
      <c r="H61">
        <v>2018</v>
      </c>
      <c r="I61">
        <v>2019</v>
      </c>
      <c r="J61">
        <v>2020</v>
      </c>
      <c r="K61">
        <v>2021</v>
      </c>
      <c r="L61">
        <v>2022</v>
      </c>
      <c r="M61">
        <v>2023</v>
      </c>
      <c r="N61">
        <v>2024</v>
      </c>
      <c r="O61">
        <v>2025</v>
      </c>
      <c r="P61">
        <v>2026</v>
      </c>
      <c r="Q61">
        <v>2027</v>
      </c>
      <c r="R61">
        <v>2028</v>
      </c>
      <c r="S61">
        <v>2029</v>
      </c>
      <c r="T61">
        <v>2030</v>
      </c>
    </row>
    <row r="62" spans="2:20" x14ac:dyDescent="0.35">
      <c r="B62" t="s">
        <v>403</v>
      </c>
      <c r="C62" t="s">
        <v>409</v>
      </c>
      <c r="D62" s="44">
        <v>0</v>
      </c>
      <c r="E62" s="44">
        <v>0</v>
      </c>
      <c r="F62" s="44">
        <v>0</v>
      </c>
      <c r="G62" s="44">
        <v>0</v>
      </c>
      <c r="H62" s="44">
        <v>0</v>
      </c>
      <c r="I62" s="44">
        <v>2501.4427623557203</v>
      </c>
      <c r="J62" s="44">
        <v>2956.2505373294875</v>
      </c>
      <c r="K62" s="44">
        <v>3411.0583123032552</v>
      </c>
      <c r="L62" s="44">
        <v>3740.9553999999998</v>
      </c>
      <c r="M62" s="44">
        <v>3740.9553999999998</v>
      </c>
      <c r="N62" s="44">
        <v>3740.9553999999998</v>
      </c>
      <c r="O62" s="44">
        <v>3740.9553999999998</v>
      </c>
      <c r="P62" s="44">
        <v>3740.9553999999998</v>
      </c>
      <c r="Q62" s="44">
        <v>3740.9553999999998</v>
      </c>
      <c r="R62" s="44">
        <v>3740.9553999999998</v>
      </c>
      <c r="S62" s="44">
        <v>3740.9553999999998</v>
      </c>
      <c r="T62" s="44">
        <v>3740.9553999999998</v>
      </c>
    </row>
    <row r="63" spans="2:20" x14ac:dyDescent="0.35">
      <c r="B63" t="s">
        <v>404</v>
      </c>
      <c r="C63" t="s">
        <v>409</v>
      </c>
      <c r="D63" s="44">
        <v>0</v>
      </c>
      <c r="E63" s="44">
        <v>0</v>
      </c>
      <c r="F63" s="44">
        <v>0</v>
      </c>
      <c r="G63" s="44">
        <v>0</v>
      </c>
      <c r="H63" s="44">
        <v>3607.9758000000002</v>
      </c>
      <c r="I63" s="44">
        <v>1239.5126376442797</v>
      </c>
      <c r="J63" s="44">
        <v>784.70486267051228</v>
      </c>
      <c r="K63" s="44">
        <v>329.89708769674485</v>
      </c>
      <c r="L63" s="44">
        <v>0</v>
      </c>
      <c r="M63" s="44">
        <v>0</v>
      </c>
      <c r="N63" s="44">
        <v>0</v>
      </c>
      <c r="O63" s="44">
        <v>0</v>
      </c>
      <c r="P63" s="44">
        <v>0</v>
      </c>
      <c r="Q63" s="44">
        <v>0</v>
      </c>
      <c r="R63" s="44">
        <v>0</v>
      </c>
      <c r="S63" s="44">
        <v>0</v>
      </c>
      <c r="T63" s="44">
        <v>0</v>
      </c>
    </row>
    <row r="64" spans="2:20" x14ac:dyDescent="0.35">
      <c r="B64" t="s">
        <v>405</v>
      </c>
      <c r="C64" t="s">
        <v>409</v>
      </c>
      <c r="D64" s="44">
        <v>0</v>
      </c>
      <c r="E64" s="44">
        <v>0</v>
      </c>
      <c r="F64" s="44">
        <v>0</v>
      </c>
      <c r="G64" s="44">
        <v>0</v>
      </c>
      <c r="H64" s="44">
        <v>0</v>
      </c>
      <c r="I64" s="44">
        <v>2593.8000000000002</v>
      </c>
      <c r="J64" s="44">
        <v>5187.6000000000004</v>
      </c>
      <c r="K64" s="44">
        <v>10375.200000000001</v>
      </c>
      <c r="L64" s="44">
        <v>19453.5</v>
      </c>
      <c r="M64" s="44">
        <v>22695.75</v>
      </c>
      <c r="N64" s="44">
        <v>22695.75</v>
      </c>
      <c r="O64" s="44">
        <v>22695.75</v>
      </c>
      <c r="P64" s="44">
        <v>25938</v>
      </c>
      <c r="Q64" s="44">
        <v>25938</v>
      </c>
      <c r="R64" s="44">
        <v>25938</v>
      </c>
      <c r="S64" s="44">
        <v>29180.25</v>
      </c>
      <c r="T64" s="44">
        <v>29180.25</v>
      </c>
    </row>
    <row r="66" spans="1:20" ht="23.5" x14ac:dyDescent="0.55000000000000004">
      <c r="A66" s="41" t="s">
        <v>415</v>
      </c>
      <c r="B66" s="36"/>
      <c r="C66" s="36"/>
      <c r="D66" s="36" t="s">
        <v>416</v>
      </c>
      <c r="E66" s="36"/>
    </row>
    <row r="67" spans="1:20" ht="15" thickBot="1" x14ac:dyDescent="0.4">
      <c r="A67" s="42" t="s">
        <v>417</v>
      </c>
      <c r="B67" s="36"/>
      <c r="C67" s="36"/>
      <c r="D67" s="36"/>
      <c r="E67" s="36"/>
    </row>
    <row r="68" spans="1:20" ht="15" thickBot="1" x14ac:dyDescent="0.4">
      <c r="A68" s="43" t="s">
        <v>414</v>
      </c>
      <c r="B68" s="36"/>
      <c r="C68" s="108" t="s">
        <v>418</v>
      </c>
      <c r="D68" s="107"/>
      <c r="E68" s="36"/>
    </row>
    <row r="69" spans="1:20" ht="15" thickBot="1" x14ac:dyDescent="0.4">
      <c r="A69" s="43" t="s">
        <v>419</v>
      </c>
      <c r="B69" s="36"/>
      <c r="C69" s="108" t="s">
        <v>493</v>
      </c>
      <c r="D69" s="107"/>
      <c r="E69" s="36" t="s">
        <v>420</v>
      </c>
    </row>
    <row r="70" spans="1:20" ht="15" thickBot="1" x14ac:dyDescent="0.4">
      <c r="A70" s="43" t="s">
        <v>421</v>
      </c>
      <c r="B70" s="36"/>
      <c r="C70" s="106">
        <v>0.2</v>
      </c>
      <c r="D70" s="107"/>
      <c r="E70" s="36"/>
    </row>
    <row r="72" spans="1:20" x14ac:dyDescent="0.35">
      <c r="D72" t="s">
        <v>408</v>
      </c>
    </row>
    <row r="73" spans="1:20" x14ac:dyDescent="0.35">
      <c r="A73" t="s">
        <v>413</v>
      </c>
      <c r="B73" t="s">
        <v>394</v>
      </c>
      <c r="C73" t="s">
        <v>395</v>
      </c>
      <c r="D73">
        <v>2014</v>
      </c>
      <c r="E73">
        <v>2015</v>
      </c>
      <c r="F73">
        <v>2016</v>
      </c>
      <c r="G73">
        <v>2017</v>
      </c>
      <c r="H73">
        <v>2018</v>
      </c>
      <c r="I73">
        <v>2019</v>
      </c>
      <c r="J73">
        <v>2020</v>
      </c>
      <c r="K73">
        <v>2021</v>
      </c>
      <c r="L73">
        <v>2022</v>
      </c>
      <c r="M73">
        <v>2023</v>
      </c>
      <c r="N73">
        <v>2024</v>
      </c>
      <c r="O73">
        <v>2025</v>
      </c>
      <c r="P73">
        <v>2026</v>
      </c>
      <c r="Q73">
        <v>2027</v>
      </c>
      <c r="R73">
        <v>2028</v>
      </c>
      <c r="S73">
        <v>2029</v>
      </c>
      <c r="T73">
        <v>2030</v>
      </c>
    </row>
    <row r="74" spans="1:20" x14ac:dyDescent="0.35">
      <c r="B74" s="38" t="s">
        <v>398</v>
      </c>
      <c r="C74" t="s">
        <v>409</v>
      </c>
      <c r="D74" s="44">
        <v>120325.06200000001</v>
      </c>
      <c r="E74" s="44">
        <v>119420.30100000001</v>
      </c>
      <c r="F74" s="44">
        <v>127721.91338478001</v>
      </c>
      <c r="G74" s="44">
        <v>122816.04933312001</v>
      </c>
      <c r="H74" s="44">
        <v>116778.02717625264</v>
      </c>
      <c r="I74" s="44">
        <v>109120.98660484287</v>
      </c>
      <c r="J74" s="44">
        <v>105519.05453383218</v>
      </c>
      <c r="K74" s="44">
        <v>105954.33146109243</v>
      </c>
      <c r="L74" s="44">
        <v>105881.28436232005</v>
      </c>
      <c r="M74" s="44">
        <v>106000.26602527284</v>
      </c>
      <c r="N74" s="44">
        <v>102160.86072011729</v>
      </c>
      <c r="O74" s="44">
        <v>98064.16331766246</v>
      </c>
      <c r="P74" s="44">
        <v>94082.959926540352</v>
      </c>
      <c r="Q74" s="44">
        <v>90286.217441910718</v>
      </c>
      <c r="R74" s="44">
        <v>86414.276180366927</v>
      </c>
      <c r="S74" s="44">
        <v>83718.993253181412</v>
      </c>
      <c r="T74" s="44">
        <v>81317.02861642011</v>
      </c>
    </row>
    <row r="75" spans="1:20" x14ac:dyDescent="0.35">
      <c r="B75" t="s">
        <v>397</v>
      </c>
      <c r="C75" t="s">
        <v>409</v>
      </c>
      <c r="D75" s="44">
        <v>717.28800000000012</v>
      </c>
      <c r="E75" s="44">
        <v>3415.2690000000002</v>
      </c>
      <c r="F75" s="44">
        <v>2521.74961467</v>
      </c>
      <c r="G75" s="44">
        <v>5522.3128517700006</v>
      </c>
      <c r="H75" s="44">
        <v>8151.0000000000009</v>
      </c>
      <c r="I75" s="44">
        <v>12226.5</v>
      </c>
      <c r="J75" s="44">
        <v>12226.5</v>
      </c>
      <c r="K75" s="44">
        <v>8151.0000000000009</v>
      </c>
      <c r="L75" s="44">
        <v>4075.5000000000005</v>
      </c>
      <c r="M75" s="44">
        <v>0</v>
      </c>
      <c r="N75" s="44">
        <v>0</v>
      </c>
      <c r="O75" s="44">
        <v>0</v>
      </c>
      <c r="P75" s="44">
        <v>0</v>
      </c>
      <c r="Q75" s="44">
        <v>0</v>
      </c>
      <c r="R75" s="44">
        <v>0</v>
      </c>
      <c r="S75" s="44">
        <v>0</v>
      </c>
      <c r="T75" s="44">
        <v>0</v>
      </c>
    </row>
    <row r="76" spans="1:20" x14ac:dyDescent="0.35">
      <c r="B76" t="s">
        <v>396</v>
      </c>
      <c r="C76" t="s">
        <v>409</v>
      </c>
      <c r="D76" s="44">
        <v>0</v>
      </c>
      <c r="E76" s="44">
        <v>0</v>
      </c>
      <c r="F76" s="44">
        <v>0</v>
      </c>
      <c r="G76" s="44">
        <v>0</v>
      </c>
      <c r="H76" s="44">
        <v>164.37630696634795</v>
      </c>
      <c r="I76" s="44">
        <v>328.75261393269591</v>
      </c>
      <c r="J76" s="44">
        <v>610.23691791878798</v>
      </c>
      <c r="K76" s="44">
        <v>938.04128896063594</v>
      </c>
      <c r="L76" s="44">
        <v>1324.4670096326126</v>
      </c>
      <c r="M76" s="44">
        <v>1806.5917370004368</v>
      </c>
      <c r="N76" s="44">
        <v>2478.3979386564015</v>
      </c>
      <c r="O76" s="44">
        <v>3342.9592822550608</v>
      </c>
      <c r="P76" s="44">
        <v>4160.555966720477</v>
      </c>
      <c r="Q76" s="44">
        <v>5705.7000000000007</v>
      </c>
      <c r="R76" s="44">
        <v>7743.4500000000007</v>
      </c>
      <c r="S76" s="44">
        <v>8966.1</v>
      </c>
      <c r="T76" s="44">
        <v>10188.75</v>
      </c>
    </row>
    <row r="77" spans="1:20" x14ac:dyDescent="0.35">
      <c r="B77" t="s">
        <v>303</v>
      </c>
      <c r="C77" t="s">
        <v>409</v>
      </c>
      <c r="D77" s="44">
        <v>0</v>
      </c>
      <c r="E77" s="44">
        <v>0</v>
      </c>
      <c r="F77" s="44">
        <v>0</v>
      </c>
      <c r="G77" s="44">
        <v>0</v>
      </c>
      <c r="H77" s="44">
        <v>0</v>
      </c>
      <c r="I77" s="44">
        <v>0</v>
      </c>
      <c r="J77" s="44">
        <v>0</v>
      </c>
      <c r="K77" s="44">
        <v>0</v>
      </c>
      <c r="L77" s="44">
        <v>0</v>
      </c>
      <c r="M77" s="44">
        <v>0</v>
      </c>
      <c r="N77" s="44">
        <v>0</v>
      </c>
      <c r="O77" s="44">
        <v>0</v>
      </c>
      <c r="P77" s="44">
        <v>0</v>
      </c>
      <c r="Q77" s="44">
        <v>0</v>
      </c>
      <c r="R77" s="44">
        <v>0</v>
      </c>
      <c r="S77" s="44">
        <v>0</v>
      </c>
      <c r="T77" s="44">
        <v>0</v>
      </c>
    </row>
    <row r="78" spans="1:20" x14ac:dyDescent="0.35">
      <c r="B78" t="s">
        <v>412</v>
      </c>
      <c r="C78" t="s">
        <v>409</v>
      </c>
      <c r="D78" s="44">
        <v>4.0909090909090908</v>
      </c>
      <c r="E78" s="44">
        <v>43.636363636363633</v>
      </c>
      <c r="F78" s="44">
        <v>0.34836</v>
      </c>
      <c r="G78" s="44">
        <v>32.183399999999999</v>
      </c>
      <c r="H78" s="44">
        <v>86.292000000000002</v>
      </c>
      <c r="I78" s="44">
        <v>160.512</v>
      </c>
      <c r="J78" s="44">
        <v>285.81600000000003</v>
      </c>
      <c r="K78" s="44">
        <v>463.06800000000004</v>
      </c>
      <c r="L78" s="44">
        <v>734.38800000000003</v>
      </c>
      <c r="M78" s="44">
        <v>1106.76</v>
      </c>
      <c r="N78" s="44">
        <v>1545.5639999999999</v>
      </c>
      <c r="O78" s="44">
        <v>2051.8200000000002</v>
      </c>
      <c r="P78" s="44">
        <v>2592.42</v>
      </c>
      <c r="Q78" s="44">
        <v>3133.02</v>
      </c>
      <c r="R78" s="44">
        <v>3673.62</v>
      </c>
      <c r="S78" s="44">
        <v>4214.2199999999993</v>
      </c>
      <c r="T78" s="44">
        <v>4754.82</v>
      </c>
    </row>
    <row r="79" spans="1:20" x14ac:dyDescent="0.35">
      <c r="B79" t="s">
        <v>399</v>
      </c>
      <c r="C79" t="s">
        <v>409</v>
      </c>
      <c r="D79" s="44">
        <v>979.20022958018251</v>
      </c>
      <c r="E79" s="44">
        <v>1501.2003519666769</v>
      </c>
      <c r="F79" s="44">
        <v>2556.8631777440378</v>
      </c>
      <c r="G79" s="44">
        <v>3678.3982750956025</v>
      </c>
      <c r="H79" s="44">
        <v>4297.1000250844536</v>
      </c>
      <c r="I79" s="44">
        <v>4864.9474542201624</v>
      </c>
      <c r="J79" s="44">
        <v>5625.9077126324928</v>
      </c>
      <c r="K79" s="44">
        <v>6581.6428487111243</v>
      </c>
      <c r="L79" s="44">
        <v>7647.1935337367613</v>
      </c>
      <c r="M79" s="44">
        <v>8800.0762648379932</v>
      </c>
      <c r="N79" s="44">
        <v>10061.519411791955</v>
      </c>
      <c r="O79" s="44">
        <v>11425.923590885835</v>
      </c>
      <c r="P79" s="44">
        <v>12841.518860381815</v>
      </c>
      <c r="Q79" s="44">
        <v>14257.114129877797</v>
      </c>
      <c r="R79" s="44">
        <v>15672.70939937378</v>
      </c>
      <c r="S79" s="44">
        <v>17088.304668869761</v>
      </c>
      <c r="T79" s="44">
        <v>18503.899938365739</v>
      </c>
    </row>
    <row r="80" spans="1:20" x14ac:dyDescent="0.35">
      <c r="B80" t="s">
        <v>400</v>
      </c>
      <c r="C80" t="s">
        <v>409</v>
      </c>
      <c r="D80" s="44">
        <v>1565006.29</v>
      </c>
      <c r="E80" s="44">
        <v>1592617.72</v>
      </c>
      <c r="F80" s="44">
        <v>1679787.55446753</v>
      </c>
      <c r="G80" s="44">
        <v>1681204.34965356</v>
      </c>
      <c r="H80" s="44">
        <v>1625577.1493089043</v>
      </c>
      <c r="I80" s="44">
        <v>1576031.7239719573</v>
      </c>
      <c r="J80" s="44">
        <v>1527403.5462947378</v>
      </c>
      <c r="K80" s="44">
        <v>1478522.1184386765</v>
      </c>
      <c r="L80" s="44">
        <v>1423346.291148467</v>
      </c>
      <c r="M80" s="44">
        <v>1371608.6806629486</v>
      </c>
      <c r="N80" s="44">
        <v>1323560.9300256593</v>
      </c>
      <c r="O80" s="44">
        <v>1274302.201960474</v>
      </c>
      <c r="P80" s="44">
        <v>1225588.7072596825</v>
      </c>
      <c r="Q80" s="44">
        <v>1188552.69104162</v>
      </c>
      <c r="R80" s="44">
        <v>1156666.4022544748</v>
      </c>
      <c r="S80" s="44">
        <v>1129192.7470051621</v>
      </c>
      <c r="T80" s="44">
        <v>1105231.0923398971</v>
      </c>
    </row>
    <row r="81" spans="2:20" x14ac:dyDescent="0.35">
      <c r="D81" s="44"/>
      <c r="E81" s="44"/>
      <c r="F81" s="44"/>
      <c r="G81" s="44"/>
      <c r="H81" s="44"/>
      <c r="I81" s="44"/>
      <c r="J81" s="44"/>
    </row>
    <row r="82" spans="2:20" x14ac:dyDescent="0.35">
      <c r="B82" t="s">
        <v>394</v>
      </c>
      <c r="C82" t="s">
        <v>395</v>
      </c>
      <c r="D82">
        <v>2014</v>
      </c>
      <c r="E82">
        <v>2015</v>
      </c>
      <c r="F82">
        <v>2016</v>
      </c>
      <c r="G82">
        <v>2017</v>
      </c>
      <c r="H82">
        <v>2018</v>
      </c>
      <c r="I82">
        <v>2019</v>
      </c>
      <c r="J82">
        <v>2020</v>
      </c>
      <c r="K82">
        <v>2021</v>
      </c>
      <c r="L82">
        <v>2022</v>
      </c>
      <c r="M82">
        <v>2023</v>
      </c>
      <c r="N82">
        <v>2024</v>
      </c>
      <c r="O82">
        <v>2025</v>
      </c>
      <c r="P82">
        <v>2026</v>
      </c>
      <c r="Q82">
        <v>2027</v>
      </c>
      <c r="R82">
        <v>2028</v>
      </c>
      <c r="S82">
        <v>2029</v>
      </c>
      <c r="T82">
        <v>2030</v>
      </c>
    </row>
    <row r="83" spans="2:20" x14ac:dyDescent="0.35">
      <c r="B83" t="s">
        <v>305</v>
      </c>
      <c r="C83" t="s">
        <v>409</v>
      </c>
      <c r="D83" s="44">
        <v>8450.8401938348852</v>
      </c>
      <c r="E83" s="44">
        <v>15892.624842137247</v>
      </c>
      <c r="F83" s="44">
        <v>20603.494372489626</v>
      </c>
      <c r="G83" s="44">
        <v>21629.003325483714</v>
      </c>
      <c r="H83" s="44">
        <v>25226.388638313092</v>
      </c>
      <c r="I83" s="44">
        <v>34686.284377680502</v>
      </c>
      <c r="J83" s="44">
        <v>44146.180117047908</v>
      </c>
      <c r="K83" s="44">
        <v>53606.075856415315</v>
      </c>
      <c r="L83" s="44">
        <v>63065.971595782728</v>
      </c>
      <c r="M83" s="44">
        <v>63065.971595782728</v>
      </c>
      <c r="N83" s="44">
        <v>63065.971595782728</v>
      </c>
      <c r="O83" s="44">
        <v>63065.971595782728</v>
      </c>
      <c r="P83" s="44">
        <v>63065.971595782728</v>
      </c>
      <c r="Q83" s="44">
        <v>63065.971595782728</v>
      </c>
      <c r="R83" s="44">
        <v>63065.971595782728</v>
      </c>
      <c r="S83" s="44">
        <v>63065.971595782728</v>
      </c>
      <c r="T83" s="44">
        <v>63065.971595782728</v>
      </c>
    </row>
    <row r="84" spans="2:20" x14ac:dyDescent="0.35">
      <c r="B84" t="s">
        <v>306</v>
      </c>
      <c r="C84" t="s">
        <v>409</v>
      </c>
      <c r="D84" s="44">
        <v>14650.45</v>
      </c>
      <c r="E84" s="44">
        <v>21392.25</v>
      </c>
      <c r="F84" s="44">
        <v>33147.765505050003</v>
      </c>
      <c r="G84" s="44">
        <v>43492.958682100005</v>
      </c>
      <c r="H84" s="44">
        <v>58342.5</v>
      </c>
      <c r="I84" s="44">
        <v>71307.5</v>
      </c>
      <c r="J84" s="44">
        <v>84272.5</v>
      </c>
      <c r="K84" s="44">
        <v>97237.5</v>
      </c>
      <c r="L84" s="44">
        <v>110202.5</v>
      </c>
      <c r="M84" s="44">
        <v>116685</v>
      </c>
      <c r="N84" s="44">
        <v>116685</v>
      </c>
      <c r="O84" s="44">
        <v>116685</v>
      </c>
      <c r="P84" s="44">
        <v>116685</v>
      </c>
      <c r="Q84" s="44">
        <v>123167.5</v>
      </c>
      <c r="R84" s="44">
        <v>129650</v>
      </c>
      <c r="S84" s="44">
        <v>129650</v>
      </c>
      <c r="T84" s="44">
        <v>142615</v>
      </c>
    </row>
    <row r="85" spans="2:20" x14ac:dyDescent="0.35">
      <c r="B85" t="s">
        <v>407</v>
      </c>
      <c r="C85" t="s">
        <v>409</v>
      </c>
      <c r="D85" s="44">
        <v>13043.59</v>
      </c>
      <c r="E85" s="44">
        <v>9278.43</v>
      </c>
      <c r="F85" s="44">
        <v>7421.0533086899995</v>
      </c>
      <c r="G85" s="44">
        <v>6943.2012545699999</v>
      </c>
      <c r="H85" s="44">
        <v>3361.75</v>
      </c>
      <c r="I85" s="44">
        <v>0</v>
      </c>
      <c r="J85" s="44">
        <v>0</v>
      </c>
      <c r="K85" s="44">
        <v>0</v>
      </c>
      <c r="L85" s="44">
        <v>0</v>
      </c>
      <c r="M85" s="44">
        <v>0</v>
      </c>
      <c r="N85" s="44">
        <v>0</v>
      </c>
      <c r="O85" s="44">
        <v>0</v>
      </c>
      <c r="P85" s="44">
        <v>0</v>
      </c>
      <c r="Q85" s="44">
        <v>0</v>
      </c>
      <c r="R85" s="44">
        <v>0</v>
      </c>
      <c r="S85" s="44">
        <v>0</v>
      </c>
      <c r="T85" s="44">
        <v>0</v>
      </c>
    </row>
    <row r="86" spans="2:20" x14ac:dyDescent="0.35">
      <c r="B86" t="s">
        <v>406</v>
      </c>
      <c r="C86" t="s">
        <v>409</v>
      </c>
      <c r="D86" s="44">
        <v>3899.63</v>
      </c>
      <c r="E86" s="44">
        <v>9143.9599999999991</v>
      </c>
      <c r="F86" s="44">
        <v>12163.061748669999</v>
      </c>
      <c r="G86" s="44">
        <v>14350.413566159999</v>
      </c>
      <c r="H86" s="44">
        <v>18422.39</v>
      </c>
      <c r="I86" s="44">
        <v>23273</v>
      </c>
      <c r="J86" s="44">
        <v>25897</v>
      </c>
      <c r="K86" s="44">
        <v>28599</v>
      </c>
      <c r="L86" s="44">
        <v>31494</v>
      </c>
      <c r="M86" s="44">
        <v>34291</v>
      </c>
      <c r="N86" s="44">
        <v>38174</v>
      </c>
      <c r="O86" s="44">
        <v>38736</v>
      </c>
      <c r="P86" s="44">
        <v>39660</v>
      </c>
      <c r="Q86" s="44">
        <v>40554</v>
      </c>
      <c r="R86" s="44">
        <v>41335.999999999993</v>
      </c>
      <c r="S86" s="44">
        <v>42097</v>
      </c>
      <c r="T86" s="44">
        <v>42921</v>
      </c>
    </row>
    <row r="87" spans="2:20" x14ac:dyDescent="0.35">
      <c r="B87" t="s">
        <v>411</v>
      </c>
      <c r="C87" t="s">
        <v>409</v>
      </c>
      <c r="D87" s="44">
        <v>0</v>
      </c>
      <c r="E87" s="44">
        <v>0</v>
      </c>
      <c r="F87" s="44">
        <v>0</v>
      </c>
      <c r="G87" s="44">
        <v>0</v>
      </c>
      <c r="H87" s="44">
        <v>5.7234630739286354</v>
      </c>
      <c r="I87" s="44">
        <v>10.652928121525175</v>
      </c>
      <c r="J87" s="44">
        <v>16.276896567875241</v>
      </c>
      <c r="K87" s="44">
        <v>24.420568063299566</v>
      </c>
      <c r="L87" s="44">
        <v>37.32459875518915</v>
      </c>
      <c r="M87" s="44">
        <v>50.873755630234925</v>
      </c>
      <c r="N87" s="44">
        <v>76.434906319096569</v>
      </c>
      <c r="O87" s="44">
        <v>108.31109994067391</v>
      </c>
      <c r="P87" s="44">
        <v>150.70441338848033</v>
      </c>
      <c r="Q87" s="44">
        <v>205.65468608853371</v>
      </c>
      <c r="R87" s="44">
        <v>272.91898743491959</v>
      </c>
      <c r="S87" s="44">
        <v>360.26080208115457</v>
      </c>
      <c r="T87" s="44">
        <v>474.09743216818134</v>
      </c>
    </row>
    <row r="88" spans="2:20" x14ac:dyDescent="0.35">
      <c r="B88" t="s">
        <v>410</v>
      </c>
      <c r="C88" t="s">
        <v>409</v>
      </c>
      <c r="D88" s="44">
        <v>0</v>
      </c>
      <c r="E88" s="44">
        <v>0</v>
      </c>
      <c r="F88" s="44">
        <v>0</v>
      </c>
      <c r="G88" s="44">
        <v>6.8439616046135487</v>
      </c>
      <c r="H88" s="44">
        <v>37.450648629786762</v>
      </c>
      <c r="I88" s="44">
        <v>79.17680735477839</v>
      </c>
      <c r="J88" s="44">
        <v>139.76783683262596</v>
      </c>
      <c r="K88" s="44">
        <v>209.33953335541773</v>
      </c>
      <c r="L88" s="44">
        <v>350.30666417877399</v>
      </c>
      <c r="M88" s="44">
        <v>525.91928789564838</v>
      </c>
      <c r="N88" s="44">
        <v>858.60768470723667</v>
      </c>
      <c r="O88" s="44">
        <v>1261.8919987020427</v>
      </c>
      <c r="P88" s="44">
        <v>1739.4727726914043</v>
      </c>
      <c r="Q88" s="44">
        <v>2244.5572441514273</v>
      </c>
      <c r="R88" s="44">
        <v>2722.0184630413464</v>
      </c>
      <c r="S88" s="44">
        <v>3200.4320928599441</v>
      </c>
      <c r="T88" s="44">
        <v>3688.0608001886189</v>
      </c>
    </row>
    <row r="89" spans="2:20" x14ac:dyDescent="0.35">
      <c r="B89" t="s">
        <v>401</v>
      </c>
      <c r="C89" t="s">
        <v>409</v>
      </c>
      <c r="D89" s="44">
        <v>0</v>
      </c>
      <c r="E89" s="44">
        <v>4320.0010128537469</v>
      </c>
      <c r="F89" s="44">
        <v>4430.8990789945565</v>
      </c>
      <c r="G89" s="44">
        <v>5083.8468416826181</v>
      </c>
      <c r="H89" s="44">
        <v>5083.2011917912414</v>
      </c>
      <c r="I89" s="44">
        <v>5083.2011917912414</v>
      </c>
      <c r="J89" s="44">
        <v>5083.2011917912414</v>
      </c>
      <c r="K89" s="44">
        <v>5083.2011917912414</v>
      </c>
      <c r="L89" s="44">
        <v>5083.2011917912414</v>
      </c>
      <c r="M89" s="44">
        <v>5083.2011917912414</v>
      </c>
      <c r="N89" s="44">
        <v>5083.2011917912414</v>
      </c>
      <c r="O89" s="44">
        <v>5083.2011917912414</v>
      </c>
      <c r="P89" s="44">
        <v>5083.2011917912414</v>
      </c>
      <c r="Q89" s="44">
        <v>5083.2011917912414</v>
      </c>
      <c r="R89" s="44">
        <v>5083.2011917912414</v>
      </c>
      <c r="S89" s="44">
        <v>5083.2011917912414</v>
      </c>
      <c r="T89" s="44">
        <v>5083.2011917912414</v>
      </c>
    </row>
    <row r="90" spans="2:20" x14ac:dyDescent="0.35">
      <c r="B90" t="s">
        <v>402</v>
      </c>
      <c r="C90" t="s">
        <v>409</v>
      </c>
      <c r="D90" s="44">
        <v>463114.68</v>
      </c>
      <c r="E90" s="44">
        <v>467283.25</v>
      </c>
      <c r="F90" s="44">
        <v>454775.19914623996</v>
      </c>
      <c r="G90" s="44">
        <v>449087.91743591998</v>
      </c>
      <c r="H90" s="44">
        <v>411001.39990693267</v>
      </c>
      <c r="I90" s="44">
        <v>385576.69465461111</v>
      </c>
      <c r="J90" s="44">
        <v>361410.84281125257</v>
      </c>
      <c r="K90" s="44">
        <v>341607.94689698418</v>
      </c>
      <c r="L90" s="44">
        <v>321674.32971530192</v>
      </c>
      <c r="M90" s="44">
        <v>319182.08197428979</v>
      </c>
      <c r="N90" s="44">
        <v>312734.41447673709</v>
      </c>
      <c r="O90" s="44">
        <v>308568.7455107274</v>
      </c>
      <c r="P90" s="44">
        <v>303908.8746535728</v>
      </c>
      <c r="Q90" s="44">
        <v>293678.27511352632</v>
      </c>
      <c r="R90" s="44">
        <v>284239.34629066038</v>
      </c>
      <c r="S90" s="44">
        <v>282573.81103630643</v>
      </c>
      <c r="T90" s="44">
        <v>268437.94038228597</v>
      </c>
    </row>
    <row r="91" spans="2:20" x14ac:dyDescent="0.35">
      <c r="D91" s="44"/>
      <c r="E91" s="44"/>
      <c r="F91" s="44"/>
      <c r="G91" s="44"/>
      <c r="H91" s="44"/>
      <c r="I91" s="44"/>
      <c r="J91" s="44"/>
      <c r="K91" s="44"/>
      <c r="L91" s="44"/>
      <c r="M91" s="44"/>
      <c r="N91" s="44"/>
      <c r="O91" s="44"/>
    </row>
    <row r="92" spans="2:20" x14ac:dyDescent="0.35">
      <c r="B92" t="s">
        <v>394</v>
      </c>
      <c r="C92" t="s">
        <v>395</v>
      </c>
      <c r="D92">
        <v>2014</v>
      </c>
      <c r="E92">
        <v>2015</v>
      </c>
      <c r="F92">
        <v>2016</v>
      </c>
      <c r="G92">
        <v>2017</v>
      </c>
      <c r="H92">
        <v>2018</v>
      </c>
      <c r="I92">
        <v>2019</v>
      </c>
      <c r="J92">
        <v>2020</v>
      </c>
      <c r="K92">
        <v>2021</v>
      </c>
      <c r="L92">
        <v>2022</v>
      </c>
      <c r="M92">
        <v>2023</v>
      </c>
      <c r="N92">
        <v>2024</v>
      </c>
      <c r="O92">
        <v>2025</v>
      </c>
      <c r="P92">
        <v>2026</v>
      </c>
      <c r="Q92">
        <v>2027</v>
      </c>
      <c r="R92">
        <v>2028</v>
      </c>
      <c r="S92">
        <v>2029</v>
      </c>
      <c r="T92">
        <v>2030</v>
      </c>
    </row>
    <row r="93" spans="2:20" x14ac:dyDescent="0.35">
      <c r="B93" t="s">
        <v>403</v>
      </c>
      <c r="C93" t="s">
        <v>409</v>
      </c>
      <c r="D93" s="44">
        <v>0</v>
      </c>
      <c r="E93" s="44">
        <v>0</v>
      </c>
      <c r="F93" s="44">
        <v>0</v>
      </c>
      <c r="G93" s="44">
        <v>0</v>
      </c>
      <c r="H93" s="44">
        <v>0</v>
      </c>
      <c r="I93" s="44">
        <v>2501.4427623557203</v>
      </c>
      <c r="J93" s="44">
        <v>2956.2505373294875</v>
      </c>
      <c r="K93" s="44">
        <v>3411.0583123032552</v>
      </c>
      <c r="L93" s="44">
        <v>3740.9553999999998</v>
      </c>
      <c r="M93" s="44">
        <v>3740.9553999999998</v>
      </c>
      <c r="N93" s="44">
        <v>3740.9553999999998</v>
      </c>
      <c r="O93" s="44">
        <v>3740.9553999999998</v>
      </c>
      <c r="P93" s="44">
        <v>3740.9553999999998</v>
      </c>
      <c r="Q93" s="44">
        <v>3740.9553999999998</v>
      </c>
      <c r="R93" s="44">
        <v>3740.9553999999998</v>
      </c>
      <c r="S93" s="44">
        <v>3740.9553999999998</v>
      </c>
      <c r="T93" s="44">
        <v>3740.9553999999998</v>
      </c>
    </row>
    <row r="94" spans="2:20" x14ac:dyDescent="0.35">
      <c r="B94" t="s">
        <v>404</v>
      </c>
      <c r="C94" t="s">
        <v>409</v>
      </c>
      <c r="D94" s="44">
        <v>0</v>
      </c>
      <c r="E94" s="44">
        <v>0</v>
      </c>
      <c r="F94" s="44">
        <v>0</v>
      </c>
      <c r="G94" s="44">
        <v>0</v>
      </c>
      <c r="H94" s="44">
        <v>3607.9758000000002</v>
      </c>
      <c r="I94" s="44">
        <v>1239.5126376442797</v>
      </c>
      <c r="J94" s="44">
        <v>784.70486267051228</v>
      </c>
      <c r="K94" s="44">
        <v>329.89708769674485</v>
      </c>
      <c r="L94" s="44">
        <v>0</v>
      </c>
      <c r="M94" s="44">
        <v>0</v>
      </c>
      <c r="N94" s="44">
        <v>0</v>
      </c>
      <c r="O94" s="44">
        <v>0</v>
      </c>
      <c r="P94" s="44">
        <v>0</v>
      </c>
      <c r="Q94" s="44">
        <v>0</v>
      </c>
      <c r="R94" s="44">
        <v>0</v>
      </c>
      <c r="S94" s="44">
        <v>0</v>
      </c>
      <c r="T94" s="44">
        <v>0</v>
      </c>
    </row>
    <row r="95" spans="2:20" x14ac:dyDescent="0.35">
      <c r="B95" t="s">
        <v>405</v>
      </c>
      <c r="C95" t="s">
        <v>409</v>
      </c>
      <c r="D95" s="44">
        <v>0</v>
      </c>
      <c r="E95" s="44">
        <v>0</v>
      </c>
      <c r="F95" s="44">
        <v>0</v>
      </c>
      <c r="G95" s="44">
        <v>0</v>
      </c>
      <c r="H95" s="44">
        <v>0</v>
      </c>
      <c r="I95" s="44">
        <v>2593.8000000000002</v>
      </c>
      <c r="J95" s="44">
        <v>5187.6000000000004</v>
      </c>
      <c r="K95" s="44">
        <v>10375.200000000001</v>
      </c>
      <c r="L95" s="44">
        <v>19453.5</v>
      </c>
      <c r="M95" s="44">
        <v>22695.75</v>
      </c>
      <c r="N95" s="44">
        <v>22695.75</v>
      </c>
      <c r="O95" s="44">
        <v>22695.75</v>
      </c>
      <c r="P95" s="44">
        <v>22695.75</v>
      </c>
      <c r="Q95" s="44">
        <v>22695.75</v>
      </c>
      <c r="R95" s="44">
        <v>25938</v>
      </c>
      <c r="S95" s="44">
        <v>25938</v>
      </c>
      <c r="T95" s="44">
        <v>29180.25</v>
      </c>
    </row>
    <row r="98" spans="1:20" ht="23.5" x14ac:dyDescent="0.55000000000000004">
      <c r="A98" s="41" t="s">
        <v>415</v>
      </c>
      <c r="B98" s="36"/>
      <c r="C98" s="36"/>
      <c r="D98" s="36" t="s">
        <v>416</v>
      </c>
      <c r="E98" s="36"/>
    </row>
    <row r="99" spans="1:20" ht="15" thickBot="1" x14ac:dyDescent="0.4">
      <c r="A99" s="42" t="s">
        <v>417</v>
      </c>
      <c r="B99" s="36"/>
      <c r="C99" s="36"/>
      <c r="D99" s="36"/>
      <c r="E99" s="36"/>
    </row>
    <row r="100" spans="1:20" ht="15" thickBot="1" x14ac:dyDescent="0.4">
      <c r="A100" s="43" t="s">
        <v>414</v>
      </c>
      <c r="B100" s="36"/>
      <c r="C100" s="108" t="s">
        <v>488</v>
      </c>
      <c r="D100" s="107"/>
      <c r="E100" s="36"/>
    </row>
    <row r="101" spans="1:20" ht="15" thickBot="1" x14ac:dyDescent="0.4">
      <c r="A101" s="43" t="s">
        <v>419</v>
      </c>
      <c r="B101" s="36"/>
      <c r="C101" s="108" t="s">
        <v>489</v>
      </c>
      <c r="D101" s="107"/>
      <c r="E101" s="36" t="s">
        <v>420</v>
      </c>
    </row>
    <row r="102" spans="1:20" ht="15" thickBot="1" x14ac:dyDescent="0.4">
      <c r="A102" s="43" t="s">
        <v>421</v>
      </c>
      <c r="B102" s="36"/>
      <c r="C102" s="106">
        <v>0.2</v>
      </c>
      <c r="D102" s="107"/>
      <c r="E102" s="36"/>
    </row>
    <row r="104" spans="1:20" x14ac:dyDescent="0.35">
      <c r="D104" t="s">
        <v>408</v>
      </c>
    </row>
    <row r="105" spans="1:20" x14ac:dyDescent="0.35">
      <c r="A105" t="s">
        <v>413</v>
      </c>
      <c r="B105" t="s">
        <v>394</v>
      </c>
      <c r="C105" t="s">
        <v>395</v>
      </c>
      <c r="D105">
        <v>2014</v>
      </c>
      <c r="E105">
        <v>2015</v>
      </c>
      <c r="F105">
        <v>2016</v>
      </c>
      <c r="G105">
        <v>2017</v>
      </c>
      <c r="H105">
        <v>2018</v>
      </c>
      <c r="I105">
        <v>2019</v>
      </c>
      <c r="J105">
        <v>2020</v>
      </c>
      <c r="K105">
        <v>2021</v>
      </c>
      <c r="L105">
        <v>2022</v>
      </c>
      <c r="M105">
        <v>2023</v>
      </c>
      <c r="N105">
        <v>2024</v>
      </c>
      <c r="O105">
        <v>2025</v>
      </c>
      <c r="P105">
        <v>2026</v>
      </c>
      <c r="Q105">
        <v>2027</v>
      </c>
      <c r="R105">
        <v>2028</v>
      </c>
      <c r="S105">
        <v>2029</v>
      </c>
      <c r="T105">
        <v>2030</v>
      </c>
    </row>
    <row r="106" spans="1:20" x14ac:dyDescent="0.35">
      <c r="B106" s="38" t="s">
        <v>398</v>
      </c>
      <c r="C106" t="s">
        <v>409</v>
      </c>
      <c r="D106" s="44">
        <v>120325.06200000001</v>
      </c>
      <c r="E106" s="44">
        <v>119420.30100000001</v>
      </c>
      <c r="F106" s="44">
        <v>127721.91338478001</v>
      </c>
      <c r="G106" s="44">
        <v>122816.04933312001</v>
      </c>
      <c r="H106" s="44">
        <v>118790.53057663623</v>
      </c>
      <c r="I106" s="44">
        <v>112898.51053917249</v>
      </c>
      <c r="J106" s="44">
        <v>110599.46169118684</v>
      </c>
      <c r="K106" s="44">
        <v>108669.8167729187</v>
      </c>
      <c r="L106" s="44">
        <v>111805.09400707307</v>
      </c>
      <c r="M106" s="44">
        <v>114476.01213084687</v>
      </c>
      <c r="N106" s="44">
        <v>115867.18225269145</v>
      </c>
      <c r="O106" s="44">
        <v>113514.73817853804</v>
      </c>
      <c r="P106" s="44">
        <v>111936.54695240328</v>
      </c>
      <c r="Q106" s="44">
        <v>108628.47294941814</v>
      </c>
      <c r="R106" s="44">
        <v>105265.13020424184</v>
      </c>
      <c r="S106" s="44">
        <v>102267.44260514341</v>
      </c>
      <c r="T106" s="44">
        <v>99245.674941777776</v>
      </c>
    </row>
    <row r="107" spans="1:20" x14ac:dyDescent="0.35">
      <c r="B107" t="s">
        <v>397</v>
      </c>
      <c r="C107" t="s">
        <v>409</v>
      </c>
      <c r="D107" s="44">
        <v>717.28800000000012</v>
      </c>
      <c r="E107" s="44">
        <v>3415.2690000000002</v>
      </c>
      <c r="F107" s="44">
        <v>2521.74961467</v>
      </c>
      <c r="G107" s="44">
        <v>5522.3128517700006</v>
      </c>
      <c r="H107" s="44">
        <v>8151.0000000000009</v>
      </c>
      <c r="I107" s="44">
        <v>12226.5</v>
      </c>
      <c r="J107" s="44">
        <v>12226.5</v>
      </c>
      <c r="K107" s="44">
        <v>12226.5</v>
      </c>
      <c r="L107" s="44">
        <v>8151.0000000000009</v>
      </c>
      <c r="M107" s="44">
        <v>4075.5000000000005</v>
      </c>
      <c r="N107" s="44">
        <v>0</v>
      </c>
      <c r="O107" s="44">
        <v>0</v>
      </c>
      <c r="P107" s="44">
        <v>0</v>
      </c>
      <c r="Q107" s="44">
        <v>0</v>
      </c>
      <c r="R107" s="44">
        <v>0</v>
      </c>
      <c r="S107" s="44">
        <v>0</v>
      </c>
      <c r="T107" s="44">
        <v>0</v>
      </c>
    </row>
    <row r="108" spans="1:20" x14ac:dyDescent="0.35">
      <c r="B108" t="s">
        <v>396</v>
      </c>
      <c r="C108" t="s">
        <v>409</v>
      </c>
      <c r="D108" s="44">
        <v>0</v>
      </c>
      <c r="E108" s="44">
        <v>0</v>
      </c>
      <c r="F108" s="44">
        <v>0</v>
      </c>
      <c r="G108" s="44">
        <v>0</v>
      </c>
      <c r="H108" s="44">
        <v>164.37630696634795</v>
      </c>
      <c r="I108" s="44">
        <v>328.75261393269591</v>
      </c>
      <c r="J108" s="44">
        <v>610.23691791878798</v>
      </c>
      <c r="K108" s="44">
        <v>938.04128896063594</v>
      </c>
      <c r="L108" s="44">
        <v>1324.4670096326126</v>
      </c>
      <c r="M108" s="44">
        <v>1806.5917370004368</v>
      </c>
      <c r="N108" s="44">
        <v>2478.3979386564015</v>
      </c>
      <c r="O108" s="44">
        <v>3342.9592822550608</v>
      </c>
      <c r="P108" s="44">
        <v>4160.555966720477</v>
      </c>
      <c r="Q108" s="44">
        <v>5705.7000000000007</v>
      </c>
      <c r="R108" s="44">
        <v>7743.4500000000007</v>
      </c>
      <c r="S108" s="44">
        <v>8966.1</v>
      </c>
      <c r="T108" s="44">
        <v>10188.75</v>
      </c>
    </row>
    <row r="109" spans="1:20" x14ac:dyDescent="0.35">
      <c r="B109" t="s">
        <v>303</v>
      </c>
      <c r="C109" t="s">
        <v>409</v>
      </c>
      <c r="D109" s="44">
        <v>0</v>
      </c>
      <c r="E109" s="44">
        <v>0</v>
      </c>
      <c r="F109" s="44">
        <v>0</v>
      </c>
      <c r="G109" s="44">
        <v>0</v>
      </c>
      <c r="H109" s="44">
        <v>0</v>
      </c>
      <c r="I109" s="44">
        <v>0</v>
      </c>
      <c r="J109" s="44">
        <v>0</v>
      </c>
      <c r="K109" s="44">
        <v>0</v>
      </c>
      <c r="L109" s="44">
        <v>0</v>
      </c>
      <c r="M109" s="44">
        <v>0</v>
      </c>
      <c r="N109" s="44">
        <v>0</v>
      </c>
      <c r="O109" s="44">
        <v>0</v>
      </c>
      <c r="P109" s="44">
        <v>0</v>
      </c>
      <c r="Q109" s="44">
        <v>0</v>
      </c>
      <c r="R109" s="44">
        <v>0</v>
      </c>
      <c r="S109" s="44">
        <v>0</v>
      </c>
      <c r="T109" s="44">
        <v>0</v>
      </c>
    </row>
    <row r="110" spans="1:20" x14ac:dyDescent="0.35">
      <c r="B110" t="s">
        <v>412</v>
      </c>
      <c r="C110" t="s">
        <v>409</v>
      </c>
      <c r="D110" s="44">
        <v>4.0909090909090908</v>
      </c>
      <c r="E110" s="44">
        <v>43.636363636363633</v>
      </c>
      <c r="F110" s="44">
        <v>0.34836</v>
      </c>
      <c r="G110" s="44">
        <v>32.183399999999999</v>
      </c>
      <c r="H110" s="44">
        <v>86.292000000000002</v>
      </c>
      <c r="I110" s="44">
        <v>160.512</v>
      </c>
      <c r="J110" s="44">
        <v>285.81600000000003</v>
      </c>
      <c r="K110" s="44">
        <v>463.06800000000004</v>
      </c>
      <c r="L110" s="44">
        <v>734.38800000000003</v>
      </c>
      <c r="M110" s="44">
        <v>1556.375573808089</v>
      </c>
      <c r="N110" s="44">
        <v>2861.3027214242675</v>
      </c>
      <c r="O110" s="44">
        <v>4166.229869040445</v>
      </c>
      <c r="P110" s="44">
        <v>5580.4008168975561</v>
      </c>
      <c r="Q110" s="44">
        <v>7252.7567653048791</v>
      </c>
      <c r="R110" s="44">
        <v>9228.3540554167848</v>
      </c>
      <c r="S110" s="44">
        <v>11510.91591476666</v>
      </c>
      <c r="T110" s="44">
        <v>14096.334987020278</v>
      </c>
    </row>
    <row r="111" spans="1:20" x14ac:dyDescent="0.35">
      <c r="B111" t="s">
        <v>399</v>
      </c>
      <c r="C111" t="s">
        <v>409</v>
      </c>
      <c r="D111" s="44">
        <v>979.20022958018251</v>
      </c>
      <c r="E111" s="44">
        <v>1501.2003519666769</v>
      </c>
      <c r="F111" s="44">
        <v>2556.8631777440378</v>
      </c>
      <c r="G111" s="44">
        <v>3678.3982750956025</v>
      </c>
      <c r="H111" s="44">
        <v>4297.1000250844536</v>
      </c>
      <c r="I111" s="44">
        <v>4864.9474542201624</v>
      </c>
      <c r="J111" s="44">
        <v>5625.9077126324928</v>
      </c>
      <c r="K111" s="44">
        <v>6581.6428487111243</v>
      </c>
      <c r="L111" s="44">
        <v>7647.1935337367613</v>
      </c>
      <c r="M111" s="44">
        <v>9666.6824109203571</v>
      </c>
      <c r="N111" s="44">
        <v>12609.567908301229</v>
      </c>
      <c r="O111" s="44">
        <v>15552.453405682103</v>
      </c>
      <c r="P111" s="44">
        <v>18685.209765568718</v>
      </c>
      <c r="Q111" s="44">
        <v>22336.515808834498</v>
      </c>
      <c r="R111" s="44">
        <v>26662.995405554753</v>
      </c>
      <c r="S111" s="44">
        <v>31678.027795347465</v>
      </c>
      <c r="T111" s="44">
        <v>37372.944432125361</v>
      </c>
    </row>
    <row r="112" spans="1:20" x14ac:dyDescent="0.35">
      <c r="B112" t="s">
        <v>400</v>
      </c>
      <c r="C112" t="s">
        <v>409</v>
      </c>
      <c r="D112" s="44">
        <v>1565006.29</v>
      </c>
      <c r="E112" s="44">
        <v>1592617.72</v>
      </c>
      <c r="F112" s="44">
        <v>1679787.55446753</v>
      </c>
      <c r="G112" s="44">
        <v>1681204.34965356</v>
      </c>
      <c r="H112" s="44">
        <v>1652138.194371236</v>
      </c>
      <c r="I112" s="44">
        <v>1625887.5321284265</v>
      </c>
      <c r="J112" s="44">
        <v>1594454.8235327138</v>
      </c>
      <c r="K112" s="44">
        <v>1568149.6275652049</v>
      </c>
      <c r="L112" s="44">
        <v>1555317.3049692984</v>
      </c>
      <c r="M112" s="44">
        <v>1537260.1838281231</v>
      </c>
      <c r="N112" s="44">
        <v>1504457.1331307671</v>
      </c>
      <c r="O112" s="44">
        <v>1478219.0823197444</v>
      </c>
      <c r="P112" s="44">
        <v>1461220.572243274</v>
      </c>
      <c r="Q112" s="44">
        <v>1430634.0087610565</v>
      </c>
      <c r="R112" s="44">
        <v>1405460.2095574301</v>
      </c>
      <c r="S112" s="44">
        <v>1373995.4136639789</v>
      </c>
      <c r="T112" s="44">
        <v>1341853.5908974977</v>
      </c>
    </row>
    <row r="113" spans="2:20" x14ac:dyDescent="0.35">
      <c r="D113" s="44"/>
      <c r="E113" s="44"/>
      <c r="F113" s="44"/>
      <c r="G113" s="44"/>
      <c r="H113" s="44"/>
      <c r="I113" s="44"/>
      <c r="J113" s="44"/>
    </row>
    <row r="114" spans="2:20" x14ac:dyDescent="0.35">
      <c r="B114" t="s">
        <v>394</v>
      </c>
      <c r="C114" t="s">
        <v>395</v>
      </c>
      <c r="D114">
        <v>2014</v>
      </c>
      <c r="E114">
        <v>2015</v>
      </c>
      <c r="F114">
        <v>2016</v>
      </c>
      <c r="G114">
        <v>2017</v>
      </c>
      <c r="H114">
        <v>2018</v>
      </c>
      <c r="I114">
        <v>2019</v>
      </c>
      <c r="J114">
        <v>2020</v>
      </c>
      <c r="K114">
        <v>2021</v>
      </c>
      <c r="L114">
        <v>2022</v>
      </c>
      <c r="M114">
        <v>2023</v>
      </c>
      <c r="N114">
        <v>2024</v>
      </c>
      <c r="O114">
        <v>2025</v>
      </c>
      <c r="P114">
        <v>2026</v>
      </c>
      <c r="Q114">
        <v>2027</v>
      </c>
      <c r="R114">
        <v>2028</v>
      </c>
      <c r="S114">
        <v>2029</v>
      </c>
      <c r="T114">
        <v>2030</v>
      </c>
    </row>
    <row r="115" spans="2:20" x14ac:dyDescent="0.35">
      <c r="B115" t="s">
        <v>305</v>
      </c>
      <c r="C115" t="s">
        <v>409</v>
      </c>
      <c r="D115" s="44">
        <v>8450.8401938348852</v>
      </c>
      <c r="E115" s="44">
        <v>15892.624842137247</v>
      </c>
      <c r="F115" s="44">
        <v>20603.494372489626</v>
      </c>
      <c r="G115" s="44">
        <v>21629.003325483714</v>
      </c>
      <c r="H115" s="44">
        <v>25226.388638313092</v>
      </c>
      <c r="I115" s="44">
        <v>34686.284377680502</v>
      </c>
      <c r="J115" s="44">
        <v>44146.180117047908</v>
      </c>
      <c r="K115" s="44">
        <v>53606.075856415315</v>
      </c>
      <c r="L115" s="44">
        <v>63065.971595782728</v>
      </c>
      <c r="M115" s="44">
        <v>63065.971595782728</v>
      </c>
      <c r="N115" s="44">
        <v>63065.971595782728</v>
      </c>
      <c r="O115" s="44">
        <v>63065.971595782728</v>
      </c>
      <c r="P115" s="44">
        <v>63065.971595782728</v>
      </c>
      <c r="Q115" s="44">
        <v>63065.971595782728</v>
      </c>
      <c r="R115" s="44">
        <v>63065.971595782728</v>
      </c>
      <c r="S115" s="44">
        <v>63065.971595782728</v>
      </c>
      <c r="T115" s="44">
        <v>63065.971595782728</v>
      </c>
    </row>
    <row r="116" spans="2:20" x14ac:dyDescent="0.35">
      <c r="B116" t="s">
        <v>306</v>
      </c>
      <c r="C116" t="s">
        <v>409</v>
      </c>
      <c r="D116" s="44">
        <v>14650.45</v>
      </c>
      <c r="E116" s="44">
        <v>21392.25</v>
      </c>
      <c r="F116" s="44">
        <v>33147.765505050003</v>
      </c>
      <c r="G116" s="44">
        <v>43492.958682100005</v>
      </c>
      <c r="H116" s="44">
        <v>58342.5</v>
      </c>
      <c r="I116" s="44">
        <v>71307.5</v>
      </c>
      <c r="J116" s="44">
        <v>84272.5</v>
      </c>
      <c r="K116" s="44">
        <v>97237.5</v>
      </c>
      <c r="L116" s="44">
        <v>110202.5</v>
      </c>
      <c r="M116" s="44">
        <v>116685</v>
      </c>
      <c r="N116" s="44">
        <v>116685</v>
      </c>
      <c r="O116" s="44">
        <v>116685</v>
      </c>
      <c r="P116" s="44">
        <v>129650</v>
      </c>
      <c r="Q116" s="44">
        <v>129650</v>
      </c>
      <c r="R116" s="44">
        <v>142615</v>
      </c>
      <c r="S116" s="44">
        <v>142615</v>
      </c>
      <c r="T116" s="44">
        <v>142615</v>
      </c>
    </row>
    <row r="117" spans="2:20" x14ac:dyDescent="0.35">
      <c r="B117" t="s">
        <v>407</v>
      </c>
      <c r="C117" t="s">
        <v>409</v>
      </c>
      <c r="D117" s="44">
        <v>13043.59</v>
      </c>
      <c r="E117" s="44">
        <v>9278.43</v>
      </c>
      <c r="F117" s="44">
        <v>7421.0533086899995</v>
      </c>
      <c r="G117" s="44">
        <v>6943.2012545699999</v>
      </c>
      <c r="H117" s="44">
        <v>3361.75</v>
      </c>
      <c r="I117" s="44">
        <v>0</v>
      </c>
      <c r="J117" s="44">
        <v>0</v>
      </c>
      <c r="K117" s="44">
        <v>0</v>
      </c>
      <c r="L117" s="44">
        <v>0</v>
      </c>
      <c r="M117" s="44">
        <v>0</v>
      </c>
      <c r="N117" s="44">
        <v>0</v>
      </c>
      <c r="O117" s="44">
        <v>0</v>
      </c>
      <c r="P117" s="44">
        <v>0</v>
      </c>
      <c r="Q117" s="44">
        <v>0</v>
      </c>
      <c r="R117" s="44">
        <v>0</v>
      </c>
      <c r="S117" s="44">
        <v>0</v>
      </c>
      <c r="T117" s="44">
        <v>0</v>
      </c>
    </row>
    <row r="118" spans="2:20" x14ac:dyDescent="0.35">
      <c r="B118" t="s">
        <v>406</v>
      </c>
      <c r="C118" t="s">
        <v>409</v>
      </c>
      <c r="D118" s="44">
        <v>3899.63</v>
      </c>
      <c r="E118" s="44">
        <v>9143.9599999999991</v>
      </c>
      <c r="F118" s="44">
        <v>12163.061748669999</v>
      </c>
      <c r="G118" s="44">
        <v>14350.413566159999</v>
      </c>
      <c r="H118" s="44">
        <v>17667.25</v>
      </c>
      <c r="I118" s="44">
        <v>23273</v>
      </c>
      <c r="J118" s="44">
        <v>25897</v>
      </c>
      <c r="K118" s="44">
        <v>28599</v>
      </c>
      <c r="L118" s="44">
        <v>31494</v>
      </c>
      <c r="M118" s="44">
        <v>34291</v>
      </c>
      <c r="N118" s="44">
        <v>38174</v>
      </c>
      <c r="O118" s="44">
        <v>38736</v>
      </c>
      <c r="P118" s="44">
        <v>39660</v>
      </c>
      <c r="Q118" s="44">
        <v>40554</v>
      </c>
      <c r="R118" s="44">
        <v>41335.999999999993</v>
      </c>
      <c r="S118" s="44">
        <v>42097</v>
      </c>
      <c r="T118" s="44">
        <v>42921</v>
      </c>
    </row>
    <row r="119" spans="2:20" x14ac:dyDescent="0.35">
      <c r="B119" t="s">
        <v>411</v>
      </c>
      <c r="C119" t="s">
        <v>409</v>
      </c>
      <c r="D119" s="44">
        <v>0</v>
      </c>
      <c r="E119" s="44">
        <v>0</v>
      </c>
      <c r="F119" s="44">
        <v>0</v>
      </c>
      <c r="G119" s="44">
        <v>0</v>
      </c>
      <c r="H119" s="44">
        <v>5.7234630739286354</v>
      </c>
      <c r="I119" s="44">
        <v>10.652928121525175</v>
      </c>
      <c r="J119" s="44">
        <v>16.276896567875241</v>
      </c>
      <c r="K119" s="44">
        <v>24.420568063299566</v>
      </c>
      <c r="L119" s="44">
        <v>37.32459875518915</v>
      </c>
      <c r="M119" s="44">
        <v>50.873755630234925</v>
      </c>
      <c r="N119" s="44">
        <v>76.434906319096569</v>
      </c>
      <c r="O119" s="44">
        <v>108.31109994067391</v>
      </c>
      <c r="P119" s="44">
        <v>150.70441338848033</v>
      </c>
      <c r="Q119" s="44">
        <v>205.65468608853371</v>
      </c>
      <c r="R119" s="44">
        <v>272.91898743491959</v>
      </c>
      <c r="S119" s="44">
        <v>360.26080208115457</v>
      </c>
      <c r="T119" s="44">
        <v>474.09743216818134</v>
      </c>
    </row>
    <row r="120" spans="2:20" x14ac:dyDescent="0.35">
      <c r="B120" t="s">
        <v>410</v>
      </c>
      <c r="C120" t="s">
        <v>409</v>
      </c>
      <c r="D120" s="44">
        <v>0</v>
      </c>
      <c r="E120" s="44">
        <v>0</v>
      </c>
      <c r="F120" s="44">
        <v>0</v>
      </c>
      <c r="G120" s="44">
        <v>6.8439616046135487</v>
      </c>
      <c r="H120" s="44">
        <v>37.450648629786762</v>
      </c>
      <c r="I120" s="44">
        <v>79.17680735477839</v>
      </c>
      <c r="J120" s="44">
        <v>139.76783683262596</v>
      </c>
      <c r="K120" s="44">
        <v>209.33953335541773</v>
      </c>
      <c r="L120" s="44">
        <v>350.30666417877399</v>
      </c>
      <c r="M120" s="44">
        <v>525.91928789564838</v>
      </c>
      <c r="N120" s="44">
        <v>858.60768470723667</v>
      </c>
      <c r="O120" s="44">
        <v>1261.8919987020427</v>
      </c>
      <c r="P120" s="44">
        <v>1739.4727726914043</v>
      </c>
      <c r="Q120" s="44">
        <v>2244.5572441514273</v>
      </c>
      <c r="R120" s="44">
        <v>2722.0184630413464</v>
      </c>
      <c r="S120" s="44">
        <v>3200.4320928599441</v>
      </c>
      <c r="T120" s="44">
        <v>3688.0608001886189</v>
      </c>
    </row>
    <row r="121" spans="2:20" x14ac:dyDescent="0.35">
      <c r="B121" t="s">
        <v>401</v>
      </c>
      <c r="C121" t="s">
        <v>409</v>
      </c>
      <c r="D121" s="44">
        <v>0</v>
      </c>
      <c r="E121" s="44">
        <v>4320.0010128537469</v>
      </c>
      <c r="F121" s="44">
        <v>4430.8990789945565</v>
      </c>
      <c r="G121" s="44">
        <v>5083.8468416826181</v>
      </c>
      <c r="H121" s="44">
        <v>5083.2011917912414</v>
      </c>
      <c r="I121" s="44">
        <v>5083.2011917912414</v>
      </c>
      <c r="J121" s="44">
        <v>5083.2011917912414</v>
      </c>
      <c r="K121" s="44">
        <v>5083.2011917912414</v>
      </c>
      <c r="L121" s="44">
        <v>5083.2011917912414</v>
      </c>
      <c r="M121" s="44">
        <v>5083.2011917912414</v>
      </c>
      <c r="N121" s="44">
        <v>5083.2011917912414</v>
      </c>
      <c r="O121" s="44">
        <v>5083.2011917912414</v>
      </c>
      <c r="P121" s="44">
        <v>5083.2011917912414</v>
      </c>
      <c r="Q121" s="44">
        <v>5083.2011917912414</v>
      </c>
      <c r="R121" s="44">
        <v>5083.2011917912414</v>
      </c>
      <c r="S121" s="44">
        <v>5083.2011917912414</v>
      </c>
      <c r="T121" s="44">
        <v>5083.2011917912414</v>
      </c>
    </row>
    <row r="122" spans="2:20" x14ac:dyDescent="0.35">
      <c r="B122" t="s">
        <v>402</v>
      </c>
      <c r="C122" t="s">
        <v>409</v>
      </c>
      <c r="D122" s="44">
        <v>463114.68</v>
      </c>
      <c r="E122" s="44">
        <v>467283.25</v>
      </c>
      <c r="F122" s="44">
        <v>454775.19914623996</v>
      </c>
      <c r="G122" s="44">
        <v>449087.91743591998</v>
      </c>
      <c r="H122" s="44">
        <v>418200.18510874483</v>
      </c>
      <c r="I122" s="44">
        <v>392898.83047637768</v>
      </c>
      <c r="J122" s="44">
        <v>364880.6376778697</v>
      </c>
      <c r="K122" s="44">
        <v>338148.67235172761</v>
      </c>
      <c r="L122" s="44">
        <v>314729.38985308359</v>
      </c>
      <c r="M122" s="44">
        <v>305335.46586711606</v>
      </c>
      <c r="N122" s="44">
        <v>301658.15983316646</v>
      </c>
      <c r="O122" s="44">
        <v>301126.87978721352</v>
      </c>
      <c r="P122" s="44">
        <v>287839.70096281491</v>
      </c>
      <c r="Q122" s="44">
        <v>286456.85527104948</v>
      </c>
      <c r="R122" s="44">
        <v>273730.9835939302</v>
      </c>
      <c r="S122" s="44">
        <v>272740.2711084038</v>
      </c>
      <c r="T122" s="44">
        <v>272086.27280927054</v>
      </c>
    </row>
    <row r="123" spans="2:20" x14ac:dyDescent="0.35">
      <c r="D123" s="44"/>
      <c r="E123" s="44"/>
      <c r="F123" s="44"/>
      <c r="G123" s="44"/>
      <c r="H123" s="44"/>
      <c r="I123" s="44"/>
      <c r="J123" s="44"/>
      <c r="K123" s="44"/>
      <c r="L123" s="44"/>
      <c r="M123" s="44"/>
      <c r="N123" s="44"/>
      <c r="O123" s="44"/>
    </row>
    <row r="124" spans="2:20" x14ac:dyDescent="0.35">
      <c r="B124" t="s">
        <v>394</v>
      </c>
      <c r="C124" t="s">
        <v>395</v>
      </c>
      <c r="D124">
        <v>2014</v>
      </c>
      <c r="E124">
        <v>2015</v>
      </c>
      <c r="F124">
        <v>2016</v>
      </c>
      <c r="G124">
        <v>2017</v>
      </c>
      <c r="H124">
        <v>2018</v>
      </c>
      <c r="I124">
        <v>2019</v>
      </c>
      <c r="J124">
        <v>2020</v>
      </c>
      <c r="K124">
        <v>2021</v>
      </c>
      <c r="L124">
        <v>2022</v>
      </c>
      <c r="M124">
        <v>2023</v>
      </c>
      <c r="N124">
        <v>2024</v>
      </c>
      <c r="O124">
        <v>2025</v>
      </c>
      <c r="P124">
        <v>2026</v>
      </c>
      <c r="Q124">
        <v>2027</v>
      </c>
      <c r="R124">
        <v>2028</v>
      </c>
      <c r="S124">
        <v>2029</v>
      </c>
      <c r="T124">
        <v>2030</v>
      </c>
    </row>
    <row r="125" spans="2:20" x14ac:dyDescent="0.35">
      <c r="B125" t="s">
        <v>403</v>
      </c>
      <c r="C125" t="s">
        <v>409</v>
      </c>
      <c r="D125" s="44">
        <v>0</v>
      </c>
      <c r="E125" s="44">
        <v>0</v>
      </c>
      <c r="F125" s="44">
        <v>0</v>
      </c>
      <c r="G125" s="44">
        <v>0</v>
      </c>
      <c r="H125" s="44">
        <v>0</v>
      </c>
      <c r="I125" s="44">
        <v>2501.4427623557203</v>
      </c>
      <c r="J125" s="44">
        <v>2956.2505373294875</v>
      </c>
      <c r="K125" s="44">
        <v>3411.0583123032552</v>
      </c>
      <c r="L125" s="44">
        <v>3740.9553999999998</v>
      </c>
      <c r="M125" s="44">
        <v>3740.9553999999998</v>
      </c>
      <c r="N125" s="44">
        <v>3740.9553999999998</v>
      </c>
      <c r="O125" s="44">
        <v>3740.9553999999998</v>
      </c>
      <c r="P125" s="44">
        <v>3740.9553999999998</v>
      </c>
      <c r="Q125" s="44">
        <v>3740.9553999999998</v>
      </c>
      <c r="R125" s="44">
        <v>3740.9553999999998</v>
      </c>
      <c r="S125" s="44">
        <v>3740.9553999999998</v>
      </c>
      <c r="T125" s="44">
        <v>3740.9553999999998</v>
      </c>
    </row>
    <row r="126" spans="2:20" x14ac:dyDescent="0.35">
      <c r="B126" t="s">
        <v>404</v>
      </c>
      <c r="C126" t="s">
        <v>409</v>
      </c>
      <c r="D126" s="44">
        <v>0</v>
      </c>
      <c r="E126" s="44">
        <v>0</v>
      </c>
      <c r="F126" s="44">
        <v>0</v>
      </c>
      <c r="G126" s="44">
        <v>0</v>
      </c>
      <c r="H126" s="44">
        <v>3607.9758000000002</v>
      </c>
      <c r="I126" s="44">
        <v>1239.5126376442797</v>
      </c>
      <c r="J126" s="44">
        <v>784.70486267051228</v>
      </c>
      <c r="K126" s="44">
        <v>329.89708769674485</v>
      </c>
      <c r="L126" s="44">
        <v>0</v>
      </c>
      <c r="M126" s="44">
        <v>0</v>
      </c>
      <c r="N126" s="44">
        <v>0</v>
      </c>
      <c r="O126" s="44">
        <v>0</v>
      </c>
      <c r="P126" s="44">
        <v>0</v>
      </c>
      <c r="Q126" s="44">
        <v>0</v>
      </c>
      <c r="R126" s="44">
        <v>0</v>
      </c>
      <c r="S126" s="44">
        <v>0</v>
      </c>
      <c r="T126" s="44">
        <v>0</v>
      </c>
    </row>
    <row r="127" spans="2:20" x14ac:dyDescent="0.35">
      <c r="B127" t="s">
        <v>405</v>
      </c>
      <c r="C127" t="s">
        <v>409</v>
      </c>
      <c r="D127" s="44">
        <v>0</v>
      </c>
      <c r="E127" s="44">
        <v>0</v>
      </c>
      <c r="F127" s="44">
        <v>0</v>
      </c>
      <c r="G127" s="44">
        <v>0</v>
      </c>
      <c r="H127" s="44">
        <v>0</v>
      </c>
      <c r="I127" s="44">
        <v>2593.8000000000002</v>
      </c>
      <c r="J127" s="44">
        <v>5187.6000000000004</v>
      </c>
      <c r="K127" s="44">
        <v>10375.200000000001</v>
      </c>
      <c r="L127" s="44">
        <v>19453.5</v>
      </c>
      <c r="M127" s="44">
        <v>22695.75</v>
      </c>
      <c r="N127" s="44">
        <v>22695.75</v>
      </c>
      <c r="O127" s="44">
        <v>22695.75</v>
      </c>
      <c r="P127" s="44">
        <v>25938</v>
      </c>
      <c r="Q127" s="44">
        <v>25938</v>
      </c>
      <c r="R127" s="44">
        <v>25938</v>
      </c>
      <c r="S127" s="44">
        <v>29180.25</v>
      </c>
      <c r="T127" s="44">
        <v>29180.25</v>
      </c>
    </row>
  </sheetData>
  <mergeCells count="12">
    <mergeCell ref="C4:D4"/>
    <mergeCell ref="C5:D5"/>
    <mergeCell ref="C6:D6"/>
    <mergeCell ref="C37:D37"/>
    <mergeCell ref="C70:D70"/>
    <mergeCell ref="C100:D100"/>
    <mergeCell ref="C101:D101"/>
    <mergeCell ref="C102:D102"/>
    <mergeCell ref="C38:D38"/>
    <mergeCell ref="C39:D39"/>
    <mergeCell ref="C68:D68"/>
    <mergeCell ref="C69:D6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'[1]Supply Scenarios'!#REF!</xm:f>
          </x14:formula1>
          <xm:sqref>C5:D5 C38:D38 C69:D69 C101:D101</xm:sqref>
        </x14:dataValidation>
        <x14:dataValidation type="list" allowBlank="1" showInputMessage="1" showErrorMessage="1">
          <x14:formula1>
            <xm:f>'[1]Demand Reduction Scenarios'!#REF!</xm:f>
          </x14:formula1>
          <xm:sqref>C4:D4 C37:D37 C68:D68 C100:D100</xm:sqref>
        </x14:dataValidation>
        <x14:dataValidation type="list" allowBlank="1" showInputMessage="1" showErrorMessage="1">
          <x14:formula1>
            <xm:f>'[1]Reduction Targets'!#REF!</xm:f>
          </x14:formula1>
          <xm:sqref>C6:D6 C39:D39 C70:D70 C102:D102</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election activeCell="N50" sqref="N50:N51"/>
    </sheetView>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166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167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166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167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election activeCell="H14" sqref="H14"/>
    </sheetView>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s="16">
        <f>'Gasoline calcs'!D6</f>
        <v>0.92804341618940833</v>
      </c>
      <c r="C4" s="16">
        <f>'Gasoline calcs'!E6</f>
        <v>0.92907690912998597</v>
      </c>
      <c r="D4" s="16">
        <f>'Gasoline calcs'!F6</f>
        <v>0.92855370877659005</v>
      </c>
      <c r="E4" s="16">
        <f>'Gasoline calcs'!G6</f>
        <v>0.92834836969497336</v>
      </c>
      <c r="F4" s="16">
        <f>'Gasoline calcs'!H6</f>
        <v>0.9281161939587308</v>
      </c>
      <c r="G4" s="16">
        <f>'Gasoline calcs'!I6</f>
        <v>0.92785924729185387</v>
      </c>
      <c r="H4" s="16">
        <f>'Gasoline calcs'!J6</f>
        <v>0.92757848397293752</v>
      </c>
      <c r="I4" s="16">
        <f>'Gasoline calcs'!K6</f>
        <v>0.92726579978744605</v>
      </c>
      <c r="J4" s="16">
        <f>'Gasoline calcs'!L6</f>
        <v>0.92690904120822371</v>
      </c>
      <c r="K4" s="16">
        <f>'Gasoline calcs'!M6</f>
        <v>0.92651969901852205</v>
      </c>
      <c r="L4" s="16">
        <f>'Gasoline calcs'!N6</f>
        <v>0.92610241008953686</v>
      </c>
      <c r="M4" s="16">
        <f>'Gasoline calcs'!O6</f>
        <v>0.92564082159311778</v>
      </c>
      <c r="N4" s="16">
        <f>'Gasoline calcs'!P6</f>
        <v>0.92515075044044492</v>
      </c>
      <c r="O4" s="16">
        <f>'Gasoline calcs'!Q6</f>
        <v>0.92461073569857366</v>
      </c>
      <c r="P4" s="16">
        <f>'Gasoline calcs'!R6</f>
        <v>0.92402537419500097</v>
      </c>
      <c r="Q4" s="16">
        <f>'Gasoline calcs'!S6</f>
        <v>0.92348535945312971</v>
      </c>
      <c r="R4" s="16">
        <f>'Gasoline calcs'!T6</f>
        <v>0.92289999794955702</v>
      </c>
      <c r="S4" s="16">
        <f>'Gasoline calcs'!U6</f>
        <v>0.92235998320768575</v>
      </c>
      <c r="T4" s="16">
        <f>'Gasoline calcs'!V6</f>
        <v>0.92177462170411306</v>
      </c>
      <c r="U4" s="16">
        <f>'Gasoline calcs'!W6</f>
        <v>0.9212346069622418</v>
      </c>
      <c r="V4" s="16">
        <f>'Gasoline calcs'!X6</f>
        <v>0.92064924545866911</v>
      </c>
      <c r="W4" s="16">
        <f>'Gasoline calcs'!Y6</f>
        <v>0.92010923071679784</v>
      </c>
      <c r="X4" s="16">
        <f>'Gasoline calcs'!Z6</f>
        <v>0.91952386921322515</v>
      </c>
      <c r="Y4" s="16">
        <f>'Gasoline calcs'!AA6</f>
        <v>0.91898385447135389</v>
      </c>
      <c r="Z4" s="16">
        <f>'Gasoline calcs'!AB6</f>
        <v>0.9183984929677812</v>
      </c>
      <c r="AA4" s="16">
        <f>'Gasoline calcs'!AC6</f>
        <v>0.91785847822590994</v>
      </c>
      <c r="AB4" s="16">
        <f>'Gasoline calcs'!AD6</f>
        <v>0.91727311672233725</v>
      </c>
      <c r="AC4" s="16">
        <f>'Gasoline calcs'!AE6</f>
        <v>0.91673310198046598</v>
      </c>
      <c r="AD4" s="16">
        <f>'Gasoline calcs'!AF6</f>
        <v>0.91614774047689329</v>
      </c>
      <c r="AE4" s="16">
        <f>'Gasoline calcs'!AG6</f>
        <v>0.91560772573502203</v>
      </c>
      <c r="AF4" s="16">
        <f>'Gasoline calcs'!AH6</f>
        <v>0.91502236423144934</v>
      </c>
      <c r="AG4" s="16">
        <f>'Gasoline calcs'!AI6</f>
        <v>0.91448234948957807</v>
      </c>
      <c r="AH4" s="16">
        <f>'Gasoline calcs'!AJ6</f>
        <v>0.91389698798600538</v>
      </c>
      <c r="AI4" s="16">
        <f>'Gasoline calcs'!AK6</f>
        <v>0.91335697324413412</v>
      </c>
      <c r="AJ4" s="16">
        <f>'Gasoline calcs'!AL6</f>
        <v>0.91277161174056143</v>
      </c>
    </row>
    <row r="5" spans="1:36" x14ac:dyDescent="0.25">
      <c r="A5" t="s">
        <v>165</v>
      </c>
      <c r="B5">
        <f>'Gasoline calcs'!D7</f>
        <v>0</v>
      </c>
      <c r="C5">
        <f>'Gasoline calcs'!E7</f>
        <v>0</v>
      </c>
      <c r="D5">
        <f>'Gasoline calcs'!F7</f>
        <v>0</v>
      </c>
      <c r="E5">
        <f>'Gasoline calcs'!G7</f>
        <v>0</v>
      </c>
      <c r="F5">
        <f>'Gasoline calcs'!H7</f>
        <v>0</v>
      </c>
      <c r="G5">
        <f>'Gasoline calcs'!I7</f>
        <v>0</v>
      </c>
      <c r="H5">
        <f>'Gasoline calcs'!J7</f>
        <v>0</v>
      </c>
      <c r="I5">
        <f>'Gasoline calcs'!K7</f>
        <v>0</v>
      </c>
      <c r="J5">
        <f>'Gasoline calcs'!L7</f>
        <v>0</v>
      </c>
      <c r="K5">
        <f>'Gasoline calcs'!M7</f>
        <v>0</v>
      </c>
      <c r="L5">
        <f>'Gasoline calcs'!N7</f>
        <v>0</v>
      </c>
      <c r="M5">
        <f>'Gasoline calcs'!O7</f>
        <v>0</v>
      </c>
      <c r="N5">
        <f>'Gasoline calcs'!P7</f>
        <v>0</v>
      </c>
      <c r="O5">
        <f>'Gasoline calcs'!Q7</f>
        <v>0</v>
      </c>
      <c r="P5">
        <f>'Gasoline calcs'!R7</f>
        <v>0</v>
      </c>
      <c r="Q5">
        <f>'Gasoline calcs'!S7</f>
        <v>0</v>
      </c>
      <c r="R5">
        <f>'Gasoline calcs'!T7</f>
        <v>0</v>
      </c>
      <c r="S5">
        <f>'Gasoline calcs'!U7</f>
        <v>0</v>
      </c>
      <c r="T5">
        <f>'Gasoline calcs'!V7</f>
        <v>0</v>
      </c>
      <c r="U5">
        <f>'Gasoline calcs'!W7</f>
        <v>0</v>
      </c>
      <c r="V5">
        <f>'Gasoline calcs'!X7</f>
        <v>0</v>
      </c>
      <c r="W5">
        <f>'Gasoline calcs'!Y7</f>
        <v>0</v>
      </c>
      <c r="X5">
        <f>'Gasoline calcs'!Z7</f>
        <v>0</v>
      </c>
      <c r="Y5">
        <f>'Gasoline calcs'!AA7</f>
        <v>0</v>
      </c>
      <c r="Z5">
        <f>'Gasoline calcs'!AB7</f>
        <v>0</v>
      </c>
      <c r="AA5">
        <f>'Gasoline calcs'!AC7</f>
        <v>0</v>
      </c>
      <c r="AB5">
        <f>'Gasoline calcs'!AD7</f>
        <v>0</v>
      </c>
      <c r="AC5">
        <f>'Gasoline calcs'!AE7</f>
        <v>0</v>
      </c>
      <c r="AD5">
        <f>'Gasoline calcs'!AF7</f>
        <v>0</v>
      </c>
      <c r="AE5">
        <f>'Gasoline calcs'!AG7</f>
        <v>0</v>
      </c>
      <c r="AF5">
        <f>'Gasoline calcs'!AH7</f>
        <v>0</v>
      </c>
      <c r="AG5">
        <f>'Gasoline calcs'!AI7</f>
        <v>0</v>
      </c>
      <c r="AH5">
        <f>'Gasoline calcs'!AJ7</f>
        <v>0</v>
      </c>
      <c r="AI5">
        <f>'Gasoline calcs'!AK7</f>
        <v>0</v>
      </c>
      <c r="AJ5">
        <f>'Gasoline calcs'!AL7</f>
        <v>0</v>
      </c>
    </row>
    <row r="6" spans="1:36" x14ac:dyDescent="0.25">
      <c r="A6" t="s">
        <v>166</v>
      </c>
      <c r="B6" s="16">
        <f>'Gasoline calcs'!D8</f>
        <v>7.1956583810591668E-2</v>
      </c>
      <c r="C6" s="16">
        <f>'Gasoline calcs'!E8</f>
        <v>7.0923090870014041E-2</v>
      </c>
      <c r="D6" s="16">
        <f>'Gasoline calcs'!F8</f>
        <v>7.1446291223409925E-2</v>
      </c>
      <c r="E6" s="16">
        <f>'Gasoline calcs'!G8</f>
        <v>7.1651630305026595E-2</v>
      </c>
      <c r="F6" s="16">
        <f>'Gasoline calcs'!H8</f>
        <v>7.1883806041269219E-2</v>
      </c>
      <c r="G6" s="16">
        <f>'Gasoline calcs'!I8</f>
        <v>7.2140752708146183E-2</v>
      </c>
      <c r="H6" s="16">
        <f>'Gasoline calcs'!J8</f>
        <v>7.242151602706251E-2</v>
      </c>
      <c r="I6" s="16">
        <f>'Gasoline calcs'!K8</f>
        <v>7.2734200212553973E-2</v>
      </c>
      <c r="J6" s="16">
        <f>'Gasoline calcs'!L8</f>
        <v>7.3090958791776253E-2</v>
      </c>
      <c r="K6" s="16">
        <f>'Gasoline calcs'!M8</f>
        <v>7.3480300981477994E-2</v>
      </c>
      <c r="L6" s="16">
        <f>'Gasoline calcs'!N8</f>
        <v>7.3897589910463121E-2</v>
      </c>
      <c r="M6" s="16">
        <f>'Gasoline calcs'!O8</f>
        <v>7.435917840688222E-2</v>
      </c>
      <c r="N6" s="16">
        <f>'Gasoline calcs'!P8</f>
        <v>7.4849249559555103E-2</v>
      </c>
      <c r="O6" s="16">
        <f>'Gasoline calcs'!Q8</f>
        <v>7.5389264301426312E-2</v>
      </c>
      <c r="P6" s="16">
        <f>'Gasoline calcs'!R8</f>
        <v>7.5974625804999057E-2</v>
      </c>
      <c r="Q6" s="16">
        <f>'Gasoline calcs'!S8</f>
        <v>7.6514640546870266E-2</v>
      </c>
      <c r="R6" s="16">
        <f>'Gasoline calcs'!T8</f>
        <v>7.7100002050443012E-2</v>
      </c>
      <c r="S6" s="16">
        <f>'Gasoline calcs'!U8</f>
        <v>7.764001679231422E-2</v>
      </c>
      <c r="T6" s="16">
        <f>'Gasoline calcs'!V8</f>
        <v>7.8225378295886966E-2</v>
      </c>
      <c r="U6" s="16">
        <f>'Gasoline calcs'!W8</f>
        <v>7.8765393037758175E-2</v>
      </c>
      <c r="V6" s="16">
        <f>'Gasoline calcs'!X8</f>
        <v>7.935075454133092E-2</v>
      </c>
      <c r="W6" s="16">
        <f>'Gasoline calcs'!Y8</f>
        <v>7.9890769283202129E-2</v>
      </c>
      <c r="X6" s="16">
        <f>'Gasoline calcs'!Z8</f>
        <v>8.0476130786774874E-2</v>
      </c>
      <c r="Y6" s="16">
        <f>'Gasoline calcs'!AA8</f>
        <v>8.1016145528646083E-2</v>
      </c>
      <c r="Z6" s="16">
        <f>'Gasoline calcs'!AB8</f>
        <v>8.1601507032218829E-2</v>
      </c>
      <c r="AA6" s="16">
        <f>'Gasoline calcs'!AC8</f>
        <v>8.2141521774090037E-2</v>
      </c>
      <c r="AB6" s="16">
        <f>'Gasoline calcs'!AD8</f>
        <v>8.2726883277662783E-2</v>
      </c>
      <c r="AC6" s="16">
        <f>'Gasoline calcs'!AE8</f>
        <v>8.3266898019533991E-2</v>
      </c>
      <c r="AD6" s="16">
        <f>'Gasoline calcs'!AF8</f>
        <v>8.3852259523106737E-2</v>
      </c>
      <c r="AE6" s="16">
        <f>'Gasoline calcs'!AG8</f>
        <v>8.4392274264977946E-2</v>
      </c>
      <c r="AF6" s="16">
        <f>'Gasoline calcs'!AH8</f>
        <v>8.4977635768550691E-2</v>
      </c>
      <c r="AG6" s="16">
        <f>'Gasoline calcs'!AI8</f>
        <v>8.55176505104219E-2</v>
      </c>
      <c r="AH6" s="16">
        <f>'Gasoline calcs'!AJ8</f>
        <v>8.6103012013994645E-2</v>
      </c>
      <c r="AI6" s="16">
        <f>'Gasoline calcs'!AK8</f>
        <v>8.6643026755865854E-2</v>
      </c>
      <c r="AJ6" s="16">
        <f>'Gasoline calcs'!AL8</f>
        <v>8.72283882594386E-2</v>
      </c>
    </row>
    <row r="7" spans="1:36" x14ac:dyDescent="0.25">
      <c r="A7"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election activeCell="B5" sqref="B5:AJ7"/>
    </sheetView>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f>'Diesel calcs'!D4</f>
        <v>0.89429997412381224</v>
      </c>
      <c r="C5">
        <f>'Diesel calcs'!E4</f>
        <v>0.8733552881596498</v>
      </c>
      <c r="D5">
        <f>'Diesel calcs'!F4</f>
        <v>0.83230533814694341</v>
      </c>
      <c r="E5">
        <f>'Diesel calcs'!G4</f>
        <v>0.78597125923837252</v>
      </c>
      <c r="F5">
        <f>'Diesel calcs'!H4</f>
        <v>0.7387551360560648</v>
      </c>
      <c r="G5">
        <f>'Diesel calcs'!I4</f>
        <v>0.6926088272818105</v>
      </c>
      <c r="H5">
        <f>'Diesel calcs'!J4</f>
        <v>0.64744876642040494</v>
      </c>
      <c r="I5">
        <f>'Diesel calcs'!K4</f>
        <v>0.6346597334020494</v>
      </c>
      <c r="J5">
        <f>'Diesel calcs'!L4</f>
        <v>0.63086151864385753</v>
      </c>
      <c r="K5">
        <f>'Diesel calcs'!M4</f>
        <v>0.62907259068772847</v>
      </c>
      <c r="L5">
        <f>'Diesel calcs'!N4</f>
        <v>0.60698678272669193</v>
      </c>
      <c r="M5">
        <f>'Diesel calcs'!O4</f>
        <v>0.60150470175274529</v>
      </c>
      <c r="N5">
        <f>'Diesel calcs'!P4</f>
        <v>0.57664857990249874</v>
      </c>
      <c r="O5">
        <f>'Diesel calcs'!Q4</f>
        <v>0.57546947404869719</v>
      </c>
      <c r="P5">
        <f>'Diesel calcs'!R4</f>
        <v>0.56784543988472769</v>
      </c>
      <c r="Q5">
        <f>'Diesel calcs'!S4</f>
        <v>0.55784543988472768</v>
      </c>
      <c r="R5">
        <f>'Diesel calcs'!T4</f>
        <v>0.54784543988472767</v>
      </c>
      <c r="S5">
        <f>'Diesel calcs'!U4</f>
        <v>0.53784543988472766</v>
      </c>
      <c r="T5">
        <f>'Diesel calcs'!V4</f>
        <v>0.52784543988472765</v>
      </c>
      <c r="U5">
        <f>'Diesel calcs'!W4</f>
        <v>0.51784543988472764</v>
      </c>
      <c r="V5">
        <f>'Diesel calcs'!X4</f>
        <v>0.50784543988472763</v>
      </c>
      <c r="W5">
        <f>'Diesel calcs'!Y4</f>
        <v>0.49784543988472763</v>
      </c>
      <c r="X5">
        <f>'Diesel calcs'!Z4</f>
        <v>0.48784543988472762</v>
      </c>
      <c r="Y5">
        <f>'Diesel calcs'!AA4</f>
        <v>0.47784543988472761</v>
      </c>
      <c r="Z5">
        <f>'Diesel calcs'!AB4</f>
        <v>0.4678454398847276</v>
      </c>
      <c r="AA5">
        <f>'Diesel calcs'!AC4</f>
        <v>0.45784543988472759</v>
      </c>
      <c r="AB5">
        <f>'Diesel calcs'!AD4</f>
        <v>0.44784543988472758</v>
      </c>
      <c r="AC5">
        <f>'Diesel calcs'!AE4</f>
        <v>0.43784543988472757</v>
      </c>
      <c r="AD5">
        <f>'Diesel calcs'!AF4</f>
        <v>0.42784543988472756</v>
      </c>
      <c r="AE5">
        <f>'Diesel calcs'!AG4</f>
        <v>0.41784543988472755</v>
      </c>
      <c r="AF5">
        <f>'Diesel calcs'!AH4</f>
        <v>0.40784543988472755</v>
      </c>
      <c r="AG5">
        <f>'Diesel calcs'!AI4</f>
        <v>0.39784543988472754</v>
      </c>
      <c r="AH5">
        <f>'Diesel calcs'!AJ4</f>
        <v>0.38784543988472753</v>
      </c>
      <c r="AI5">
        <f>'Diesel calcs'!AK4</f>
        <v>0.37784543988472752</v>
      </c>
      <c r="AJ5">
        <f>'Diesel calcs'!AL4</f>
        <v>0.36784543988472751</v>
      </c>
    </row>
    <row r="6" spans="1:36" x14ac:dyDescent="0.25">
      <c r="A6" t="s">
        <v>166</v>
      </c>
      <c r="B6">
        <f>'Diesel calcs'!D5</f>
        <v>0</v>
      </c>
      <c r="C6">
        <f>'Diesel calcs'!E5</f>
        <v>0</v>
      </c>
      <c r="D6">
        <f>'Diesel calcs'!F5</f>
        <v>0</v>
      </c>
      <c r="E6">
        <f>'Diesel calcs'!G5</f>
        <v>0</v>
      </c>
      <c r="F6">
        <f>'Diesel calcs'!H5</f>
        <v>0</v>
      </c>
      <c r="G6">
        <f>'Diesel calcs'!I5</f>
        <v>0</v>
      </c>
      <c r="H6">
        <f>'Diesel calcs'!J5</f>
        <v>0</v>
      </c>
      <c r="I6">
        <f>'Diesel calcs'!K5</f>
        <v>0</v>
      </c>
      <c r="J6">
        <f>'Diesel calcs'!L5</f>
        <v>0</v>
      </c>
      <c r="K6">
        <f>'Diesel calcs'!M5</f>
        <v>0</v>
      </c>
      <c r="L6">
        <f>'Diesel calcs'!N5</f>
        <v>0</v>
      </c>
      <c r="M6">
        <f>'Diesel calcs'!O5</f>
        <v>0</v>
      </c>
      <c r="N6">
        <f>'Diesel calcs'!P5</f>
        <v>0</v>
      </c>
      <c r="O6">
        <f>'Diesel calcs'!Q5</f>
        <v>0</v>
      </c>
      <c r="P6">
        <f>'Diesel calcs'!R5</f>
        <v>0</v>
      </c>
      <c r="Q6">
        <f>'Diesel calcs'!S5</f>
        <v>0</v>
      </c>
      <c r="R6">
        <f>'Diesel calcs'!T5</f>
        <v>0</v>
      </c>
      <c r="S6">
        <f>'Diesel calcs'!U5</f>
        <v>0</v>
      </c>
      <c r="T6">
        <f>'Diesel calcs'!V5</f>
        <v>0</v>
      </c>
      <c r="U6">
        <f>'Diesel calcs'!W5</f>
        <v>0</v>
      </c>
      <c r="V6">
        <f>'Diesel calcs'!X5</f>
        <v>0</v>
      </c>
      <c r="W6">
        <f>'Diesel calcs'!Y5</f>
        <v>0</v>
      </c>
      <c r="X6">
        <f>'Diesel calcs'!Z5</f>
        <v>0</v>
      </c>
      <c r="Y6">
        <f>'Diesel calcs'!AA5</f>
        <v>0</v>
      </c>
      <c r="Z6">
        <f>'Diesel calcs'!AB5</f>
        <v>0</v>
      </c>
      <c r="AA6">
        <f>'Diesel calcs'!AC5</f>
        <v>0</v>
      </c>
      <c r="AB6">
        <f>'Diesel calcs'!AD5</f>
        <v>0</v>
      </c>
      <c r="AC6">
        <f>'Diesel calcs'!AE5</f>
        <v>0</v>
      </c>
      <c r="AD6">
        <f>'Diesel calcs'!AF5</f>
        <v>0</v>
      </c>
      <c r="AE6">
        <f>'Diesel calcs'!AG5</f>
        <v>0</v>
      </c>
      <c r="AF6">
        <f>'Diesel calcs'!AH5</f>
        <v>0</v>
      </c>
      <c r="AG6">
        <f>'Diesel calcs'!AI5</f>
        <v>0</v>
      </c>
      <c r="AH6">
        <f>'Diesel calcs'!AJ5</f>
        <v>0</v>
      </c>
      <c r="AI6">
        <f>'Diesel calcs'!AK5</f>
        <v>0</v>
      </c>
      <c r="AJ6">
        <f>'Diesel calcs'!AL5</f>
        <v>0</v>
      </c>
    </row>
    <row r="7" spans="1:36" x14ac:dyDescent="0.25">
      <c r="A7" t="s">
        <v>169</v>
      </c>
      <c r="B7">
        <f>'Diesel calcs'!D6</f>
        <v>0.10570002587618775</v>
      </c>
      <c r="C7">
        <f>'Diesel calcs'!E6</f>
        <v>0.12664471184035014</v>
      </c>
      <c r="D7">
        <f>'Diesel calcs'!F6</f>
        <v>0.16769466185305659</v>
      </c>
      <c r="E7">
        <f>'Diesel calcs'!G6</f>
        <v>0.21402874076162742</v>
      </c>
      <c r="F7">
        <f>'Diesel calcs'!H6</f>
        <v>0.2612448639439352</v>
      </c>
      <c r="G7">
        <f>'Diesel calcs'!I6</f>
        <v>0.30739117271818944</v>
      </c>
      <c r="H7">
        <f>'Diesel calcs'!J6</f>
        <v>0.35255123357959506</v>
      </c>
      <c r="I7">
        <f>'Diesel calcs'!K6</f>
        <v>0.36534026659795066</v>
      </c>
      <c r="J7">
        <f>'Diesel calcs'!L6</f>
        <v>0.36913848135614252</v>
      </c>
      <c r="K7">
        <f>'Diesel calcs'!M6</f>
        <v>0.37092740931227153</v>
      </c>
      <c r="L7">
        <f>'Diesel calcs'!N6</f>
        <v>0.39301321727330801</v>
      </c>
      <c r="M7">
        <f>'Diesel calcs'!O6</f>
        <v>0.39849529824725466</v>
      </c>
      <c r="N7">
        <f>'Diesel calcs'!P6</f>
        <v>0.42335142009750126</v>
      </c>
      <c r="O7">
        <f>'Diesel calcs'!Q6</f>
        <v>0.42453052595130286</v>
      </c>
      <c r="P7">
        <f>'Diesel calcs'!R6</f>
        <v>0.43215456011527237</v>
      </c>
      <c r="Q7">
        <f>'Diesel calcs'!S6</f>
        <v>0.44215456011527238</v>
      </c>
      <c r="R7">
        <f>'Diesel calcs'!T6</f>
        <v>0.45215456011527239</v>
      </c>
      <c r="S7">
        <f>'Diesel calcs'!U6</f>
        <v>0.46215456011527239</v>
      </c>
      <c r="T7">
        <f>'Diesel calcs'!V6</f>
        <v>0.4721545601152724</v>
      </c>
      <c r="U7">
        <f>'Diesel calcs'!W6</f>
        <v>0.48215456011527241</v>
      </c>
      <c r="V7">
        <f>'Diesel calcs'!X6</f>
        <v>0.49215456011527242</v>
      </c>
      <c r="W7">
        <f>'Diesel calcs'!Y6</f>
        <v>0.50215456011527237</v>
      </c>
      <c r="X7">
        <f>'Diesel calcs'!Z6</f>
        <v>0.51215456011527238</v>
      </c>
      <c r="Y7">
        <f>'Diesel calcs'!AA6</f>
        <v>0.52215456011527239</v>
      </c>
      <c r="Z7">
        <f>'Diesel calcs'!AB6</f>
        <v>0.5321545601152724</v>
      </c>
      <c r="AA7">
        <f>'Diesel calcs'!AC6</f>
        <v>0.54215456011527241</v>
      </c>
      <c r="AB7">
        <f>'Diesel calcs'!AD6</f>
        <v>0.55215456011527242</v>
      </c>
      <c r="AC7">
        <f>'Diesel calcs'!AE6</f>
        <v>0.56215456011527243</v>
      </c>
      <c r="AD7">
        <f>'Diesel calcs'!AF6</f>
        <v>0.57215456011527244</v>
      </c>
      <c r="AE7">
        <f>'Diesel calcs'!AG6</f>
        <v>0.58215456011527245</v>
      </c>
      <c r="AF7">
        <f>'Diesel calcs'!AH6</f>
        <v>0.59215456011527245</v>
      </c>
      <c r="AG7">
        <f>'Diesel calcs'!AI6</f>
        <v>0.60215456011527246</v>
      </c>
      <c r="AH7">
        <f>'Diesel calcs'!AJ6</f>
        <v>0.61215456011527247</v>
      </c>
      <c r="AI7">
        <f>'Diesel calcs'!AK6</f>
        <v>0.62215456011527248</v>
      </c>
      <c r="AJ7">
        <f>'Diesel calcs'!AL6</f>
        <v>0.63215456011527249</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election activeCell="O20" sqref="O20"/>
    </sheetView>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c r="AF2">
        <f>'Plug-in Hybrid Elec Fraction'!$A5</f>
        <v>0.55000000000000004</v>
      </c>
      <c r="AG2">
        <f>'Plug-in Hybrid Elec Fraction'!$A5</f>
        <v>0.55000000000000004</v>
      </c>
      <c r="AH2">
        <f>'Plug-in Hybrid Elec Fraction'!$A5</f>
        <v>0.55000000000000004</v>
      </c>
      <c r="AI2">
        <f>'Plug-in Hybrid Elec Fraction'!$A5</f>
        <v>0.55000000000000004</v>
      </c>
      <c r="AJ2">
        <f>'Plug-in Hybrid Elec Fraction'!$A5</f>
        <v>0.55000000000000004</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s="23">
        <v>0</v>
      </c>
      <c r="C4" s="23">
        <v>0</v>
      </c>
      <c r="D4" s="23">
        <v>0</v>
      </c>
      <c r="E4" s="23">
        <v>0</v>
      </c>
      <c r="F4" s="23">
        <v>0</v>
      </c>
      <c r="G4" s="23">
        <v>0</v>
      </c>
      <c r="H4" s="23">
        <v>0</v>
      </c>
      <c r="I4" s="23">
        <v>0</v>
      </c>
      <c r="J4" s="23">
        <v>0</v>
      </c>
      <c r="K4" s="23">
        <v>0</v>
      </c>
      <c r="L4" s="23">
        <v>0</v>
      </c>
      <c r="M4" s="23">
        <v>0</v>
      </c>
      <c r="N4" s="23">
        <v>0</v>
      </c>
      <c r="O4" s="23">
        <v>0</v>
      </c>
      <c r="P4" s="23">
        <v>0</v>
      </c>
      <c r="Q4" s="23">
        <v>0</v>
      </c>
      <c r="R4" s="23">
        <v>0</v>
      </c>
      <c r="S4" s="23">
        <v>0</v>
      </c>
      <c r="T4" s="23">
        <v>0</v>
      </c>
      <c r="U4" s="23">
        <v>0</v>
      </c>
      <c r="V4" s="23">
        <v>0</v>
      </c>
      <c r="W4" s="23">
        <v>0</v>
      </c>
      <c r="X4" s="23">
        <v>0</v>
      </c>
      <c r="Y4" s="23">
        <v>0</v>
      </c>
      <c r="Z4" s="23">
        <v>0</v>
      </c>
      <c r="AA4" s="23">
        <v>0</v>
      </c>
      <c r="AB4" s="23">
        <v>0</v>
      </c>
      <c r="AC4" s="23">
        <v>0</v>
      </c>
      <c r="AD4" s="23">
        <v>0</v>
      </c>
      <c r="AE4" s="23">
        <v>0</v>
      </c>
      <c r="AF4" s="23">
        <v>0</v>
      </c>
      <c r="AG4" s="23">
        <v>0</v>
      </c>
      <c r="AH4" s="23">
        <v>0</v>
      </c>
      <c r="AI4" s="23">
        <v>0</v>
      </c>
      <c r="AJ4" s="23">
        <v>0</v>
      </c>
    </row>
    <row r="5" spans="1:36" x14ac:dyDescent="0.25">
      <c r="A5" t="s">
        <v>165</v>
      </c>
      <c r="B5">
        <f>'BPoEFUbVT-LDVs-frgt-plghyb'!B4</f>
        <v>0.41761953728523371</v>
      </c>
      <c r="C5">
        <f>'BPoEFUbVT-LDVs-frgt-plghyb'!C4</f>
        <v>0.41808460910849365</v>
      </c>
      <c r="D5">
        <f>'BPoEFUbVT-LDVs-frgt-plghyb'!D4</f>
        <v>0.4178491689494655</v>
      </c>
      <c r="E5">
        <f>'BPoEFUbVT-LDVs-frgt-plghyb'!E4</f>
        <v>0.41775676636273795</v>
      </c>
      <c r="F5">
        <f>'BPoEFUbVT-LDVs-frgt-plghyb'!F4</f>
        <v>0.41765228728142884</v>
      </c>
      <c r="G5">
        <f>'BPoEFUbVT-LDVs-frgt-plghyb'!G4</f>
        <v>0.41753666128133421</v>
      </c>
      <c r="H5">
        <f>'BPoEFUbVT-LDVs-frgt-plghyb'!H4</f>
        <v>0.41741031778782184</v>
      </c>
      <c r="I5">
        <f>'BPoEFUbVT-LDVs-frgt-plghyb'!I4</f>
        <v>0.41726960990435069</v>
      </c>
      <c r="J5">
        <f>'BPoEFUbVT-LDVs-frgt-plghyb'!J4</f>
        <v>0.41710906854370061</v>
      </c>
      <c r="K5">
        <f>'BPoEFUbVT-LDVs-frgt-plghyb'!K4</f>
        <v>0.41693386455833487</v>
      </c>
      <c r="L5">
        <f>'BPoEFUbVT-LDVs-frgt-plghyb'!L4</f>
        <v>0.41674608454029155</v>
      </c>
      <c r="M5">
        <f>'BPoEFUbVT-LDVs-frgt-plghyb'!M4</f>
        <v>0.41653836971690295</v>
      </c>
      <c r="N5">
        <f>'BPoEFUbVT-LDVs-frgt-plghyb'!N4</f>
        <v>0.41631783769820019</v>
      </c>
      <c r="O5">
        <f>'BPoEFUbVT-LDVs-frgt-plghyb'!O4</f>
        <v>0.41607483106435811</v>
      </c>
      <c r="P5">
        <f>'BPoEFUbVT-LDVs-frgt-plghyb'!P4</f>
        <v>0.41581141838775038</v>
      </c>
      <c r="Q5">
        <f>'BPoEFUbVT-LDVs-frgt-plghyb'!Q4</f>
        <v>0.41556841175390835</v>
      </c>
      <c r="R5">
        <f>'BPoEFUbVT-LDVs-frgt-plghyb'!R4</f>
        <v>0.41530499907730062</v>
      </c>
      <c r="S5">
        <f>'BPoEFUbVT-LDVs-frgt-plghyb'!S4</f>
        <v>0.41506199244345854</v>
      </c>
      <c r="T5">
        <f>'BPoEFUbVT-LDVs-frgt-plghyb'!T4</f>
        <v>0.41479857976685086</v>
      </c>
      <c r="U5">
        <f>'BPoEFUbVT-LDVs-frgt-plghyb'!U4</f>
        <v>0.41455557313300878</v>
      </c>
      <c r="V5">
        <f>'BPoEFUbVT-LDVs-frgt-plghyb'!V4</f>
        <v>0.41429216045640105</v>
      </c>
      <c r="W5">
        <f>'BPoEFUbVT-LDVs-frgt-plghyb'!W4</f>
        <v>0.41404915382255897</v>
      </c>
      <c r="X5">
        <f>'BPoEFUbVT-LDVs-frgt-plghyb'!X4</f>
        <v>0.41378574114595129</v>
      </c>
      <c r="Y5">
        <f>'BPoEFUbVT-LDVs-frgt-plghyb'!Y4</f>
        <v>0.41354273451210921</v>
      </c>
      <c r="Z5">
        <f>'BPoEFUbVT-LDVs-frgt-plghyb'!Z4</f>
        <v>0.41327932183550148</v>
      </c>
      <c r="AA5">
        <f>'BPoEFUbVT-LDVs-frgt-plghyb'!AA4</f>
        <v>0.41303631520165945</v>
      </c>
      <c r="AB5">
        <f>'BPoEFUbVT-LDVs-frgt-plghyb'!AB4</f>
        <v>0.41277290252505172</v>
      </c>
      <c r="AC5">
        <f>'BPoEFUbVT-LDVs-frgt-plghyb'!AC4</f>
        <v>0.41252989589120964</v>
      </c>
      <c r="AD5">
        <f>'BPoEFUbVT-LDVs-frgt-plghyb'!AD4</f>
        <v>0.41226648321460196</v>
      </c>
      <c r="AE5">
        <f>'BPoEFUbVT-LDVs-frgt-plghyb'!AE4</f>
        <v>0.41202347658075988</v>
      </c>
      <c r="AF5">
        <f>'BPoEFUbVT-LDVs-frgt-plghyb'!AF4</f>
        <v>0.41176006390415215</v>
      </c>
      <c r="AG5">
        <f>'BPoEFUbVT-LDVs-frgt-plghyb'!AG4</f>
        <v>0.41151705727031007</v>
      </c>
      <c r="AH5">
        <f>'BPoEFUbVT-LDVs-frgt-plghyb'!AH4</f>
        <v>0.41125364459370239</v>
      </c>
      <c r="AI5">
        <f>'BPoEFUbVT-LDVs-frgt-plghyb'!AI4</f>
        <v>0.41101063795986031</v>
      </c>
      <c r="AJ5">
        <f>'BPoEFUbVT-LDVs-frgt-plghyb'!AJ4</f>
        <v>0.41074722528325258</v>
      </c>
    </row>
    <row r="6" spans="1:36" x14ac:dyDescent="0.25">
      <c r="A6" t="s">
        <v>166</v>
      </c>
      <c r="B6">
        <f>'BPoEFUbVT-LDVs-frgt-plghyb'!B5</f>
        <v>0</v>
      </c>
      <c r="C6">
        <f>'BPoEFUbVT-LDVs-frgt-plghyb'!C5</f>
        <v>0</v>
      </c>
      <c r="D6">
        <f>'BPoEFUbVT-LDVs-frgt-plghyb'!D5</f>
        <v>0</v>
      </c>
      <c r="E6">
        <f>'BPoEFUbVT-LDVs-frgt-plghyb'!E5</f>
        <v>0</v>
      </c>
      <c r="F6">
        <f>'BPoEFUbVT-LDVs-frgt-plghyb'!F5</f>
        <v>0</v>
      </c>
      <c r="G6">
        <f>'BPoEFUbVT-LDVs-frgt-plghyb'!G5</f>
        <v>0</v>
      </c>
      <c r="H6">
        <f>'BPoEFUbVT-LDVs-frgt-plghyb'!H5</f>
        <v>0</v>
      </c>
      <c r="I6">
        <f>'BPoEFUbVT-LDVs-frgt-plghyb'!I5</f>
        <v>0</v>
      </c>
      <c r="J6">
        <f>'BPoEFUbVT-LDVs-frgt-plghyb'!J5</f>
        <v>0</v>
      </c>
      <c r="K6">
        <f>'BPoEFUbVT-LDVs-frgt-plghyb'!K5</f>
        <v>0</v>
      </c>
      <c r="L6">
        <f>'BPoEFUbVT-LDVs-frgt-plghyb'!L5</f>
        <v>0</v>
      </c>
      <c r="M6">
        <f>'BPoEFUbVT-LDVs-frgt-plghyb'!M5</f>
        <v>0</v>
      </c>
      <c r="N6">
        <f>'BPoEFUbVT-LDVs-frgt-plghyb'!N5</f>
        <v>0</v>
      </c>
      <c r="O6">
        <f>'BPoEFUbVT-LDVs-frgt-plghyb'!O5</f>
        <v>0</v>
      </c>
      <c r="P6">
        <f>'BPoEFUbVT-LDVs-frgt-plghyb'!P5</f>
        <v>0</v>
      </c>
      <c r="Q6">
        <f>'BPoEFUbVT-LDVs-frgt-plghyb'!Q5</f>
        <v>0</v>
      </c>
      <c r="R6">
        <f>'BPoEFUbVT-LDVs-frgt-plghyb'!R5</f>
        <v>0</v>
      </c>
      <c r="S6">
        <f>'BPoEFUbVT-LDVs-frgt-plghyb'!S5</f>
        <v>0</v>
      </c>
      <c r="T6">
        <f>'BPoEFUbVT-LDVs-frgt-plghyb'!T5</f>
        <v>0</v>
      </c>
      <c r="U6">
        <f>'BPoEFUbVT-LDVs-frgt-plghyb'!U5</f>
        <v>0</v>
      </c>
      <c r="V6">
        <f>'BPoEFUbVT-LDVs-frgt-plghyb'!V5</f>
        <v>0</v>
      </c>
      <c r="W6">
        <f>'BPoEFUbVT-LDVs-frgt-plghyb'!W5</f>
        <v>0</v>
      </c>
      <c r="X6">
        <f>'BPoEFUbVT-LDVs-frgt-plghyb'!X5</f>
        <v>0</v>
      </c>
      <c r="Y6">
        <f>'BPoEFUbVT-LDVs-frgt-plghyb'!Y5</f>
        <v>0</v>
      </c>
      <c r="Z6">
        <f>'BPoEFUbVT-LDVs-frgt-plghyb'!Z5</f>
        <v>0</v>
      </c>
      <c r="AA6">
        <f>'BPoEFUbVT-LDVs-frgt-plghyb'!AA5</f>
        <v>0</v>
      </c>
      <c r="AB6">
        <f>'BPoEFUbVT-LDVs-frgt-plghyb'!AB5</f>
        <v>0</v>
      </c>
      <c r="AC6">
        <f>'BPoEFUbVT-LDVs-frgt-plghyb'!AC5</f>
        <v>0</v>
      </c>
      <c r="AD6">
        <f>'BPoEFUbVT-LDVs-frgt-plghyb'!AD5</f>
        <v>0</v>
      </c>
      <c r="AE6">
        <f>'BPoEFUbVT-LDVs-frgt-plghyb'!AE5</f>
        <v>0</v>
      </c>
      <c r="AF6">
        <f>'BPoEFUbVT-LDVs-frgt-plghyb'!AF5</f>
        <v>0</v>
      </c>
      <c r="AG6">
        <f>'BPoEFUbVT-LDVs-frgt-plghyb'!AG5</f>
        <v>0</v>
      </c>
      <c r="AH6">
        <f>'BPoEFUbVT-LDVs-frgt-plghyb'!AH5</f>
        <v>0</v>
      </c>
      <c r="AI6">
        <f>'BPoEFUbVT-LDVs-frgt-plghyb'!AI5</f>
        <v>0</v>
      </c>
      <c r="AJ6">
        <f>'BPoEFUbVT-LDVs-frgt-plghyb'!AJ5</f>
        <v>0</v>
      </c>
    </row>
    <row r="7" spans="1:36" x14ac:dyDescent="0.25">
      <c r="A7" t="s">
        <v>169</v>
      </c>
      <c r="B7">
        <f>'BPoEFUbVT-LDVs-frgt-plghyb'!B6</f>
        <v>3.2380462714766245E-2</v>
      </c>
      <c r="C7">
        <f>'BPoEFUbVT-LDVs-frgt-plghyb'!C6</f>
        <v>3.1915390891506315E-2</v>
      </c>
      <c r="D7">
        <f>'BPoEFUbVT-LDVs-frgt-plghyb'!D6</f>
        <v>3.2150831050534463E-2</v>
      </c>
      <c r="E7">
        <f>'BPoEFUbVT-LDVs-frgt-plghyb'!E6</f>
        <v>3.2243233637261962E-2</v>
      </c>
      <c r="F7">
        <f>'BPoEFUbVT-LDVs-frgt-plghyb'!F6</f>
        <v>3.2347712718571148E-2</v>
      </c>
      <c r="G7">
        <f>'BPoEFUbVT-LDVs-frgt-plghyb'!G6</f>
        <v>3.2463338718665781E-2</v>
      </c>
      <c r="H7">
        <f>'BPoEFUbVT-LDVs-frgt-plghyb'!H6</f>
        <v>3.2589682212178124E-2</v>
      </c>
      <c r="I7">
        <f>'BPoEFUbVT-LDVs-frgt-plghyb'!I6</f>
        <v>3.2730390095649285E-2</v>
      </c>
      <c r="J7">
        <f>'BPoEFUbVT-LDVs-frgt-plghyb'!J6</f>
        <v>3.2890931456299309E-2</v>
      </c>
      <c r="K7">
        <f>'BPoEFUbVT-LDVs-frgt-plghyb'!K6</f>
        <v>3.3066135441665097E-2</v>
      </c>
      <c r="L7">
        <f>'BPoEFUbVT-LDVs-frgt-plghyb'!L6</f>
        <v>3.3253915459708398E-2</v>
      </c>
      <c r="M7">
        <f>'BPoEFUbVT-LDVs-frgt-plghyb'!M6</f>
        <v>3.3461630283096996E-2</v>
      </c>
      <c r="N7">
        <f>'BPoEFUbVT-LDVs-frgt-plghyb'!N6</f>
        <v>3.3682162301799795E-2</v>
      </c>
      <c r="O7">
        <f>'BPoEFUbVT-LDVs-frgt-plghyb'!O6</f>
        <v>3.392516893564184E-2</v>
      </c>
      <c r="P7">
        <f>'BPoEFUbVT-LDVs-frgt-plghyb'!P6</f>
        <v>3.4188581612249573E-2</v>
      </c>
      <c r="Q7">
        <f>'BPoEFUbVT-LDVs-frgt-plghyb'!Q6</f>
        <v>3.4431588246091618E-2</v>
      </c>
      <c r="R7">
        <f>'BPoEFUbVT-LDVs-frgt-plghyb'!R6</f>
        <v>3.4695000922699351E-2</v>
      </c>
      <c r="S7">
        <f>'BPoEFUbVT-LDVs-frgt-plghyb'!S6</f>
        <v>3.4938007556541396E-2</v>
      </c>
      <c r="T7">
        <f>'BPoEFUbVT-LDVs-frgt-plghyb'!T6</f>
        <v>3.5201420233149129E-2</v>
      </c>
      <c r="U7">
        <f>'BPoEFUbVT-LDVs-frgt-plghyb'!U6</f>
        <v>3.5444426866991174E-2</v>
      </c>
      <c r="V7">
        <f>'BPoEFUbVT-LDVs-frgt-plghyb'!V6</f>
        <v>3.5707839543598907E-2</v>
      </c>
      <c r="W7">
        <f>'BPoEFUbVT-LDVs-frgt-plghyb'!W6</f>
        <v>3.5950846177440952E-2</v>
      </c>
      <c r="X7">
        <f>'BPoEFUbVT-LDVs-frgt-plghyb'!X6</f>
        <v>3.6214258854048692E-2</v>
      </c>
      <c r="Y7">
        <f>'BPoEFUbVT-LDVs-frgt-plghyb'!Y6</f>
        <v>3.645726548789073E-2</v>
      </c>
      <c r="Z7">
        <f>'BPoEFUbVT-LDVs-frgt-plghyb'!Z6</f>
        <v>3.672067816449847E-2</v>
      </c>
      <c r="AA7">
        <f>'BPoEFUbVT-LDVs-frgt-plghyb'!AA6</f>
        <v>3.6963684798340515E-2</v>
      </c>
      <c r="AB7">
        <f>'BPoEFUbVT-LDVs-frgt-plghyb'!AB6</f>
        <v>3.7227097474948248E-2</v>
      </c>
      <c r="AC7">
        <f>'BPoEFUbVT-LDVs-frgt-plghyb'!AC6</f>
        <v>3.7470104108790293E-2</v>
      </c>
      <c r="AD7">
        <f>'BPoEFUbVT-LDVs-frgt-plghyb'!AD6</f>
        <v>3.7733516785398026E-2</v>
      </c>
      <c r="AE7">
        <f>'BPoEFUbVT-LDVs-frgt-plghyb'!AE6</f>
        <v>3.7976523419240071E-2</v>
      </c>
      <c r="AF7">
        <f>'BPoEFUbVT-LDVs-frgt-plghyb'!AF6</f>
        <v>3.8239936095847804E-2</v>
      </c>
      <c r="AG7">
        <f>'BPoEFUbVT-LDVs-frgt-plghyb'!AG6</f>
        <v>3.8482942729689849E-2</v>
      </c>
      <c r="AH7">
        <f>'BPoEFUbVT-LDVs-frgt-plghyb'!AH6</f>
        <v>3.8746355406297589E-2</v>
      </c>
      <c r="AI7">
        <f>'BPoEFUbVT-LDVs-frgt-plghyb'!AI6</f>
        <v>3.8989362040139627E-2</v>
      </c>
      <c r="AJ7">
        <f>'BPoEFUbVT-LDVs-frgt-plghyb'!AJ6</f>
        <v>3.9252774716747367E-2</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4.5" x14ac:dyDescent="0.35"/>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166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167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166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167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election activeCell="B4" sqref="B4:AJ6"/>
    </sheetView>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s="16">
        <f>'E3 Pathways data - bio diesel'!H22</f>
        <v>0.92181000000000024</v>
      </c>
      <c r="C4" s="16">
        <f>'E3 Pathways data - bio diesel'!I22</f>
        <v>0.92184606828860505</v>
      </c>
      <c r="D4" s="16">
        <f>'E3 Pathways data - bio diesel'!J22</f>
        <v>0.92152063263234618</v>
      </c>
      <c r="E4" s="16">
        <f>'E3 Pathways data - bio diesel'!K22</f>
        <v>0.9214871799289015</v>
      </c>
      <c r="F4" s="16">
        <f>'E3 Pathways data - bio diesel'!L22</f>
        <v>0.92135450778816919</v>
      </c>
      <c r="G4" s="16">
        <f>'E3 Pathways data - bio diesel'!M22</f>
        <v>0.92121002877717661</v>
      </c>
      <c r="H4" s="16">
        <f>'E3 Pathways data - bio diesel'!N22</f>
        <v>0.92100632436018237</v>
      </c>
      <c r="I4" s="16">
        <f>'E3 Pathways data - bio diesel'!O22</f>
        <v>0.92243166305193425</v>
      </c>
      <c r="J4" s="16">
        <f>'E3 Pathways data - bio diesel'!P22</f>
        <v>0.9218493284558944</v>
      </c>
      <c r="K4" s="16">
        <f>'E3 Pathways data - bio diesel'!Q22</f>
        <v>0.9218455860389182</v>
      </c>
      <c r="L4" s="16">
        <f>'E3 Pathways data - bio diesel'!R22</f>
        <v>0.9215628144589354</v>
      </c>
      <c r="M4" s="16">
        <f>'E3 Pathways data - bio diesel'!S22</f>
        <v>0.92154588792902614</v>
      </c>
      <c r="N4" s="16">
        <f>'E3 Pathways data - bio diesel'!T22</f>
        <v>0.92156288850920898</v>
      </c>
      <c r="O4" s="16">
        <f>'E3 Pathways data - bio diesel'!U22</f>
        <v>0.92154843402646591</v>
      </c>
      <c r="P4" s="16">
        <f>'E3 Pathways data - bio diesel'!V22</f>
        <v>0.92142813939110169</v>
      </c>
      <c r="Q4" s="16">
        <f>'E3 Pathways data - bio diesel'!W22</f>
        <v>0.92144071392874238</v>
      </c>
      <c r="R4" s="16">
        <f>'E3 Pathways data - bio diesel'!X22</f>
        <v>0.92133543695260245</v>
      </c>
      <c r="S4" s="16">
        <f>'E3 Pathways data - bio diesel'!Y22</f>
        <v>0.92040440553048719</v>
      </c>
      <c r="T4" s="16">
        <f>'E3 Pathways data - bio diesel'!Z22</f>
        <v>0.9204384235412727</v>
      </c>
      <c r="U4" s="16">
        <f>'E3 Pathways data - bio diesel'!AA22</f>
        <v>0.92019588734596114</v>
      </c>
      <c r="V4" s="16">
        <f>'E3 Pathways data - bio diesel'!AB22</f>
        <v>0.91994780606941484</v>
      </c>
      <c r="W4" s="16">
        <f>'E3 Pathways data - bio diesel'!AC22</f>
        <v>0.9197332424341631</v>
      </c>
      <c r="X4" s="16">
        <f>'E3 Pathways data - bio diesel'!AD22</f>
        <v>0.91672215349368735</v>
      </c>
      <c r="Y4" s="16">
        <f>'E3 Pathways data - bio diesel'!AE22</f>
        <v>0.91451438960265741</v>
      </c>
      <c r="Z4" s="16">
        <f>'E3 Pathways data - bio diesel'!AF22</f>
        <v>0.91479033690306066</v>
      </c>
      <c r="AA4" s="16">
        <f>'E3 Pathways data - bio diesel'!AG22</f>
        <v>0.91529433486098932</v>
      </c>
      <c r="AB4" s="16">
        <f>'E3 Pathways data - bio diesel'!AH22</f>
        <v>0.91580137147959662</v>
      </c>
      <c r="AC4" s="16">
        <f>'E3 Pathways data - bio diesel'!AI22</f>
        <v>0.91631044079233936</v>
      </c>
      <c r="AD4" s="16">
        <f>'E3 Pathways data - bio diesel'!AJ22</f>
        <v>0.91681953325282173</v>
      </c>
      <c r="AE4" s="16">
        <f>'E3 Pathways data - bio diesel'!AK22</f>
        <v>0.91732652609281617</v>
      </c>
      <c r="AF4" s="16">
        <f>'E3 Pathways data - bio diesel'!AL22</f>
        <v>0.91783215664602291</v>
      </c>
      <c r="AG4" s="16">
        <f>'E3 Pathways data - bio diesel'!AM22</f>
        <v>0.91833428581004828</v>
      </c>
      <c r="AH4" s="16">
        <f>'E3 Pathways data - bio diesel'!AN22</f>
        <v>0.91883280177939719</v>
      </c>
      <c r="AI4" s="16">
        <f>'E3 Pathways data - bio diesel'!AO22</f>
        <v>0.91932701236834624</v>
      </c>
      <c r="AJ4" s="16">
        <f>'E3 Pathways data - bio diesel'!AP22</f>
        <v>0.92005576350592932</v>
      </c>
    </row>
    <row r="5" spans="1:36" x14ac:dyDescent="0.25">
      <c r="A5" t="s">
        <v>165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166</v>
      </c>
      <c r="B6" s="16">
        <f>'E3 Pathways data - bio diesel'!H23</f>
        <v>7.8189999999999843E-2</v>
      </c>
      <c r="C6" s="16">
        <f>'E3 Pathways data - bio diesel'!I23</f>
        <v>7.8153931711395078E-2</v>
      </c>
      <c r="D6" s="16">
        <f>'E3 Pathways data - bio diesel'!J23</f>
        <v>7.8479367367653735E-2</v>
      </c>
      <c r="E6" s="16">
        <f>'E3 Pathways data - bio diesel'!K23</f>
        <v>7.851282007109836E-2</v>
      </c>
      <c r="F6" s="16">
        <f>'E3 Pathways data - bio diesel'!L23</f>
        <v>7.8645492211830717E-2</v>
      </c>
      <c r="G6" s="16">
        <f>'E3 Pathways data - bio diesel'!M23</f>
        <v>7.8789971222823441E-2</v>
      </c>
      <c r="H6" s="16">
        <f>'E3 Pathways data - bio diesel'!N23</f>
        <v>7.8993675639817573E-2</v>
      </c>
      <c r="I6" s="16">
        <f>'E3 Pathways data - bio diesel'!O23</f>
        <v>7.7568336948065739E-2</v>
      </c>
      <c r="J6" s="16">
        <f>'E3 Pathways data - bio diesel'!P23</f>
        <v>7.8150671544105599E-2</v>
      </c>
      <c r="K6" s="16">
        <f>'E3 Pathways data - bio diesel'!Q23</f>
        <v>7.8154413961081706E-2</v>
      </c>
      <c r="L6" s="16">
        <f>'E3 Pathways data - bio diesel'!R23</f>
        <v>7.8437185541064547E-2</v>
      </c>
      <c r="M6" s="16">
        <f>'E3 Pathways data - bio diesel'!S23</f>
        <v>7.8454112070973928E-2</v>
      </c>
      <c r="N6" s="16">
        <f>'E3 Pathways data - bio diesel'!T23</f>
        <v>7.8437111490791064E-2</v>
      </c>
      <c r="O6" s="16">
        <f>'E3 Pathways data - bio diesel'!U23</f>
        <v>7.8451565973534018E-2</v>
      </c>
      <c r="P6" s="16">
        <f>'E3 Pathways data - bio diesel'!V23</f>
        <v>7.8571860608898356E-2</v>
      </c>
      <c r="Q6" s="16">
        <f>'E3 Pathways data - bio diesel'!W23</f>
        <v>7.8559286071257631E-2</v>
      </c>
      <c r="R6" s="16">
        <f>'E3 Pathways data - bio diesel'!X23</f>
        <v>7.8664563047397551E-2</v>
      </c>
      <c r="S6" s="16">
        <f>'E3 Pathways data - bio diesel'!Y23</f>
        <v>7.9595594469512726E-2</v>
      </c>
      <c r="T6" s="16">
        <f>'E3 Pathways data - bio diesel'!Z23</f>
        <v>7.9561576458727329E-2</v>
      </c>
      <c r="U6" s="16">
        <f>'E3 Pathways data - bio diesel'!AA23</f>
        <v>7.9804112654038944E-2</v>
      </c>
      <c r="V6" s="16">
        <f>'E3 Pathways data - bio diesel'!AB23</f>
        <v>8.0052193930585158E-2</v>
      </c>
      <c r="W6" s="16">
        <f>'E3 Pathways data - bio diesel'!AC23</f>
        <v>8.0266757565836858E-2</v>
      </c>
      <c r="X6" s="16">
        <f>'E3 Pathways data - bio diesel'!AD23</f>
        <v>8.3277846506312675E-2</v>
      </c>
      <c r="Y6" s="16">
        <f>'E3 Pathways data - bio diesel'!AE23</f>
        <v>8.548561039734244E-2</v>
      </c>
      <c r="Z6" s="16">
        <f>'E3 Pathways data - bio diesel'!AF23</f>
        <v>8.5209663096939239E-2</v>
      </c>
      <c r="AA6" s="16">
        <f>'E3 Pathways data - bio diesel'!AG23</f>
        <v>8.4705665139010594E-2</v>
      </c>
      <c r="AB6" s="16">
        <f>'E3 Pathways data - bio diesel'!AH23</f>
        <v>8.4198628520403357E-2</v>
      </c>
      <c r="AC6" s="16">
        <f>'E3 Pathways data - bio diesel'!AI23</f>
        <v>8.368955920766058E-2</v>
      </c>
      <c r="AD6" s="16">
        <f>'E3 Pathways data - bio diesel'!AJ23</f>
        <v>8.3180466747178286E-2</v>
      </c>
      <c r="AE6" s="16">
        <f>'E3 Pathways data - bio diesel'!AK23</f>
        <v>8.2673473907183895E-2</v>
      </c>
      <c r="AF6" s="16">
        <f>'E3 Pathways data - bio diesel'!AL23</f>
        <v>8.2167843353976977E-2</v>
      </c>
      <c r="AG6" s="16">
        <f>'E3 Pathways data - bio diesel'!AM23</f>
        <v>8.166571418995186E-2</v>
      </c>
      <c r="AH6" s="16">
        <f>'E3 Pathways data - bio diesel'!AN23</f>
        <v>8.1167198220602796E-2</v>
      </c>
      <c r="AI6" s="16">
        <f>'E3 Pathways data - bio diesel'!AO23</f>
        <v>8.0672987631653911E-2</v>
      </c>
      <c r="AJ6" s="16">
        <f>'E3 Pathways data - bio diesel'!AP23</f>
        <v>7.9944236494070703E-2</v>
      </c>
    </row>
    <row r="7" spans="1:36" x14ac:dyDescent="0.25">
      <c r="A7"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election activeCell="B5" sqref="B5:AJ7"/>
    </sheetView>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s="38">
        <f>'Diesel calcs'!D4</f>
        <v>0.89429997412381224</v>
      </c>
      <c r="C5" s="38">
        <f>'Diesel calcs'!E4</f>
        <v>0.8733552881596498</v>
      </c>
      <c r="D5" s="38">
        <f>'Diesel calcs'!F4</f>
        <v>0.83230533814694341</v>
      </c>
      <c r="E5" s="38">
        <f>'Diesel calcs'!G4</f>
        <v>0.78597125923837252</v>
      </c>
      <c r="F5" s="38">
        <f>'Diesel calcs'!H4</f>
        <v>0.7387551360560648</v>
      </c>
      <c r="G5" s="38">
        <f>'Diesel calcs'!I4</f>
        <v>0.6926088272818105</v>
      </c>
      <c r="H5" s="38">
        <f>'Diesel calcs'!J4</f>
        <v>0.64744876642040494</v>
      </c>
      <c r="I5" s="38">
        <f>'Diesel calcs'!K4</f>
        <v>0.6346597334020494</v>
      </c>
      <c r="J5" s="38">
        <f>'Diesel calcs'!L4</f>
        <v>0.63086151864385753</v>
      </c>
      <c r="K5" s="38">
        <f>'Diesel calcs'!M4</f>
        <v>0.62907259068772847</v>
      </c>
      <c r="L5" s="38">
        <f>'Diesel calcs'!N4</f>
        <v>0.60698678272669193</v>
      </c>
      <c r="M5" s="38">
        <f>'Diesel calcs'!O4</f>
        <v>0.60150470175274529</v>
      </c>
      <c r="N5" s="38">
        <f>'Diesel calcs'!P4</f>
        <v>0.57664857990249874</v>
      </c>
      <c r="O5" s="38">
        <f>'Diesel calcs'!Q4</f>
        <v>0.57546947404869719</v>
      </c>
      <c r="P5" s="38">
        <f>'Diesel calcs'!R4</f>
        <v>0.56784543988472769</v>
      </c>
      <c r="Q5" s="38">
        <f>'Diesel calcs'!S4</f>
        <v>0.55784543988472768</v>
      </c>
      <c r="R5" s="38">
        <f>'Diesel calcs'!T4</f>
        <v>0.54784543988472767</v>
      </c>
      <c r="S5" s="38">
        <f>'Diesel calcs'!U4</f>
        <v>0.53784543988472766</v>
      </c>
      <c r="T5" s="38">
        <f>'Diesel calcs'!V4</f>
        <v>0.52784543988472765</v>
      </c>
      <c r="U5" s="38">
        <f>'Diesel calcs'!W4</f>
        <v>0.51784543988472764</v>
      </c>
      <c r="V5" s="38">
        <f>'Diesel calcs'!X4</f>
        <v>0.50784543988472763</v>
      </c>
      <c r="W5" s="38">
        <f>'Diesel calcs'!Y4</f>
        <v>0.49784543988472763</v>
      </c>
      <c r="X5" s="38">
        <f>'Diesel calcs'!Z4</f>
        <v>0.48784543988472762</v>
      </c>
      <c r="Y5" s="38">
        <f>'Diesel calcs'!AA4</f>
        <v>0.47784543988472761</v>
      </c>
      <c r="Z5" s="38">
        <f>'Diesel calcs'!AB4</f>
        <v>0.4678454398847276</v>
      </c>
      <c r="AA5" s="38">
        <f>'Diesel calcs'!AC4</f>
        <v>0.45784543988472759</v>
      </c>
      <c r="AB5" s="38">
        <f>'Diesel calcs'!AD4</f>
        <v>0.44784543988472758</v>
      </c>
      <c r="AC5" s="38">
        <f>'Diesel calcs'!AE4</f>
        <v>0.43784543988472757</v>
      </c>
      <c r="AD5" s="38">
        <f>'Diesel calcs'!AF4</f>
        <v>0.42784543988472756</v>
      </c>
      <c r="AE5" s="38">
        <f>'Diesel calcs'!AG4</f>
        <v>0.41784543988472755</v>
      </c>
      <c r="AF5" s="38">
        <f>'Diesel calcs'!AH4</f>
        <v>0.40784543988472755</v>
      </c>
      <c r="AG5" s="38">
        <f>'Diesel calcs'!AI4</f>
        <v>0.39784543988472754</v>
      </c>
      <c r="AH5" s="38">
        <f>'Diesel calcs'!AJ4</f>
        <v>0.38784543988472753</v>
      </c>
      <c r="AI5" s="38">
        <f>'Diesel calcs'!AK4</f>
        <v>0.37784543988472752</v>
      </c>
      <c r="AJ5" s="38">
        <f>'Diesel calcs'!AL4</f>
        <v>0.36784543988472751</v>
      </c>
    </row>
    <row r="6" spans="1:36" x14ac:dyDescent="0.25">
      <c r="A6" t="s">
        <v>166</v>
      </c>
      <c r="B6">
        <f>'Diesel calcs'!D5</f>
        <v>0</v>
      </c>
      <c r="C6">
        <f>'Diesel calcs'!E5</f>
        <v>0</v>
      </c>
      <c r="D6">
        <f>'Diesel calcs'!F5</f>
        <v>0</v>
      </c>
      <c r="E6">
        <f>'Diesel calcs'!G5</f>
        <v>0</v>
      </c>
      <c r="F6">
        <f>'Diesel calcs'!H5</f>
        <v>0</v>
      </c>
      <c r="G6">
        <f>'Diesel calcs'!I5</f>
        <v>0</v>
      </c>
      <c r="H6">
        <f>'Diesel calcs'!J5</f>
        <v>0</v>
      </c>
      <c r="I6">
        <f>'Diesel calcs'!K5</f>
        <v>0</v>
      </c>
      <c r="J6">
        <f>'Diesel calcs'!L5</f>
        <v>0</v>
      </c>
      <c r="K6">
        <f>'Diesel calcs'!M5</f>
        <v>0</v>
      </c>
      <c r="L6">
        <f>'Diesel calcs'!N5</f>
        <v>0</v>
      </c>
      <c r="M6">
        <f>'Diesel calcs'!O5</f>
        <v>0</v>
      </c>
      <c r="N6">
        <f>'Diesel calcs'!P5</f>
        <v>0</v>
      </c>
      <c r="O6">
        <f>'Diesel calcs'!Q5</f>
        <v>0</v>
      </c>
      <c r="P6">
        <f>'Diesel calcs'!R5</f>
        <v>0</v>
      </c>
      <c r="Q6">
        <f>'Diesel calcs'!S5</f>
        <v>0</v>
      </c>
      <c r="R6">
        <f>'Diesel calcs'!T5</f>
        <v>0</v>
      </c>
      <c r="S6">
        <f>'Diesel calcs'!U5</f>
        <v>0</v>
      </c>
      <c r="T6">
        <f>'Diesel calcs'!V5</f>
        <v>0</v>
      </c>
      <c r="U6">
        <f>'Diesel calcs'!W5</f>
        <v>0</v>
      </c>
      <c r="V6">
        <f>'Diesel calcs'!X5</f>
        <v>0</v>
      </c>
      <c r="W6">
        <f>'Diesel calcs'!Y5</f>
        <v>0</v>
      </c>
      <c r="X6">
        <f>'Diesel calcs'!Z5</f>
        <v>0</v>
      </c>
      <c r="Y6">
        <f>'Diesel calcs'!AA5</f>
        <v>0</v>
      </c>
      <c r="Z6">
        <f>'Diesel calcs'!AB5</f>
        <v>0</v>
      </c>
      <c r="AA6">
        <f>'Diesel calcs'!AC5</f>
        <v>0</v>
      </c>
      <c r="AB6">
        <f>'Diesel calcs'!AD5</f>
        <v>0</v>
      </c>
      <c r="AC6">
        <f>'Diesel calcs'!AE5</f>
        <v>0</v>
      </c>
      <c r="AD6">
        <f>'Diesel calcs'!AF5</f>
        <v>0</v>
      </c>
      <c r="AE6">
        <f>'Diesel calcs'!AG5</f>
        <v>0</v>
      </c>
      <c r="AF6">
        <f>'Diesel calcs'!AH5</f>
        <v>0</v>
      </c>
      <c r="AG6">
        <f>'Diesel calcs'!AI5</f>
        <v>0</v>
      </c>
      <c r="AH6">
        <f>'Diesel calcs'!AJ5</f>
        <v>0</v>
      </c>
      <c r="AI6">
        <f>'Diesel calcs'!AK5</f>
        <v>0</v>
      </c>
      <c r="AJ6">
        <f>'Diesel calcs'!AL5</f>
        <v>0</v>
      </c>
    </row>
    <row r="7" spans="1:36" x14ac:dyDescent="0.25">
      <c r="A7" t="s">
        <v>169</v>
      </c>
      <c r="B7" s="38">
        <f>'Diesel calcs'!D6</f>
        <v>0.10570002587618775</v>
      </c>
      <c r="C7" s="38">
        <f>'Diesel calcs'!E6</f>
        <v>0.12664471184035014</v>
      </c>
      <c r="D7" s="38">
        <f>'Diesel calcs'!F6</f>
        <v>0.16769466185305659</v>
      </c>
      <c r="E7" s="38">
        <f>'Diesel calcs'!G6</f>
        <v>0.21402874076162742</v>
      </c>
      <c r="F7" s="38">
        <f>'Diesel calcs'!H6</f>
        <v>0.2612448639439352</v>
      </c>
      <c r="G7" s="38">
        <f>'Diesel calcs'!I6</f>
        <v>0.30739117271818944</v>
      </c>
      <c r="H7" s="38">
        <f>'Diesel calcs'!J6</f>
        <v>0.35255123357959506</v>
      </c>
      <c r="I7" s="38">
        <f>'Diesel calcs'!K6</f>
        <v>0.36534026659795066</v>
      </c>
      <c r="J7" s="38">
        <f>'Diesel calcs'!L6</f>
        <v>0.36913848135614252</v>
      </c>
      <c r="K7" s="38">
        <f>'Diesel calcs'!M6</f>
        <v>0.37092740931227153</v>
      </c>
      <c r="L7" s="38">
        <f>'Diesel calcs'!N6</f>
        <v>0.39301321727330801</v>
      </c>
      <c r="M7" s="38">
        <f>'Diesel calcs'!O6</f>
        <v>0.39849529824725466</v>
      </c>
      <c r="N7" s="38">
        <f>'Diesel calcs'!P6</f>
        <v>0.42335142009750126</v>
      </c>
      <c r="O7" s="38">
        <f>'Diesel calcs'!Q6</f>
        <v>0.42453052595130286</v>
      </c>
      <c r="P7" s="38">
        <f>'Diesel calcs'!R6</f>
        <v>0.43215456011527237</v>
      </c>
      <c r="Q7" s="38">
        <f>'Diesel calcs'!S6</f>
        <v>0.44215456011527238</v>
      </c>
      <c r="R7" s="38">
        <f>'Diesel calcs'!T6</f>
        <v>0.45215456011527239</v>
      </c>
      <c r="S7" s="38">
        <f>'Diesel calcs'!U6</f>
        <v>0.46215456011527239</v>
      </c>
      <c r="T7" s="38">
        <f>'Diesel calcs'!V6</f>
        <v>0.4721545601152724</v>
      </c>
      <c r="U7" s="38">
        <f>'Diesel calcs'!W6</f>
        <v>0.48215456011527241</v>
      </c>
      <c r="V7" s="38">
        <f>'Diesel calcs'!X6</f>
        <v>0.49215456011527242</v>
      </c>
      <c r="W7" s="38">
        <f>'Diesel calcs'!Y6</f>
        <v>0.50215456011527237</v>
      </c>
      <c r="X7" s="38">
        <f>'Diesel calcs'!Z6</f>
        <v>0.51215456011527238</v>
      </c>
      <c r="Y7" s="38">
        <f>'Diesel calcs'!AA6</f>
        <v>0.52215456011527239</v>
      </c>
      <c r="Z7" s="38">
        <f>'Diesel calcs'!AB6</f>
        <v>0.5321545601152724</v>
      </c>
      <c r="AA7" s="38">
        <f>'Diesel calcs'!AC6</f>
        <v>0.54215456011527241</v>
      </c>
      <c r="AB7" s="38">
        <f>'Diesel calcs'!AD6</f>
        <v>0.55215456011527242</v>
      </c>
      <c r="AC7" s="38">
        <f>'Diesel calcs'!AE6</f>
        <v>0.56215456011527243</v>
      </c>
      <c r="AD7" s="38">
        <f>'Diesel calcs'!AF6</f>
        <v>0.57215456011527244</v>
      </c>
      <c r="AE7" s="38">
        <f>'Diesel calcs'!AG6</f>
        <v>0.58215456011527245</v>
      </c>
      <c r="AF7" s="38">
        <f>'Diesel calcs'!AH6</f>
        <v>0.59215456011527245</v>
      </c>
      <c r="AG7" s="38">
        <f>'Diesel calcs'!AI6</f>
        <v>0.60215456011527246</v>
      </c>
      <c r="AH7" s="38">
        <f>'Diesel calcs'!AJ6</f>
        <v>0.61215456011527247</v>
      </c>
      <c r="AI7" s="38">
        <f>'Diesel calcs'!AK6</f>
        <v>0.62215456011527248</v>
      </c>
      <c r="AJ7" s="38">
        <f>'Diesel calcs'!AL6</f>
        <v>0.63215456011527249</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9"/>
  <sheetViews>
    <sheetView topLeftCell="O1" workbookViewId="0">
      <selection activeCell="D6" sqref="D6:AL8"/>
    </sheetView>
  </sheetViews>
  <sheetFormatPr defaultRowHeight="14.5" x14ac:dyDescent="0.35"/>
  <cols>
    <col min="1" max="1" width="28.81640625" customWidth="1"/>
    <col min="3" max="3" width="19.453125" customWidth="1"/>
    <col min="4" max="4" width="14.81640625" customWidth="1"/>
  </cols>
  <sheetData>
    <row r="1" spans="1:38" ht="15" x14ac:dyDescent="0.25">
      <c r="A1" t="s">
        <v>504</v>
      </c>
    </row>
    <row r="3" spans="1:38" ht="15" x14ac:dyDescent="0.25">
      <c r="D3">
        <v>2016</v>
      </c>
      <c r="E3">
        <v>2017</v>
      </c>
      <c r="F3">
        <v>2018</v>
      </c>
      <c r="G3">
        <v>2019</v>
      </c>
      <c r="H3">
        <v>2020</v>
      </c>
      <c r="I3">
        <v>2021</v>
      </c>
      <c r="J3">
        <v>2022</v>
      </c>
      <c r="K3">
        <v>2023</v>
      </c>
      <c r="L3">
        <v>2024</v>
      </c>
      <c r="M3">
        <v>2025</v>
      </c>
      <c r="N3">
        <v>2026</v>
      </c>
      <c r="O3">
        <v>2027</v>
      </c>
      <c r="P3">
        <v>2028</v>
      </c>
      <c r="Q3">
        <v>2029</v>
      </c>
      <c r="R3">
        <v>2030</v>
      </c>
      <c r="S3">
        <v>2031</v>
      </c>
      <c r="T3">
        <v>2032</v>
      </c>
      <c r="U3">
        <v>2033</v>
      </c>
      <c r="V3">
        <v>2034</v>
      </c>
      <c r="W3">
        <v>2035</v>
      </c>
      <c r="X3">
        <v>2036</v>
      </c>
      <c r="Y3">
        <v>2037</v>
      </c>
      <c r="Z3">
        <v>2038</v>
      </c>
      <c r="AA3">
        <v>2039</v>
      </c>
      <c r="AB3">
        <v>2040</v>
      </c>
      <c r="AC3">
        <v>2041</v>
      </c>
      <c r="AD3">
        <v>2042</v>
      </c>
      <c r="AE3">
        <v>2043</v>
      </c>
      <c r="AF3">
        <v>2044</v>
      </c>
      <c r="AG3">
        <v>2045</v>
      </c>
      <c r="AH3">
        <v>2046</v>
      </c>
      <c r="AI3">
        <v>2047</v>
      </c>
      <c r="AJ3">
        <v>2048</v>
      </c>
      <c r="AK3">
        <v>2049</v>
      </c>
      <c r="AL3">
        <v>2050</v>
      </c>
    </row>
    <row r="4" spans="1:38" ht="15" x14ac:dyDescent="0.25">
      <c r="C4" t="s">
        <v>162</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row>
    <row r="5" spans="1:38" ht="15" x14ac:dyDescent="0.25">
      <c r="C5" t="s">
        <v>163</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row>
    <row r="6" spans="1:38" ht="15" x14ac:dyDescent="0.25">
      <c r="C6" t="s">
        <v>164</v>
      </c>
      <c r="D6">
        <f>1-D8</f>
        <v>0.92804341618940833</v>
      </c>
      <c r="E6">
        <f t="shared" ref="E6:AL6" si="0">1-E8</f>
        <v>0.92907690912998597</v>
      </c>
      <c r="F6">
        <f t="shared" si="0"/>
        <v>0.92855370877659005</v>
      </c>
      <c r="G6">
        <f t="shared" si="0"/>
        <v>0.92834836969497336</v>
      </c>
      <c r="H6">
        <f t="shared" si="0"/>
        <v>0.9281161939587308</v>
      </c>
      <c r="I6">
        <f t="shared" si="0"/>
        <v>0.92785924729185387</v>
      </c>
      <c r="J6">
        <f t="shared" si="0"/>
        <v>0.92757848397293752</v>
      </c>
      <c r="K6">
        <f t="shared" si="0"/>
        <v>0.92726579978744605</v>
      </c>
      <c r="L6">
        <f t="shared" si="0"/>
        <v>0.92690904120822371</v>
      </c>
      <c r="M6">
        <f t="shared" si="0"/>
        <v>0.92651969901852205</v>
      </c>
      <c r="N6">
        <f t="shared" si="0"/>
        <v>0.92610241008953686</v>
      </c>
      <c r="O6">
        <f t="shared" si="0"/>
        <v>0.92564082159311778</v>
      </c>
      <c r="P6">
        <f t="shared" si="0"/>
        <v>0.92515075044044492</v>
      </c>
      <c r="Q6">
        <f t="shared" si="0"/>
        <v>0.92461073569857366</v>
      </c>
      <c r="R6">
        <f t="shared" si="0"/>
        <v>0.92402537419500097</v>
      </c>
      <c r="S6">
        <f t="shared" si="0"/>
        <v>0.92348535945312971</v>
      </c>
      <c r="T6">
        <f t="shared" si="0"/>
        <v>0.92289999794955702</v>
      </c>
      <c r="U6">
        <f t="shared" si="0"/>
        <v>0.92235998320768575</v>
      </c>
      <c r="V6">
        <f t="shared" si="0"/>
        <v>0.92177462170411306</v>
      </c>
      <c r="W6">
        <f t="shared" si="0"/>
        <v>0.9212346069622418</v>
      </c>
      <c r="X6">
        <f t="shared" si="0"/>
        <v>0.92064924545866911</v>
      </c>
      <c r="Y6">
        <f t="shared" si="0"/>
        <v>0.92010923071679784</v>
      </c>
      <c r="Z6">
        <f t="shared" si="0"/>
        <v>0.91952386921322515</v>
      </c>
      <c r="AA6">
        <f t="shared" si="0"/>
        <v>0.91898385447135389</v>
      </c>
      <c r="AB6">
        <f t="shared" si="0"/>
        <v>0.9183984929677812</v>
      </c>
      <c r="AC6">
        <f t="shared" si="0"/>
        <v>0.91785847822590994</v>
      </c>
      <c r="AD6">
        <f t="shared" si="0"/>
        <v>0.91727311672233725</v>
      </c>
      <c r="AE6">
        <f t="shared" si="0"/>
        <v>0.91673310198046598</v>
      </c>
      <c r="AF6">
        <f t="shared" si="0"/>
        <v>0.91614774047689329</v>
      </c>
      <c r="AG6">
        <f t="shared" si="0"/>
        <v>0.91560772573502203</v>
      </c>
      <c r="AH6">
        <f t="shared" si="0"/>
        <v>0.91502236423144934</v>
      </c>
      <c r="AI6">
        <f t="shared" si="0"/>
        <v>0.91448234948957807</v>
      </c>
      <c r="AJ6">
        <f t="shared" si="0"/>
        <v>0.91389698798600538</v>
      </c>
      <c r="AK6">
        <f t="shared" si="0"/>
        <v>0.91335697324413412</v>
      </c>
      <c r="AL6">
        <f t="shared" si="0"/>
        <v>0.91277161174056143</v>
      </c>
    </row>
    <row r="7" spans="1:38" ht="15" x14ac:dyDescent="0.25">
      <c r="C7" t="s">
        <v>165</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row>
    <row r="8" spans="1:38" ht="15" x14ac:dyDescent="0.25">
      <c r="C8" t="s">
        <v>166</v>
      </c>
      <c r="D8">
        <f>D13</f>
        <v>7.1956583810591668E-2</v>
      </c>
      <c r="E8">
        <f t="shared" ref="E8:AL8" si="1">E13</f>
        <v>7.0923090870014041E-2</v>
      </c>
      <c r="F8">
        <f t="shared" si="1"/>
        <v>7.1446291223409925E-2</v>
      </c>
      <c r="G8">
        <f t="shared" si="1"/>
        <v>7.1651630305026595E-2</v>
      </c>
      <c r="H8">
        <f t="shared" si="1"/>
        <v>7.1883806041269219E-2</v>
      </c>
      <c r="I8">
        <f t="shared" si="1"/>
        <v>7.2140752708146183E-2</v>
      </c>
      <c r="J8">
        <f t="shared" si="1"/>
        <v>7.242151602706251E-2</v>
      </c>
      <c r="K8">
        <f t="shared" si="1"/>
        <v>7.2734200212553973E-2</v>
      </c>
      <c r="L8">
        <f t="shared" si="1"/>
        <v>7.3090958791776253E-2</v>
      </c>
      <c r="M8">
        <f t="shared" si="1"/>
        <v>7.3480300981477994E-2</v>
      </c>
      <c r="N8">
        <f t="shared" si="1"/>
        <v>7.3897589910463121E-2</v>
      </c>
      <c r="O8">
        <f t="shared" si="1"/>
        <v>7.435917840688222E-2</v>
      </c>
      <c r="P8">
        <f t="shared" si="1"/>
        <v>7.4849249559555103E-2</v>
      </c>
      <c r="Q8">
        <f t="shared" si="1"/>
        <v>7.5389264301426312E-2</v>
      </c>
      <c r="R8">
        <f t="shared" si="1"/>
        <v>7.5974625804999057E-2</v>
      </c>
      <c r="S8">
        <f t="shared" si="1"/>
        <v>7.6514640546870266E-2</v>
      </c>
      <c r="T8">
        <f t="shared" si="1"/>
        <v>7.7100002050443012E-2</v>
      </c>
      <c r="U8">
        <f t="shared" si="1"/>
        <v>7.764001679231422E-2</v>
      </c>
      <c r="V8">
        <f t="shared" si="1"/>
        <v>7.8225378295886966E-2</v>
      </c>
      <c r="W8">
        <f t="shared" si="1"/>
        <v>7.8765393037758175E-2</v>
      </c>
      <c r="X8">
        <f t="shared" si="1"/>
        <v>7.935075454133092E-2</v>
      </c>
      <c r="Y8">
        <f t="shared" si="1"/>
        <v>7.9890769283202129E-2</v>
      </c>
      <c r="Z8">
        <f t="shared" si="1"/>
        <v>8.0476130786774874E-2</v>
      </c>
      <c r="AA8">
        <f t="shared" si="1"/>
        <v>8.1016145528646083E-2</v>
      </c>
      <c r="AB8">
        <f t="shared" si="1"/>
        <v>8.1601507032218829E-2</v>
      </c>
      <c r="AC8">
        <f t="shared" si="1"/>
        <v>8.2141521774090037E-2</v>
      </c>
      <c r="AD8">
        <f t="shared" si="1"/>
        <v>8.2726883277662783E-2</v>
      </c>
      <c r="AE8">
        <f t="shared" si="1"/>
        <v>8.3266898019533991E-2</v>
      </c>
      <c r="AF8">
        <f t="shared" si="1"/>
        <v>8.3852259523106737E-2</v>
      </c>
      <c r="AG8">
        <f t="shared" si="1"/>
        <v>8.4392274264977946E-2</v>
      </c>
      <c r="AH8">
        <f t="shared" si="1"/>
        <v>8.4977635768550691E-2</v>
      </c>
      <c r="AI8">
        <f t="shared" si="1"/>
        <v>8.55176505104219E-2</v>
      </c>
      <c r="AJ8">
        <f t="shared" si="1"/>
        <v>8.6103012013994645E-2</v>
      </c>
      <c r="AK8">
        <f t="shared" si="1"/>
        <v>8.6643026755865854E-2</v>
      </c>
      <c r="AL8">
        <f t="shared" si="1"/>
        <v>8.72283882594386E-2</v>
      </c>
    </row>
    <row r="9" spans="1:38" ht="15" x14ac:dyDescent="0.25">
      <c r="C9" t="s">
        <v>169</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row>
    <row r="10" spans="1:38" ht="15" x14ac:dyDescent="0.25">
      <c r="C10" t="s">
        <v>168</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row>
    <row r="12" spans="1:38" ht="15" x14ac:dyDescent="0.25">
      <c r="B12">
        <f>B19</f>
        <v>2014</v>
      </c>
      <c r="C12">
        <f t="shared" ref="C12:R12" si="2">C19</f>
        <v>2015</v>
      </c>
      <c r="D12">
        <f t="shared" si="2"/>
        <v>2016</v>
      </c>
      <c r="E12">
        <f t="shared" si="2"/>
        <v>2017</v>
      </c>
      <c r="F12">
        <f t="shared" si="2"/>
        <v>2018</v>
      </c>
      <c r="G12">
        <f t="shared" si="2"/>
        <v>2019</v>
      </c>
      <c r="H12">
        <f t="shared" si="2"/>
        <v>2020</v>
      </c>
      <c r="I12">
        <f t="shared" si="2"/>
        <v>2021</v>
      </c>
      <c r="J12">
        <f t="shared" si="2"/>
        <v>2022</v>
      </c>
      <c r="K12">
        <f t="shared" si="2"/>
        <v>2023</v>
      </c>
      <c r="L12">
        <f t="shared" si="2"/>
        <v>2024</v>
      </c>
      <c r="M12">
        <f t="shared" si="2"/>
        <v>2025</v>
      </c>
      <c r="N12">
        <f t="shared" si="2"/>
        <v>2026</v>
      </c>
      <c r="O12">
        <f t="shared" si="2"/>
        <v>2027</v>
      </c>
      <c r="P12">
        <f t="shared" si="2"/>
        <v>2028</v>
      </c>
      <c r="Q12">
        <f t="shared" si="2"/>
        <v>2029</v>
      </c>
      <c r="R12">
        <f t="shared" si="2"/>
        <v>2030</v>
      </c>
      <c r="S12">
        <f>R12+1</f>
        <v>2031</v>
      </c>
      <c r="T12">
        <f t="shared" ref="T12:AG12" si="3">S12+1</f>
        <v>2032</v>
      </c>
      <c r="U12">
        <f t="shared" si="3"/>
        <v>2033</v>
      </c>
      <c r="V12">
        <f t="shared" si="3"/>
        <v>2034</v>
      </c>
      <c r="W12">
        <f t="shared" si="3"/>
        <v>2035</v>
      </c>
      <c r="X12">
        <f t="shared" si="3"/>
        <v>2036</v>
      </c>
      <c r="Y12">
        <f t="shared" si="3"/>
        <v>2037</v>
      </c>
      <c r="Z12">
        <f t="shared" si="3"/>
        <v>2038</v>
      </c>
      <c r="AA12">
        <f t="shared" si="3"/>
        <v>2039</v>
      </c>
      <c r="AB12">
        <f t="shared" si="3"/>
        <v>2040</v>
      </c>
      <c r="AC12">
        <f t="shared" si="3"/>
        <v>2041</v>
      </c>
      <c r="AD12">
        <f>AC12+1</f>
        <v>2042</v>
      </c>
      <c r="AE12">
        <f t="shared" si="3"/>
        <v>2043</v>
      </c>
      <c r="AF12">
        <f t="shared" si="3"/>
        <v>2044</v>
      </c>
      <c r="AG12">
        <f t="shared" si="3"/>
        <v>2045</v>
      </c>
      <c r="AH12">
        <f t="shared" ref="AH12:AK12" si="4">AG12+1</f>
        <v>2046</v>
      </c>
      <c r="AI12">
        <f t="shared" si="4"/>
        <v>2047</v>
      </c>
      <c r="AJ12">
        <f t="shared" si="4"/>
        <v>2048</v>
      </c>
      <c r="AK12">
        <f t="shared" si="4"/>
        <v>2049</v>
      </c>
      <c r="AL12">
        <f t="shared" ref="AL12" si="5">AK12+1</f>
        <v>2050</v>
      </c>
    </row>
    <row r="13" spans="1:38" ht="15" x14ac:dyDescent="0.25">
      <c r="A13" t="s">
        <v>499</v>
      </c>
      <c r="B13">
        <f>B15/B16</f>
        <v>7.1790544547991206E-2</v>
      </c>
      <c r="C13">
        <f t="shared" ref="C13:R13" si="6">C15/C16</f>
        <v>7.1605313135631912E-2</v>
      </c>
      <c r="D13">
        <f t="shared" si="6"/>
        <v>7.1956583810591668E-2</v>
      </c>
      <c r="E13">
        <f t="shared" si="6"/>
        <v>7.0923090870014041E-2</v>
      </c>
      <c r="F13">
        <f t="shared" si="6"/>
        <v>7.1446291223409925E-2</v>
      </c>
      <c r="G13">
        <f t="shared" si="6"/>
        <v>7.1651630305026595E-2</v>
      </c>
      <c r="H13">
        <f t="shared" si="6"/>
        <v>7.1883806041269219E-2</v>
      </c>
      <c r="I13">
        <f t="shared" si="6"/>
        <v>7.2140752708146183E-2</v>
      </c>
      <c r="J13">
        <f t="shared" si="6"/>
        <v>7.242151602706251E-2</v>
      </c>
      <c r="K13">
        <f t="shared" si="6"/>
        <v>7.2734200212553973E-2</v>
      </c>
      <c r="L13">
        <f t="shared" si="6"/>
        <v>7.3090958791776253E-2</v>
      </c>
      <c r="M13">
        <f t="shared" si="6"/>
        <v>7.3480300981477994E-2</v>
      </c>
      <c r="N13">
        <f t="shared" si="6"/>
        <v>7.3897589910463121E-2</v>
      </c>
      <c r="O13">
        <f t="shared" si="6"/>
        <v>7.435917840688222E-2</v>
      </c>
      <c r="P13">
        <f t="shared" si="6"/>
        <v>7.4849249559555103E-2</v>
      </c>
      <c r="Q13">
        <f t="shared" si="6"/>
        <v>7.5389264301426312E-2</v>
      </c>
      <c r="R13">
        <f t="shared" si="6"/>
        <v>7.5974625804999057E-2</v>
      </c>
      <c r="S13" s="102">
        <f>R13+(Q13-P13)</f>
        <v>7.6514640546870266E-2</v>
      </c>
      <c r="T13" s="102">
        <f t="shared" ref="T13:AC13" si="7">S13+(R13-Q13)</f>
        <v>7.7100002050443012E-2</v>
      </c>
      <c r="U13" s="102">
        <f t="shared" si="7"/>
        <v>7.764001679231422E-2</v>
      </c>
      <c r="V13" s="102">
        <f t="shared" si="7"/>
        <v>7.8225378295886966E-2</v>
      </c>
      <c r="W13" s="102">
        <f t="shared" si="7"/>
        <v>7.8765393037758175E-2</v>
      </c>
      <c r="X13" s="102">
        <f t="shared" si="7"/>
        <v>7.935075454133092E-2</v>
      </c>
      <c r="Y13" s="102">
        <f t="shared" si="7"/>
        <v>7.9890769283202129E-2</v>
      </c>
      <c r="Z13" s="102">
        <f t="shared" si="7"/>
        <v>8.0476130786774874E-2</v>
      </c>
      <c r="AA13" s="102">
        <f t="shared" si="7"/>
        <v>8.1016145528646083E-2</v>
      </c>
      <c r="AB13" s="102">
        <f t="shared" si="7"/>
        <v>8.1601507032218829E-2</v>
      </c>
      <c r="AC13" s="102">
        <f t="shared" si="7"/>
        <v>8.2141521774090037E-2</v>
      </c>
      <c r="AD13" s="102">
        <f t="shared" ref="AD13" si="8">AC13+(AB13-AA13)</f>
        <v>8.2726883277662783E-2</v>
      </c>
      <c r="AE13" s="102">
        <f t="shared" ref="AE13" si="9">AD13+(AC13-AB13)</f>
        <v>8.3266898019533991E-2</v>
      </c>
      <c r="AF13" s="102">
        <f t="shared" ref="AF13" si="10">AE13+(AD13-AC13)</f>
        <v>8.3852259523106737E-2</v>
      </c>
      <c r="AG13" s="102">
        <f t="shared" ref="AG13" si="11">AF13+(AE13-AD13)</f>
        <v>8.4392274264977946E-2</v>
      </c>
      <c r="AH13" s="102">
        <f t="shared" ref="AH13" si="12">AG13+(AF13-AE13)</f>
        <v>8.4977635768550691E-2</v>
      </c>
      <c r="AI13" s="102">
        <f t="shared" ref="AI13" si="13">AH13+(AG13-AF13)</f>
        <v>8.55176505104219E-2</v>
      </c>
      <c r="AJ13" s="102">
        <f t="shared" ref="AJ13" si="14">AI13+(AH13-AG13)</f>
        <v>8.6103012013994645E-2</v>
      </c>
      <c r="AK13" s="102">
        <f t="shared" ref="AK13" si="15">AJ13+(AI13-AH13)</f>
        <v>8.6643026755865854E-2</v>
      </c>
      <c r="AL13" s="102">
        <f t="shared" ref="AL13" si="16">AK13+(AJ13-AI13)</f>
        <v>8.72283882594386E-2</v>
      </c>
    </row>
    <row r="14" spans="1:38" ht="15" x14ac:dyDescent="0.25">
      <c r="S14" s="44" t="s">
        <v>500</v>
      </c>
    </row>
    <row r="15" spans="1:38" ht="15" x14ac:dyDescent="0.25">
      <c r="A15" t="s">
        <v>497</v>
      </c>
      <c r="B15">
        <f>B20+B21+B22+B30+B31+B32+B40+B41+B42+B23+B33+B43+B49+B50+B51+B52</f>
        <v>484169.39999999997</v>
      </c>
      <c r="C15">
        <f t="shared" ref="C15:R15" si="17">C20+C21+C22+C30+C31+C32+C40+C41+C42+C23+C33+C43+C49+C50+C51+C52</f>
        <v>491342.27999999991</v>
      </c>
      <c r="D15">
        <f t="shared" si="17"/>
        <v>520974.65199780004</v>
      </c>
      <c r="E15">
        <f t="shared" si="17"/>
        <v>513353.44873956009</v>
      </c>
      <c r="F15">
        <f t="shared" si="17"/>
        <v>504398.62073364313</v>
      </c>
      <c r="G15">
        <f t="shared" si="17"/>
        <v>494260.00474376156</v>
      </c>
      <c r="H15">
        <f t="shared" si="17"/>
        <v>483583.98012171313</v>
      </c>
      <c r="I15">
        <f t="shared" si="17"/>
        <v>473755.46162386471</v>
      </c>
      <c r="J15">
        <f t="shared" si="17"/>
        <v>465123.6247773167</v>
      </c>
      <c r="K15">
        <f t="shared" si="17"/>
        <v>456043.22821561829</v>
      </c>
      <c r="L15">
        <f t="shared" si="17"/>
        <v>445127.81961059337</v>
      </c>
      <c r="M15">
        <f t="shared" si="17"/>
        <v>435169.15209366864</v>
      </c>
      <c r="N15">
        <f t="shared" si="17"/>
        <v>426755.72156445414</v>
      </c>
      <c r="O15">
        <f t="shared" si="17"/>
        <v>417991.9980574348</v>
      </c>
      <c r="P15">
        <f t="shared" si="17"/>
        <v>410722.68444229627</v>
      </c>
      <c r="Q15">
        <f t="shared" si="17"/>
        <v>403058.65933333285</v>
      </c>
      <c r="R15">
        <f t="shared" si="17"/>
        <v>395716.97130724532</v>
      </c>
      <c r="S15" s="44"/>
    </row>
    <row r="16" spans="1:38" ht="15" x14ac:dyDescent="0.25">
      <c r="A16" t="s">
        <v>498</v>
      </c>
      <c r="B16">
        <f>(B26+B36+B46+B55)+B15</f>
        <v>6744194.5600000005</v>
      </c>
      <c r="C16">
        <f t="shared" ref="C16:R16" si="18">(C26+C36+C46+C55)+C15</f>
        <v>6861813.1600000001</v>
      </c>
      <c r="D16">
        <f t="shared" si="18"/>
        <v>7240124.8698679199</v>
      </c>
      <c r="E16">
        <f t="shared" si="18"/>
        <v>7238170.8473538002</v>
      </c>
      <c r="F16">
        <f t="shared" si="18"/>
        <v>7059829.3080939241</v>
      </c>
      <c r="G16">
        <f t="shared" si="18"/>
        <v>6898098.5169445286</v>
      </c>
      <c r="H16">
        <f t="shared" si="18"/>
        <v>6727300.7197766164</v>
      </c>
      <c r="I16">
        <f t="shared" si="18"/>
        <v>6567098.9536316264</v>
      </c>
      <c r="J16">
        <f t="shared" si="18"/>
        <v>6422450.8170128483</v>
      </c>
      <c r="K16">
        <f t="shared" si="18"/>
        <v>6269997.1524111833</v>
      </c>
      <c r="L16">
        <f t="shared" si="18"/>
        <v>6090053.0923214052</v>
      </c>
      <c r="M16">
        <f t="shared" si="18"/>
        <v>5922255.9826389486</v>
      </c>
      <c r="N16">
        <f t="shared" si="18"/>
        <v>5774961.2955108024</v>
      </c>
      <c r="O16">
        <f t="shared" si="18"/>
        <v>5621256.2727662958</v>
      </c>
      <c r="P16">
        <f t="shared" si="18"/>
        <v>5487332.0288334703</v>
      </c>
      <c r="Q16">
        <f t="shared" si="18"/>
        <v>5346366.7946379902</v>
      </c>
      <c r="R16">
        <f t="shared" si="18"/>
        <v>5208541.2348448513</v>
      </c>
      <c r="S16" s="44"/>
    </row>
    <row r="19" spans="1:19" ht="15" x14ac:dyDescent="0.25">
      <c r="A19" t="str">
        <f>'CARB Aug 2018 scenarios data'!B10</f>
        <v>Fuel</v>
      </c>
      <c r="B19">
        <f>'CARB Aug 2018 scenarios data'!D10</f>
        <v>2014</v>
      </c>
      <c r="C19">
        <f>'CARB Aug 2018 scenarios data'!E10</f>
        <v>2015</v>
      </c>
      <c r="D19">
        <f>'CARB Aug 2018 scenarios data'!F10</f>
        <v>2016</v>
      </c>
      <c r="E19">
        <f>'CARB Aug 2018 scenarios data'!G10</f>
        <v>2017</v>
      </c>
      <c r="F19">
        <f>'CARB Aug 2018 scenarios data'!H10</f>
        <v>2018</v>
      </c>
      <c r="G19">
        <f>'CARB Aug 2018 scenarios data'!I10</f>
        <v>2019</v>
      </c>
      <c r="H19">
        <f>'CARB Aug 2018 scenarios data'!J10</f>
        <v>2020</v>
      </c>
      <c r="I19">
        <f>'CARB Aug 2018 scenarios data'!K10</f>
        <v>2021</v>
      </c>
      <c r="J19">
        <f>'CARB Aug 2018 scenarios data'!L10</f>
        <v>2022</v>
      </c>
      <c r="K19">
        <f>'CARB Aug 2018 scenarios data'!M10</f>
        <v>2023</v>
      </c>
      <c r="L19">
        <f>'CARB Aug 2018 scenarios data'!N10</f>
        <v>2024</v>
      </c>
      <c r="M19">
        <f>'CARB Aug 2018 scenarios data'!O10</f>
        <v>2025</v>
      </c>
      <c r="N19">
        <f>'CARB Aug 2018 scenarios data'!P10</f>
        <v>2026</v>
      </c>
      <c r="O19">
        <f>'CARB Aug 2018 scenarios data'!Q10</f>
        <v>2027</v>
      </c>
      <c r="P19">
        <f>'CARB Aug 2018 scenarios data'!R10</f>
        <v>2028</v>
      </c>
      <c r="Q19">
        <f>'CARB Aug 2018 scenarios data'!S10</f>
        <v>2029</v>
      </c>
      <c r="R19">
        <f>'CARB Aug 2018 scenarios data'!T10</f>
        <v>2030</v>
      </c>
    </row>
    <row r="20" spans="1:19" ht="15" x14ac:dyDescent="0.25">
      <c r="A20" t="str">
        <f>'CARB Aug 2018 scenarios data'!B11</f>
        <v xml:space="preserve">Starch Ethanol </v>
      </c>
      <c r="B20">
        <f>'CARB Aug 2018 scenarios data'!D11</f>
        <v>120325.06200000001</v>
      </c>
      <c r="C20">
        <f>'CARB Aug 2018 scenarios data'!E11</f>
        <v>119420.30100000001</v>
      </c>
      <c r="D20">
        <f>'CARB Aug 2018 scenarios data'!F11</f>
        <v>127721.91338478001</v>
      </c>
      <c r="E20">
        <f>'CARB Aug 2018 scenarios data'!G11</f>
        <v>122816.04933312001</v>
      </c>
      <c r="F20">
        <f>'CARB Aug 2018 scenarios data'!H11</f>
        <v>118790.53057663623</v>
      </c>
      <c r="G20">
        <f>'CARB Aug 2018 scenarios data'!I11</f>
        <v>112898.51053917249</v>
      </c>
      <c r="H20">
        <f>'CARB Aug 2018 scenarios data'!J11</f>
        <v>110599.46169118684</v>
      </c>
      <c r="I20">
        <f>'CARB Aug 2018 scenarios data'!K11</f>
        <v>108669.8167729187</v>
      </c>
      <c r="J20">
        <f>'CARB Aug 2018 scenarios data'!L11</f>
        <v>111805.09400707307</v>
      </c>
      <c r="K20">
        <f>'CARB Aug 2018 scenarios data'!M11</f>
        <v>114476.01213084687</v>
      </c>
      <c r="L20">
        <f>'CARB Aug 2018 scenarios data'!N11</f>
        <v>115867.18225269145</v>
      </c>
      <c r="M20">
        <f>'CARB Aug 2018 scenarios data'!O11</f>
        <v>113514.73817853804</v>
      </c>
      <c r="N20">
        <f>'CARB Aug 2018 scenarios data'!P11</f>
        <v>111936.54695240328</v>
      </c>
      <c r="O20">
        <f>'CARB Aug 2018 scenarios data'!Q11</f>
        <v>108628.47294941814</v>
      </c>
      <c r="P20">
        <f>'CARB Aug 2018 scenarios data'!R11</f>
        <v>105265.13020424184</v>
      </c>
      <c r="Q20">
        <f>'CARB Aug 2018 scenarios data'!S11</f>
        <v>102267.44260514341</v>
      </c>
      <c r="R20">
        <f>'CARB Aug 2018 scenarios data'!T11</f>
        <v>99245.674941777776</v>
      </c>
    </row>
    <row r="21" spans="1:19" ht="15" x14ac:dyDescent="0.25">
      <c r="A21" t="str">
        <f>'CARB Aug 2018 scenarios data'!B12</f>
        <v>Sugar Ethanol</v>
      </c>
      <c r="B21">
        <f>'CARB Aug 2018 scenarios data'!D12</f>
        <v>717.28800000000012</v>
      </c>
      <c r="C21">
        <f>'CARB Aug 2018 scenarios data'!E12</f>
        <v>3415.2690000000002</v>
      </c>
      <c r="D21">
        <f>'CARB Aug 2018 scenarios data'!F12</f>
        <v>2521.74961467</v>
      </c>
      <c r="E21">
        <f>'CARB Aug 2018 scenarios data'!G12</f>
        <v>5522.3128517700006</v>
      </c>
      <c r="F21">
        <f>'CARB Aug 2018 scenarios data'!H12</f>
        <v>8151.0000000000009</v>
      </c>
      <c r="G21">
        <f>'CARB Aug 2018 scenarios data'!I12</f>
        <v>12226.5</v>
      </c>
      <c r="H21">
        <f>'CARB Aug 2018 scenarios data'!J12</f>
        <v>12226.5</v>
      </c>
      <c r="I21">
        <f>'CARB Aug 2018 scenarios data'!K12</f>
        <v>12226.5</v>
      </c>
      <c r="J21">
        <f>'CARB Aug 2018 scenarios data'!L12</f>
        <v>8151.0000000000009</v>
      </c>
      <c r="K21">
        <f>'CARB Aug 2018 scenarios data'!M12</f>
        <v>4075.5000000000005</v>
      </c>
      <c r="L21">
        <f>'CARB Aug 2018 scenarios data'!N12</f>
        <v>0</v>
      </c>
      <c r="M21">
        <f>'CARB Aug 2018 scenarios data'!O12</f>
        <v>0</v>
      </c>
      <c r="N21">
        <f>'CARB Aug 2018 scenarios data'!P12</f>
        <v>0</v>
      </c>
      <c r="O21">
        <f>'CARB Aug 2018 scenarios data'!Q12</f>
        <v>0</v>
      </c>
      <c r="P21">
        <f>'CARB Aug 2018 scenarios data'!R12</f>
        <v>0</v>
      </c>
      <c r="Q21">
        <f>'CARB Aug 2018 scenarios data'!S12</f>
        <v>0</v>
      </c>
      <c r="R21">
        <f>'CARB Aug 2018 scenarios data'!T12</f>
        <v>0</v>
      </c>
    </row>
    <row r="22" spans="1:19" ht="15" x14ac:dyDescent="0.25">
      <c r="A22" t="str">
        <f>'CARB Aug 2018 scenarios data'!B13</f>
        <v>Cellulosic Ethanol</v>
      </c>
      <c r="B22">
        <f>'CARB Aug 2018 scenarios data'!D13</f>
        <v>0</v>
      </c>
      <c r="C22">
        <f>'CARB Aug 2018 scenarios data'!E13</f>
        <v>0</v>
      </c>
      <c r="D22">
        <f>'CARB Aug 2018 scenarios data'!F13</f>
        <v>0</v>
      </c>
      <c r="E22">
        <f>'CARB Aug 2018 scenarios data'!G13</f>
        <v>0</v>
      </c>
      <c r="F22">
        <f>'CARB Aug 2018 scenarios data'!H13</f>
        <v>164.37630696634795</v>
      </c>
      <c r="G22">
        <f>'CARB Aug 2018 scenarios data'!I13</f>
        <v>328.75261393269591</v>
      </c>
      <c r="H22">
        <f>'CARB Aug 2018 scenarios data'!J13</f>
        <v>610.23691791878798</v>
      </c>
      <c r="I22">
        <f>'CARB Aug 2018 scenarios data'!K13</f>
        <v>938.04128896063594</v>
      </c>
      <c r="J22">
        <f>'CARB Aug 2018 scenarios data'!L13</f>
        <v>1324.4670096326126</v>
      </c>
      <c r="K22">
        <f>'CARB Aug 2018 scenarios data'!M13</f>
        <v>1806.5917370004368</v>
      </c>
      <c r="L22">
        <f>'CARB Aug 2018 scenarios data'!N13</f>
        <v>2478.3979386564015</v>
      </c>
      <c r="M22">
        <f>'CARB Aug 2018 scenarios data'!O13</f>
        <v>3342.9592822550608</v>
      </c>
      <c r="N22">
        <f>'CARB Aug 2018 scenarios data'!P13</f>
        <v>4160.555966720477</v>
      </c>
      <c r="O22">
        <f>'CARB Aug 2018 scenarios data'!Q13</f>
        <v>5705.7000000000007</v>
      </c>
      <c r="P22">
        <f>'CARB Aug 2018 scenarios data'!R13</f>
        <v>7743.4500000000007</v>
      </c>
      <c r="Q22">
        <f>'CARB Aug 2018 scenarios data'!S13</f>
        <v>8966.1</v>
      </c>
      <c r="R22">
        <f>'CARB Aug 2018 scenarios data'!T13</f>
        <v>10188.75</v>
      </c>
    </row>
    <row r="23" spans="1:19" ht="15" x14ac:dyDescent="0.25">
      <c r="A23" t="str">
        <f>'CARB Aug 2018 scenarios data'!B14</f>
        <v>Renewable Gasoline</v>
      </c>
      <c r="B23">
        <f>'CARB Aug 2018 scenarios data'!D14</f>
        <v>0</v>
      </c>
      <c r="C23" s="44">
        <f>'CARB Aug 2018 scenarios data'!E14</f>
        <v>0</v>
      </c>
      <c r="D23" s="44">
        <f>'CARB Aug 2018 scenarios data'!F14</f>
        <v>0</v>
      </c>
      <c r="E23" s="44">
        <f>'CARB Aug 2018 scenarios data'!G14</f>
        <v>0</v>
      </c>
      <c r="F23" s="44">
        <f>'CARB Aug 2018 scenarios data'!H14</f>
        <v>0</v>
      </c>
      <c r="G23" s="44">
        <f>'CARB Aug 2018 scenarios data'!I14</f>
        <v>0</v>
      </c>
      <c r="H23" s="44">
        <f>'CARB Aug 2018 scenarios data'!J14</f>
        <v>0</v>
      </c>
      <c r="I23" s="44">
        <f>'CARB Aug 2018 scenarios data'!K14</f>
        <v>0</v>
      </c>
      <c r="J23" s="44">
        <f>'CARB Aug 2018 scenarios data'!L14</f>
        <v>0</v>
      </c>
      <c r="K23" s="44">
        <f>'CARB Aug 2018 scenarios data'!M14</f>
        <v>0</v>
      </c>
      <c r="L23" s="44">
        <f>'CARB Aug 2018 scenarios data'!N14</f>
        <v>0</v>
      </c>
      <c r="M23" s="44">
        <f>'CARB Aug 2018 scenarios data'!O14</f>
        <v>0</v>
      </c>
      <c r="N23" s="44">
        <f>'CARB Aug 2018 scenarios data'!P14</f>
        <v>0</v>
      </c>
      <c r="O23" s="44">
        <f>'CARB Aug 2018 scenarios data'!Q14</f>
        <v>0</v>
      </c>
      <c r="P23" s="44">
        <f>'CARB Aug 2018 scenarios data'!R14</f>
        <v>0</v>
      </c>
      <c r="Q23" s="44">
        <f>'CARB Aug 2018 scenarios data'!S14</f>
        <v>0</v>
      </c>
      <c r="R23" s="44">
        <f>'CARB Aug 2018 scenarios data'!T14</f>
        <v>0</v>
      </c>
    </row>
    <row r="24" spans="1:19" ht="15" x14ac:dyDescent="0.25">
      <c r="A24" t="str">
        <f>'CARB Aug 2018 scenarios data'!B15</f>
        <v>Hydrogen for LDVs</v>
      </c>
      <c r="B24">
        <f>'CARB Aug 2018 scenarios data'!D15</f>
        <v>4.0909090909090908</v>
      </c>
      <c r="C24" s="44">
        <f>'CARB Aug 2018 scenarios data'!E15</f>
        <v>43.636363636363633</v>
      </c>
      <c r="D24" s="44">
        <f>'CARB Aug 2018 scenarios data'!F15</f>
        <v>0.34836</v>
      </c>
      <c r="E24" s="44">
        <f>'CARB Aug 2018 scenarios data'!G15</f>
        <v>32.183399999999999</v>
      </c>
      <c r="F24" s="44">
        <f>'CARB Aug 2018 scenarios data'!H15</f>
        <v>86.292000000000002</v>
      </c>
      <c r="G24" s="44">
        <f>'CARB Aug 2018 scenarios data'!I15</f>
        <v>160.512</v>
      </c>
      <c r="H24" s="44">
        <f>'CARB Aug 2018 scenarios data'!J15</f>
        <v>285.81600000000003</v>
      </c>
      <c r="I24" s="44">
        <f>'CARB Aug 2018 scenarios data'!K15</f>
        <v>463.06800000000004</v>
      </c>
      <c r="J24" s="44">
        <f>'CARB Aug 2018 scenarios data'!L15</f>
        <v>734.38800000000003</v>
      </c>
      <c r="K24" s="44">
        <f>'CARB Aug 2018 scenarios data'!M15</f>
        <v>1556.375573808089</v>
      </c>
      <c r="L24" s="44">
        <f>'CARB Aug 2018 scenarios data'!N15</f>
        <v>2861.3027214242675</v>
      </c>
      <c r="M24" s="44">
        <f>'CARB Aug 2018 scenarios data'!O15</f>
        <v>4166.229869040445</v>
      </c>
      <c r="N24" s="44">
        <f>'CARB Aug 2018 scenarios data'!P15</f>
        <v>5580.4008168975561</v>
      </c>
      <c r="O24" s="44">
        <f>'CARB Aug 2018 scenarios data'!Q15</f>
        <v>7252.7567653048791</v>
      </c>
      <c r="P24" s="44">
        <f>'CARB Aug 2018 scenarios data'!R15</f>
        <v>9228.3540554167848</v>
      </c>
      <c r="Q24" s="44">
        <f>'CARB Aug 2018 scenarios data'!S15</f>
        <v>11510.91591476666</v>
      </c>
      <c r="R24" s="44">
        <f>'CARB Aug 2018 scenarios data'!T15</f>
        <v>14096.334987020278</v>
      </c>
    </row>
    <row r="25" spans="1:19" ht="15" x14ac:dyDescent="0.25">
      <c r="A25" t="str">
        <f>'CARB Aug 2018 scenarios data'!B16</f>
        <v>Electricity for LDVs</v>
      </c>
      <c r="B25">
        <f>'CARB Aug 2018 scenarios data'!D16</f>
        <v>979.20022958018251</v>
      </c>
      <c r="C25" s="44">
        <f>'CARB Aug 2018 scenarios data'!E16</f>
        <v>1501.2003519666769</v>
      </c>
      <c r="D25" s="44">
        <f>'CARB Aug 2018 scenarios data'!F16</f>
        <v>2556.8631777440378</v>
      </c>
      <c r="E25" s="44">
        <f>'CARB Aug 2018 scenarios data'!G16</f>
        <v>3678.3982750956025</v>
      </c>
      <c r="F25" s="44">
        <f>'CARB Aug 2018 scenarios data'!H16</f>
        <v>4297.1000250844536</v>
      </c>
      <c r="G25" s="44">
        <f>'CARB Aug 2018 scenarios data'!I16</f>
        <v>4864.9474542201624</v>
      </c>
      <c r="H25" s="44">
        <f>'CARB Aug 2018 scenarios data'!J16</f>
        <v>5625.9077126324928</v>
      </c>
      <c r="I25" s="44">
        <f>'CARB Aug 2018 scenarios data'!K16</f>
        <v>6581.6428487111243</v>
      </c>
      <c r="J25" s="44">
        <f>'CARB Aug 2018 scenarios data'!L16</f>
        <v>7647.1935337367613</v>
      </c>
      <c r="K25" s="44">
        <f>'CARB Aug 2018 scenarios data'!M16</f>
        <v>9666.6824109203571</v>
      </c>
      <c r="L25" s="44">
        <f>'CARB Aug 2018 scenarios data'!N16</f>
        <v>12609.567908301229</v>
      </c>
      <c r="M25" s="44">
        <f>'CARB Aug 2018 scenarios data'!O16</f>
        <v>15552.453405682103</v>
      </c>
      <c r="N25" s="44">
        <f>'CARB Aug 2018 scenarios data'!P16</f>
        <v>18685.209765568718</v>
      </c>
      <c r="O25" s="44">
        <f>'CARB Aug 2018 scenarios data'!Q16</f>
        <v>22336.515808834498</v>
      </c>
      <c r="P25" s="44">
        <f>'CARB Aug 2018 scenarios data'!R16</f>
        <v>26662.995405554753</v>
      </c>
      <c r="Q25" s="44">
        <f>'CARB Aug 2018 scenarios data'!S16</f>
        <v>31678.027795347465</v>
      </c>
      <c r="R25" s="44">
        <f>'CARB Aug 2018 scenarios data'!T16</f>
        <v>37372.944432125361</v>
      </c>
    </row>
    <row r="26" spans="1:19" ht="15" x14ac:dyDescent="0.25">
      <c r="A26" t="str">
        <f>'CARB Aug 2018 scenarios data'!B17</f>
        <v>CARBOB</v>
      </c>
      <c r="B26">
        <f>'CARB Aug 2018 scenarios data'!D17</f>
        <v>1565006.29</v>
      </c>
      <c r="C26" s="44">
        <f>'CARB Aug 2018 scenarios data'!E17</f>
        <v>1592617.72</v>
      </c>
      <c r="D26" s="44">
        <f>'CARB Aug 2018 scenarios data'!F17</f>
        <v>1679787.55446753</v>
      </c>
      <c r="E26" s="44">
        <f>'CARB Aug 2018 scenarios data'!G17</f>
        <v>1681204.34965356</v>
      </c>
      <c r="F26" s="44">
        <f>'CARB Aug 2018 scenarios data'!H17</f>
        <v>1652138.194371236</v>
      </c>
      <c r="G26" s="44">
        <f>'CARB Aug 2018 scenarios data'!I17</f>
        <v>1625887.5321284265</v>
      </c>
      <c r="H26" s="44">
        <f>'CARB Aug 2018 scenarios data'!J17</f>
        <v>1594454.8235327138</v>
      </c>
      <c r="I26" s="44">
        <f>'CARB Aug 2018 scenarios data'!K17</f>
        <v>1568149.6275652049</v>
      </c>
      <c r="J26" s="44">
        <f>'CARB Aug 2018 scenarios data'!L17</f>
        <v>1555317.3049692984</v>
      </c>
      <c r="K26" s="44">
        <f>'CARB Aug 2018 scenarios data'!M17</f>
        <v>1537260.1838281231</v>
      </c>
      <c r="L26" s="44">
        <f>'CARB Aug 2018 scenarios data'!N17</f>
        <v>1504457.1331307671</v>
      </c>
      <c r="M26" s="44">
        <f>'CARB Aug 2018 scenarios data'!O17</f>
        <v>1478219.0823197444</v>
      </c>
      <c r="N26" s="44">
        <f>'CARB Aug 2018 scenarios data'!P17</f>
        <v>1461220.572243274</v>
      </c>
      <c r="O26" s="44">
        <f>'CARB Aug 2018 scenarios data'!Q17</f>
        <v>1430634.0087610565</v>
      </c>
      <c r="P26" s="44">
        <f>'CARB Aug 2018 scenarios data'!R17</f>
        <v>1405460.2095574301</v>
      </c>
      <c r="Q26" s="44">
        <f>'CARB Aug 2018 scenarios data'!S17</f>
        <v>1373995.4136639789</v>
      </c>
      <c r="R26" s="44">
        <f>'CARB Aug 2018 scenarios data'!T17</f>
        <v>1341853.5908974977</v>
      </c>
      <c r="S26" s="44"/>
    </row>
    <row r="27" spans="1:19" ht="15" x14ac:dyDescent="0.25">
      <c r="C27" s="44"/>
      <c r="D27" s="44"/>
      <c r="E27" s="44"/>
      <c r="F27" s="44"/>
      <c r="G27" s="44"/>
      <c r="H27" s="44"/>
      <c r="I27" s="44"/>
      <c r="J27" s="44"/>
      <c r="K27" s="44"/>
      <c r="L27" s="44"/>
      <c r="M27" s="44"/>
      <c r="N27" s="44"/>
      <c r="O27" s="44"/>
      <c r="P27" s="44"/>
      <c r="Q27" s="44"/>
      <c r="R27" s="44"/>
      <c r="S27" s="44"/>
    </row>
    <row r="28" spans="1:19" ht="15" x14ac:dyDescent="0.25">
      <c r="C28" s="44"/>
      <c r="D28" s="44"/>
      <c r="E28" s="44"/>
      <c r="F28" s="44"/>
      <c r="G28" s="44"/>
      <c r="H28" s="44"/>
      <c r="I28" s="44"/>
      <c r="J28" s="44"/>
      <c r="K28" s="44"/>
      <c r="L28" s="44"/>
      <c r="M28" s="44"/>
      <c r="N28" s="44"/>
      <c r="O28" s="44"/>
      <c r="P28" s="44"/>
      <c r="Q28" s="44"/>
      <c r="R28" s="44"/>
      <c r="S28" s="44"/>
    </row>
    <row r="29" spans="1:19" ht="15" x14ac:dyDescent="0.25">
      <c r="A29" t="str">
        <f>'CARB Aug 2018 scenarios data'!B42</f>
        <v>Fuel</v>
      </c>
      <c r="B29">
        <f>'CARB Aug 2018 scenarios data'!D42</f>
        <v>2014</v>
      </c>
      <c r="C29" s="44">
        <f>'CARB Aug 2018 scenarios data'!E42</f>
        <v>2015</v>
      </c>
      <c r="D29" s="44">
        <f>'CARB Aug 2018 scenarios data'!F42</f>
        <v>2016</v>
      </c>
      <c r="E29" s="44">
        <f>'CARB Aug 2018 scenarios data'!G42</f>
        <v>2017</v>
      </c>
      <c r="F29" s="44">
        <f>'CARB Aug 2018 scenarios data'!H42</f>
        <v>2018</v>
      </c>
      <c r="G29" s="44">
        <f>'CARB Aug 2018 scenarios data'!I42</f>
        <v>2019</v>
      </c>
      <c r="H29" s="44">
        <f>'CARB Aug 2018 scenarios data'!J42</f>
        <v>2020</v>
      </c>
      <c r="I29" s="44">
        <f>'CARB Aug 2018 scenarios data'!K42</f>
        <v>2021</v>
      </c>
      <c r="J29" s="44">
        <f>'CARB Aug 2018 scenarios data'!L42</f>
        <v>2022</v>
      </c>
      <c r="K29" s="44">
        <f>'CARB Aug 2018 scenarios data'!M42</f>
        <v>2023</v>
      </c>
      <c r="L29" s="44">
        <f>'CARB Aug 2018 scenarios data'!N42</f>
        <v>2024</v>
      </c>
      <c r="M29" s="44">
        <f>'CARB Aug 2018 scenarios data'!O42</f>
        <v>2025</v>
      </c>
      <c r="N29" s="44">
        <f>'CARB Aug 2018 scenarios data'!P42</f>
        <v>2026</v>
      </c>
      <c r="O29" s="44">
        <f>'CARB Aug 2018 scenarios data'!Q42</f>
        <v>2027</v>
      </c>
      <c r="P29" s="44">
        <f>'CARB Aug 2018 scenarios data'!R42</f>
        <v>2028</v>
      </c>
      <c r="Q29" s="44">
        <f>'CARB Aug 2018 scenarios data'!S42</f>
        <v>2029</v>
      </c>
      <c r="R29" s="44">
        <f>'CARB Aug 2018 scenarios data'!T42</f>
        <v>2030</v>
      </c>
      <c r="S29" s="44"/>
    </row>
    <row r="30" spans="1:19" ht="15" x14ac:dyDescent="0.25">
      <c r="A30" t="str">
        <f>'CARB Aug 2018 scenarios data'!B43</f>
        <v xml:space="preserve">Starch Ethanol </v>
      </c>
      <c r="B30">
        <f>'CARB Aug 2018 scenarios data'!D43</f>
        <v>120325.06200000001</v>
      </c>
      <c r="C30" s="44">
        <f>'CARB Aug 2018 scenarios data'!E43</f>
        <v>119420.30100000001</v>
      </c>
      <c r="D30" s="44">
        <f>'CARB Aug 2018 scenarios data'!F43</f>
        <v>127721.91338478001</v>
      </c>
      <c r="E30" s="44">
        <f>'CARB Aug 2018 scenarios data'!G43</f>
        <v>122816.04933312001</v>
      </c>
      <c r="F30" s="44">
        <f>'CARB Aug 2018 scenarios data'!H43</f>
        <v>116778.02717625264</v>
      </c>
      <c r="G30" s="44">
        <f>'CARB Aug 2018 scenarios data'!I43</f>
        <v>109120.98660484287</v>
      </c>
      <c r="H30" s="44">
        <f>'CARB Aug 2018 scenarios data'!J43</f>
        <v>105519.05453383218</v>
      </c>
      <c r="I30" s="44">
        <f>'CARB Aug 2018 scenarios data'!K43</f>
        <v>101878.83146109243</v>
      </c>
      <c r="J30" s="44">
        <f>'CARB Aug 2018 scenarios data'!L43</f>
        <v>101805.78436232005</v>
      </c>
      <c r="K30" s="44">
        <f>'CARB Aug 2018 scenarios data'!M43</f>
        <v>101638.07098064997</v>
      </c>
      <c r="L30" s="44">
        <f>'CARB Aug 2018 scenarios data'!N43</f>
        <v>101319.00263046757</v>
      </c>
      <c r="M30" s="44">
        <f>'CARB Aug 2018 scenarios data'!O43</f>
        <v>96703.675289909908</v>
      </c>
      <c r="N30" s="44">
        <f>'CARB Aug 2018 scenarios data'!P43</f>
        <v>92157.443866225352</v>
      </c>
      <c r="O30" s="44">
        <f>'CARB Aug 2018 scenarios data'!Q43</f>
        <v>87626.034716687791</v>
      </c>
      <c r="P30" s="44">
        <f>'CARB Aug 2018 scenarios data'!R43</f>
        <v>82804.347853445608</v>
      </c>
      <c r="Q30" s="44">
        <f>'CARB Aug 2018 scenarios data'!S43</f>
        <v>78940.380869864617</v>
      </c>
      <c r="R30" s="44">
        <f>'CARB Aug 2018 scenarios data'!T43</f>
        <v>75153.592807269655</v>
      </c>
      <c r="S30" s="44"/>
    </row>
    <row r="31" spans="1:19" ht="15" x14ac:dyDescent="0.25">
      <c r="A31" t="str">
        <f>'CARB Aug 2018 scenarios data'!B44</f>
        <v>Sugar Ethanol</v>
      </c>
      <c r="B31">
        <f>'CARB Aug 2018 scenarios data'!D44</f>
        <v>717.28800000000012</v>
      </c>
      <c r="C31" s="44">
        <f>'CARB Aug 2018 scenarios data'!E44</f>
        <v>3415.2690000000002</v>
      </c>
      <c r="D31" s="44">
        <f>'CARB Aug 2018 scenarios data'!F44</f>
        <v>2521.74961467</v>
      </c>
      <c r="E31" s="44">
        <f>'CARB Aug 2018 scenarios data'!G44</f>
        <v>5522.3128517700006</v>
      </c>
      <c r="F31" s="44">
        <f>'CARB Aug 2018 scenarios data'!H44</f>
        <v>8151.0000000000009</v>
      </c>
      <c r="G31" s="44">
        <f>'CARB Aug 2018 scenarios data'!I44</f>
        <v>12226.5</v>
      </c>
      <c r="H31" s="44">
        <f>'CARB Aug 2018 scenarios data'!J44</f>
        <v>12226.5</v>
      </c>
      <c r="I31" s="44">
        <f>'CARB Aug 2018 scenarios data'!K44</f>
        <v>12226.5</v>
      </c>
      <c r="J31" s="44">
        <f>'CARB Aug 2018 scenarios data'!L44</f>
        <v>8151.0000000000009</v>
      </c>
      <c r="K31" s="44">
        <f>'CARB Aug 2018 scenarios data'!M44</f>
        <v>4075.5000000000005</v>
      </c>
      <c r="L31" s="44">
        <f>'CARB Aug 2018 scenarios data'!N44</f>
        <v>0</v>
      </c>
      <c r="M31" s="44">
        <f>'CARB Aug 2018 scenarios data'!O44</f>
        <v>0</v>
      </c>
      <c r="N31" s="44">
        <f>'CARB Aug 2018 scenarios data'!P44</f>
        <v>0</v>
      </c>
      <c r="O31" s="44">
        <f>'CARB Aug 2018 scenarios data'!Q44</f>
        <v>0</v>
      </c>
      <c r="P31" s="44">
        <f>'CARB Aug 2018 scenarios data'!R44</f>
        <v>0</v>
      </c>
      <c r="Q31" s="44">
        <f>'CARB Aug 2018 scenarios data'!S44</f>
        <v>0</v>
      </c>
      <c r="R31" s="44">
        <f>'CARB Aug 2018 scenarios data'!T44</f>
        <v>0</v>
      </c>
      <c r="S31" s="44"/>
    </row>
    <row r="32" spans="1:19" ht="15" x14ac:dyDescent="0.25">
      <c r="A32" t="str">
        <f>'CARB Aug 2018 scenarios data'!B45</f>
        <v>Cellulosic Ethanol</v>
      </c>
      <c r="B32">
        <f>'CARB Aug 2018 scenarios data'!D45</f>
        <v>0</v>
      </c>
      <c r="C32" s="44">
        <f>'CARB Aug 2018 scenarios data'!E45</f>
        <v>0</v>
      </c>
      <c r="D32" s="44">
        <f>'CARB Aug 2018 scenarios data'!F45</f>
        <v>0</v>
      </c>
      <c r="E32" s="44">
        <f>'CARB Aug 2018 scenarios data'!G45</f>
        <v>0</v>
      </c>
      <c r="F32" s="44">
        <f>'CARB Aug 2018 scenarios data'!H45</f>
        <v>164.37630696634795</v>
      </c>
      <c r="G32" s="44">
        <f>'CARB Aug 2018 scenarios data'!I45</f>
        <v>328.75261393269591</v>
      </c>
      <c r="H32" s="44">
        <f>'CARB Aug 2018 scenarios data'!J45</f>
        <v>610.23691791878798</v>
      </c>
      <c r="I32" s="44">
        <f>'CARB Aug 2018 scenarios data'!K45</f>
        <v>938.04128896063594</v>
      </c>
      <c r="J32" s="44">
        <f>'CARB Aug 2018 scenarios data'!L45</f>
        <v>1324.4670096326126</v>
      </c>
      <c r="K32" s="44">
        <f>'CARB Aug 2018 scenarios data'!M45</f>
        <v>1806.5917370004368</v>
      </c>
      <c r="L32" s="44">
        <f>'CARB Aug 2018 scenarios data'!N45</f>
        <v>2478.3979386564015</v>
      </c>
      <c r="M32" s="44">
        <f>'CARB Aug 2018 scenarios data'!O45</f>
        <v>3342.9592822550608</v>
      </c>
      <c r="N32" s="44">
        <f>'CARB Aug 2018 scenarios data'!P45</f>
        <v>4160.555966720477</v>
      </c>
      <c r="O32" s="44">
        <f>'CARB Aug 2018 scenarios data'!Q45</f>
        <v>5705.7000000000007</v>
      </c>
      <c r="P32" s="44">
        <f>'CARB Aug 2018 scenarios data'!R45</f>
        <v>7743.4500000000007</v>
      </c>
      <c r="Q32" s="44">
        <f>'CARB Aug 2018 scenarios data'!S45</f>
        <v>8966.1</v>
      </c>
      <c r="R32" s="44">
        <f>'CARB Aug 2018 scenarios data'!T45</f>
        <v>10188.75</v>
      </c>
      <c r="S32" s="44"/>
    </row>
    <row r="33" spans="1:19" ht="15" x14ac:dyDescent="0.25">
      <c r="A33" t="str">
        <f>'CARB Aug 2018 scenarios data'!B46</f>
        <v>Renewable Gasoline</v>
      </c>
      <c r="B33">
        <f>'CARB Aug 2018 scenarios data'!D46</f>
        <v>0</v>
      </c>
      <c r="C33" s="44">
        <f>'CARB Aug 2018 scenarios data'!E46</f>
        <v>0</v>
      </c>
      <c r="D33" s="44">
        <f>'CARB Aug 2018 scenarios data'!F46</f>
        <v>0</v>
      </c>
      <c r="E33" s="44">
        <f>'CARB Aug 2018 scenarios data'!G46</f>
        <v>0</v>
      </c>
      <c r="F33" s="44">
        <f>'CARB Aug 2018 scenarios data'!H46</f>
        <v>0</v>
      </c>
      <c r="G33" s="44">
        <f>'CARB Aug 2018 scenarios data'!I46</f>
        <v>0</v>
      </c>
      <c r="H33" s="44">
        <f>'CARB Aug 2018 scenarios data'!J46</f>
        <v>0</v>
      </c>
      <c r="I33" s="44">
        <f>'CARB Aug 2018 scenarios data'!K46</f>
        <v>0</v>
      </c>
      <c r="J33" s="44">
        <f>'CARB Aug 2018 scenarios data'!L46</f>
        <v>0</v>
      </c>
      <c r="K33" s="44">
        <f>'CARB Aug 2018 scenarios data'!M46</f>
        <v>0</v>
      </c>
      <c r="L33" s="44">
        <f>'CARB Aug 2018 scenarios data'!N46</f>
        <v>0</v>
      </c>
      <c r="M33" s="44">
        <f>'CARB Aug 2018 scenarios data'!O46</f>
        <v>0</v>
      </c>
      <c r="N33" s="44">
        <f>'CARB Aug 2018 scenarios data'!P46</f>
        <v>0</v>
      </c>
      <c r="O33" s="44">
        <f>'CARB Aug 2018 scenarios data'!Q46</f>
        <v>0</v>
      </c>
      <c r="P33" s="44">
        <f>'CARB Aug 2018 scenarios data'!R46</f>
        <v>0</v>
      </c>
      <c r="Q33" s="44">
        <f>'CARB Aug 2018 scenarios data'!S46</f>
        <v>0</v>
      </c>
      <c r="R33" s="44">
        <f>'CARB Aug 2018 scenarios data'!T46</f>
        <v>0</v>
      </c>
      <c r="S33" s="44"/>
    </row>
    <row r="34" spans="1:19" ht="15" x14ac:dyDescent="0.25">
      <c r="A34" t="str">
        <f>'CARB Aug 2018 scenarios data'!B47</f>
        <v>Hydrogen for LDVs</v>
      </c>
      <c r="B34">
        <f>'CARB Aug 2018 scenarios data'!D47</f>
        <v>4.0909090909090908</v>
      </c>
      <c r="C34" s="44">
        <f>'CARB Aug 2018 scenarios data'!E47</f>
        <v>43.636363636363633</v>
      </c>
      <c r="D34" s="44">
        <f>'CARB Aug 2018 scenarios data'!F47</f>
        <v>0.34836</v>
      </c>
      <c r="E34" s="44">
        <f>'CARB Aug 2018 scenarios data'!G47</f>
        <v>32.183399999999999</v>
      </c>
      <c r="F34" s="44">
        <f>'CARB Aug 2018 scenarios data'!H47</f>
        <v>86.292000000000002</v>
      </c>
      <c r="G34" s="44">
        <f>'CARB Aug 2018 scenarios data'!I47</f>
        <v>160.512</v>
      </c>
      <c r="H34" s="44">
        <f>'CARB Aug 2018 scenarios data'!J47</f>
        <v>285.81600000000003</v>
      </c>
      <c r="I34" s="44">
        <f>'CARB Aug 2018 scenarios data'!K47</f>
        <v>463.06800000000004</v>
      </c>
      <c r="J34" s="44">
        <f>'CARB Aug 2018 scenarios data'!L47</f>
        <v>734.38800000000003</v>
      </c>
      <c r="K34" s="44">
        <f>'CARB Aug 2018 scenarios data'!M47</f>
        <v>1556.375573808089</v>
      </c>
      <c r="L34" s="44">
        <f>'CARB Aug 2018 scenarios data'!N47</f>
        <v>2861.3027214242675</v>
      </c>
      <c r="M34" s="44">
        <f>'CARB Aug 2018 scenarios data'!O47</f>
        <v>4166.229869040445</v>
      </c>
      <c r="N34" s="44">
        <f>'CARB Aug 2018 scenarios data'!P47</f>
        <v>5580.4008168975561</v>
      </c>
      <c r="O34" s="44">
        <f>'CARB Aug 2018 scenarios data'!Q47</f>
        <v>7252.7567653048791</v>
      </c>
      <c r="P34" s="44">
        <f>'CARB Aug 2018 scenarios data'!R47</f>
        <v>9228.3540554167848</v>
      </c>
      <c r="Q34" s="44">
        <f>'CARB Aug 2018 scenarios data'!S47</f>
        <v>11510.91591476666</v>
      </c>
      <c r="R34" s="44">
        <f>'CARB Aug 2018 scenarios data'!T47</f>
        <v>14096.334987020278</v>
      </c>
      <c r="S34" s="44"/>
    </row>
    <row r="35" spans="1:19" ht="15" x14ac:dyDescent="0.25">
      <c r="A35" t="str">
        <f>'CARB Aug 2018 scenarios data'!B48</f>
        <v>Electricity for LDVs</v>
      </c>
      <c r="B35">
        <f>'CARB Aug 2018 scenarios data'!D48</f>
        <v>979.20022958018251</v>
      </c>
      <c r="C35" s="44">
        <f>'CARB Aug 2018 scenarios data'!E48</f>
        <v>1501.2003519666769</v>
      </c>
      <c r="D35" s="44">
        <f>'CARB Aug 2018 scenarios data'!F48</f>
        <v>2556.8631777440378</v>
      </c>
      <c r="E35" s="44">
        <f>'CARB Aug 2018 scenarios data'!G48</f>
        <v>3678.3982750956025</v>
      </c>
      <c r="F35" s="44">
        <f>'CARB Aug 2018 scenarios data'!H48</f>
        <v>4297.1000250844536</v>
      </c>
      <c r="G35" s="44">
        <f>'CARB Aug 2018 scenarios data'!I48</f>
        <v>4864.9474542201624</v>
      </c>
      <c r="H35" s="44">
        <f>'CARB Aug 2018 scenarios data'!J48</f>
        <v>5625.9077126324928</v>
      </c>
      <c r="I35" s="44">
        <f>'CARB Aug 2018 scenarios data'!K48</f>
        <v>6581.6428487111243</v>
      </c>
      <c r="J35" s="44">
        <f>'CARB Aug 2018 scenarios data'!L48</f>
        <v>7647.1935337367613</v>
      </c>
      <c r="K35" s="44">
        <f>'CARB Aug 2018 scenarios data'!M48</f>
        <v>9666.6824109203571</v>
      </c>
      <c r="L35" s="44">
        <f>'CARB Aug 2018 scenarios data'!N48</f>
        <v>12609.567908301229</v>
      </c>
      <c r="M35" s="44">
        <f>'CARB Aug 2018 scenarios data'!O48</f>
        <v>15552.453405682103</v>
      </c>
      <c r="N35" s="44">
        <f>'CARB Aug 2018 scenarios data'!P48</f>
        <v>18685.209765568718</v>
      </c>
      <c r="O35" s="44">
        <f>'CARB Aug 2018 scenarios data'!Q48</f>
        <v>22336.515808834498</v>
      </c>
      <c r="P35" s="44">
        <f>'CARB Aug 2018 scenarios data'!R48</f>
        <v>26662.995405554753</v>
      </c>
      <c r="Q35" s="44">
        <f>'CARB Aug 2018 scenarios data'!S48</f>
        <v>31678.027795347465</v>
      </c>
      <c r="R35" s="44">
        <f>'CARB Aug 2018 scenarios data'!T48</f>
        <v>37372.944432125361</v>
      </c>
      <c r="S35" s="44"/>
    </row>
    <row r="36" spans="1:19" ht="15" x14ac:dyDescent="0.25">
      <c r="A36" t="str">
        <f>'CARB Aug 2018 scenarios data'!B49</f>
        <v>CARBOB</v>
      </c>
      <c r="B36">
        <f>'CARB Aug 2018 scenarios data'!D49</f>
        <v>1565006.29</v>
      </c>
      <c r="C36" s="44">
        <f>'CARB Aug 2018 scenarios data'!E49</f>
        <v>1592617.72</v>
      </c>
      <c r="D36" s="44">
        <f>'CARB Aug 2018 scenarios data'!F49</f>
        <v>1679787.55446753</v>
      </c>
      <c r="E36" s="44">
        <f>'CARB Aug 2018 scenarios data'!G49</f>
        <v>1681204.34965356</v>
      </c>
      <c r="F36" s="44">
        <f>'CARB Aug 2018 scenarios data'!H49</f>
        <v>1625577.1493089043</v>
      </c>
      <c r="G36" s="44">
        <f>'CARB Aug 2018 scenarios data'!I49</f>
        <v>1576031.7239719573</v>
      </c>
      <c r="H36" s="44">
        <f>'CARB Aug 2018 scenarios data'!J49</f>
        <v>1527403.5462947378</v>
      </c>
      <c r="I36" s="44">
        <f>'CARB Aug 2018 scenarios data'!K49</f>
        <v>1478522.1184386765</v>
      </c>
      <c r="J36" s="44">
        <f>'CARB Aug 2018 scenarios data'!L49</f>
        <v>1423346.291148467</v>
      </c>
      <c r="K36" s="44">
        <f>'CARB Aug 2018 scenarios data'!M49</f>
        <v>1367824.8758763711</v>
      </c>
      <c r="L36" s="44">
        <f>'CARB Aug 2018 scenarios data'!N49</f>
        <v>1312450.0764236173</v>
      </c>
      <c r="M36" s="44">
        <f>'CARB Aug 2018 scenarios data'!O49</f>
        <v>1256346.463945318</v>
      </c>
      <c r="N36" s="44">
        <f>'CARB Aug 2018 scenarios data'!P49</f>
        <v>1200175.722200118</v>
      </c>
      <c r="O36">
        <f>'CARB Aug 2018 scenarios data'!Q49</f>
        <v>1153443.5661451281</v>
      </c>
      <c r="P36">
        <f>'CARB Aug 2018 scenarios data'!R49</f>
        <v>1109022.5230218389</v>
      </c>
      <c r="Q36">
        <f>'CARB Aug 2018 scenarios data'!S49</f>
        <v>1066124.5609715378</v>
      </c>
      <c r="R36">
        <f>'CARB Aug 2018 scenarios data'!T49</f>
        <v>1023885.9894027141</v>
      </c>
    </row>
    <row r="38" spans="1:19" ht="18.75" customHeight="1" x14ac:dyDescent="0.35">
      <c r="S38" s="44"/>
    </row>
    <row r="39" spans="1:19" x14ac:dyDescent="0.35">
      <c r="A39" t="str">
        <f>'CARB Aug 2018 scenarios data'!B73</f>
        <v>Fuel</v>
      </c>
      <c r="B39">
        <f>'CARB Aug 2018 scenarios data'!D73</f>
        <v>2014</v>
      </c>
      <c r="C39" s="44">
        <f>'CARB Aug 2018 scenarios data'!E73</f>
        <v>2015</v>
      </c>
      <c r="D39" s="44">
        <f>'CARB Aug 2018 scenarios data'!F73</f>
        <v>2016</v>
      </c>
      <c r="E39" s="44">
        <f>'CARB Aug 2018 scenarios data'!G73</f>
        <v>2017</v>
      </c>
      <c r="F39" s="44">
        <f>'CARB Aug 2018 scenarios data'!H73</f>
        <v>2018</v>
      </c>
      <c r="G39" s="44">
        <f>'CARB Aug 2018 scenarios data'!I73</f>
        <v>2019</v>
      </c>
      <c r="H39" s="44">
        <f>'CARB Aug 2018 scenarios data'!J73</f>
        <v>2020</v>
      </c>
      <c r="I39" s="44">
        <f>'CARB Aug 2018 scenarios data'!K73</f>
        <v>2021</v>
      </c>
      <c r="J39" s="44">
        <f>'CARB Aug 2018 scenarios data'!L73</f>
        <v>2022</v>
      </c>
      <c r="K39" s="44">
        <f>'CARB Aug 2018 scenarios data'!M73</f>
        <v>2023</v>
      </c>
      <c r="L39" s="44">
        <f>'CARB Aug 2018 scenarios data'!N73</f>
        <v>2024</v>
      </c>
      <c r="M39" s="44">
        <f>'CARB Aug 2018 scenarios data'!O73</f>
        <v>2025</v>
      </c>
      <c r="N39" s="44">
        <f>'CARB Aug 2018 scenarios data'!P73</f>
        <v>2026</v>
      </c>
      <c r="O39" s="44">
        <f>'CARB Aug 2018 scenarios data'!Q73</f>
        <v>2027</v>
      </c>
      <c r="P39" s="44">
        <f>'CARB Aug 2018 scenarios data'!R73</f>
        <v>2028</v>
      </c>
      <c r="Q39" s="44">
        <f>'CARB Aug 2018 scenarios data'!S73</f>
        <v>2029</v>
      </c>
      <c r="R39" s="44">
        <f>'CARB Aug 2018 scenarios data'!T73</f>
        <v>2030</v>
      </c>
      <c r="S39" s="44"/>
    </row>
    <row r="40" spans="1:19" x14ac:dyDescent="0.35">
      <c r="A40" t="str">
        <f>'CARB Aug 2018 scenarios data'!B74</f>
        <v xml:space="preserve">Starch Ethanol </v>
      </c>
      <c r="B40">
        <f>'CARB Aug 2018 scenarios data'!D74</f>
        <v>120325.06200000001</v>
      </c>
      <c r="C40" s="44">
        <f>'CARB Aug 2018 scenarios data'!E74</f>
        <v>119420.30100000001</v>
      </c>
      <c r="D40" s="44">
        <f>'CARB Aug 2018 scenarios data'!F74</f>
        <v>127721.91338478001</v>
      </c>
      <c r="E40" s="44">
        <f>'CARB Aug 2018 scenarios data'!G74</f>
        <v>122816.04933312001</v>
      </c>
      <c r="F40" s="44">
        <f>'CARB Aug 2018 scenarios data'!H74</f>
        <v>116778.02717625264</v>
      </c>
      <c r="G40" s="44">
        <f>'CARB Aug 2018 scenarios data'!I74</f>
        <v>109120.98660484287</v>
      </c>
      <c r="H40" s="44">
        <f>'CARB Aug 2018 scenarios data'!J74</f>
        <v>105519.05453383218</v>
      </c>
      <c r="I40" s="44">
        <f>'CARB Aug 2018 scenarios data'!K74</f>
        <v>105954.33146109243</v>
      </c>
      <c r="J40">
        <f>'CARB Aug 2018 scenarios data'!L74</f>
        <v>105881.28436232005</v>
      </c>
      <c r="K40">
        <f>'CARB Aug 2018 scenarios data'!M74</f>
        <v>106000.26602527284</v>
      </c>
      <c r="L40">
        <f>'CARB Aug 2018 scenarios data'!N74</f>
        <v>102160.86072011729</v>
      </c>
      <c r="M40">
        <f>'CARB Aug 2018 scenarios data'!O74</f>
        <v>98064.16331766246</v>
      </c>
      <c r="N40">
        <f>'CARB Aug 2018 scenarios data'!P74</f>
        <v>94082.959926540352</v>
      </c>
      <c r="O40">
        <f>'CARB Aug 2018 scenarios data'!Q74</f>
        <v>90286.217441910718</v>
      </c>
      <c r="P40">
        <f>'CARB Aug 2018 scenarios data'!R74</f>
        <v>86414.276180366927</v>
      </c>
      <c r="Q40">
        <f>'CARB Aug 2018 scenarios data'!S74</f>
        <v>83718.993253181412</v>
      </c>
      <c r="R40">
        <f>'CARB Aug 2018 scenarios data'!T74</f>
        <v>81317.02861642011</v>
      </c>
    </row>
    <row r="41" spans="1:19" x14ac:dyDescent="0.35">
      <c r="A41" t="str">
        <f>'CARB Aug 2018 scenarios data'!B75</f>
        <v>Sugar Ethanol</v>
      </c>
      <c r="B41">
        <f>'CARB Aug 2018 scenarios data'!D75</f>
        <v>717.28800000000012</v>
      </c>
      <c r="C41">
        <f>'CARB Aug 2018 scenarios data'!E75</f>
        <v>3415.2690000000002</v>
      </c>
      <c r="D41">
        <f>'CARB Aug 2018 scenarios data'!F75</f>
        <v>2521.74961467</v>
      </c>
      <c r="E41">
        <f>'CARB Aug 2018 scenarios data'!G75</f>
        <v>5522.3128517700006</v>
      </c>
      <c r="F41">
        <f>'CARB Aug 2018 scenarios data'!H75</f>
        <v>8151.0000000000009</v>
      </c>
      <c r="G41">
        <f>'CARB Aug 2018 scenarios data'!I75</f>
        <v>12226.5</v>
      </c>
      <c r="H41">
        <f>'CARB Aug 2018 scenarios data'!J75</f>
        <v>12226.5</v>
      </c>
      <c r="I41">
        <f>'CARB Aug 2018 scenarios data'!K75</f>
        <v>8151.0000000000009</v>
      </c>
      <c r="J41">
        <f>'CARB Aug 2018 scenarios data'!L75</f>
        <v>4075.5000000000005</v>
      </c>
      <c r="K41">
        <f>'CARB Aug 2018 scenarios data'!M75</f>
        <v>0</v>
      </c>
      <c r="L41">
        <f>'CARB Aug 2018 scenarios data'!N75</f>
        <v>0</v>
      </c>
      <c r="M41">
        <f>'CARB Aug 2018 scenarios data'!O75</f>
        <v>0</v>
      </c>
      <c r="N41">
        <f>'CARB Aug 2018 scenarios data'!P75</f>
        <v>0</v>
      </c>
      <c r="O41">
        <f>'CARB Aug 2018 scenarios data'!Q75</f>
        <v>0</v>
      </c>
      <c r="P41">
        <f>'CARB Aug 2018 scenarios data'!R75</f>
        <v>0</v>
      </c>
      <c r="Q41">
        <f>'CARB Aug 2018 scenarios data'!S75</f>
        <v>0</v>
      </c>
      <c r="R41">
        <f>'CARB Aug 2018 scenarios data'!T75</f>
        <v>0</v>
      </c>
    </row>
    <row r="42" spans="1:19" x14ac:dyDescent="0.35">
      <c r="A42" t="str">
        <f>'CARB Aug 2018 scenarios data'!B76</f>
        <v>Cellulosic Ethanol</v>
      </c>
      <c r="B42">
        <f>'CARB Aug 2018 scenarios data'!D76</f>
        <v>0</v>
      </c>
      <c r="C42" s="44">
        <f>'CARB Aug 2018 scenarios data'!E76</f>
        <v>0</v>
      </c>
      <c r="D42" s="44">
        <f>'CARB Aug 2018 scenarios data'!F76</f>
        <v>0</v>
      </c>
      <c r="E42" s="44">
        <f>'CARB Aug 2018 scenarios data'!G76</f>
        <v>0</v>
      </c>
      <c r="F42" s="44">
        <f>'CARB Aug 2018 scenarios data'!H76</f>
        <v>164.37630696634795</v>
      </c>
      <c r="G42" s="44">
        <f>'CARB Aug 2018 scenarios data'!I76</f>
        <v>328.75261393269591</v>
      </c>
      <c r="H42" s="44">
        <f>'CARB Aug 2018 scenarios data'!J76</f>
        <v>610.23691791878798</v>
      </c>
      <c r="I42" s="44">
        <f>'CARB Aug 2018 scenarios data'!K76</f>
        <v>938.04128896063594</v>
      </c>
      <c r="J42" s="44">
        <f>'CARB Aug 2018 scenarios data'!L76</f>
        <v>1324.4670096326126</v>
      </c>
      <c r="K42" s="44">
        <f>'CARB Aug 2018 scenarios data'!M76</f>
        <v>1806.5917370004368</v>
      </c>
      <c r="L42" s="44">
        <f>'CARB Aug 2018 scenarios data'!N76</f>
        <v>2478.3979386564015</v>
      </c>
      <c r="M42" s="44">
        <f>'CARB Aug 2018 scenarios data'!O76</f>
        <v>3342.9592822550608</v>
      </c>
      <c r="N42" s="44">
        <f>'CARB Aug 2018 scenarios data'!P76</f>
        <v>4160.555966720477</v>
      </c>
      <c r="O42" s="44">
        <f>'CARB Aug 2018 scenarios data'!Q76</f>
        <v>5705.7000000000007</v>
      </c>
      <c r="P42" s="44">
        <f>'CARB Aug 2018 scenarios data'!R76</f>
        <v>7743.4500000000007</v>
      </c>
      <c r="Q42" s="44">
        <f>'CARB Aug 2018 scenarios data'!S76</f>
        <v>8966.1</v>
      </c>
      <c r="R42" s="44">
        <f>'CARB Aug 2018 scenarios data'!T76</f>
        <v>10188.75</v>
      </c>
      <c r="S42" s="44"/>
    </row>
    <row r="43" spans="1:19" x14ac:dyDescent="0.35">
      <c r="A43" t="str">
        <f>'CARB Aug 2018 scenarios data'!B77</f>
        <v>Renewable Gasoline</v>
      </c>
      <c r="B43">
        <f>'CARB Aug 2018 scenarios data'!D77</f>
        <v>0</v>
      </c>
      <c r="C43" s="44">
        <f>'CARB Aug 2018 scenarios data'!E77</f>
        <v>0</v>
      </c>
      <c r="D43" s="44">
        <f>'CARB Aug 2018 scenarios data'!F77</f>
        <v>0</v>
      </c>
      <c r="E43" s="44">
        <f>'CARB Aug 2018 scenarios data'!G77</f>
        <v>0</v>
      </c>
      <c r="F43" s="44">
        <f>'CARB Aug 2018 scenarios data'!H77</f>
        <v>0</v>
      </c>
      <c r="G43" s="44">
        <f>'CARB Aug 2018 scenarios data'!I77</f>
        <v>0</v>
      </c>
      <c r="H43" s="44">
        <f>'CARB Aug 2018 scenarios data'!J77</f>
        <v>0</v>
      </c>
      <c r="I43" s="44">
        <f>'CARB Aug 2018 scenarios data'!K77</f>
        <v>0</v>
      </c>
      <c r="J43" s="44">
        <f>'CARB Aug 2018 scenarios data'!L77</f>
        <v>0</v>
      </c>
      <c r="K43" s="44">
        <f>'CARB Aug 2018 scenarios data'!M77</f>
        <v>0</v>
      </c>
      <c r="L43" s="44">
        <f>'CARB Aug 2018 scenarios data'!N77</f>
        <v>0</v>
      </c>
      <c r="M43" s="44">
        <f>'CARB Aug 2018 scenarios data'!O77</f>
        <v>0</v>
      </c>
      <c r="N43" s="44">
        <f>'CARB Aug 2018 scenarios data'!P77</f>
        <v>0</v>
      </c>
      <c r="O43" s="44">
        <f>'CARB Aug 2018 scenarios data'!Q77</f>
        <v>0</v>
      </c>
      <c r="P43" s="44">
        <f>'CARB Aug 2018 scenarios data'!R77</f>
        <v>0</v>
      </c>
      <c r="Q43" s="44">
        <f>'CARB Aug 2018 scenarios data'!S77</f>
        <v>0</v>
      </c>
      <c r="R43" s="44">
        <f>'CARB Aug 2018 scenarios data'!T77</f>
        <v>0</v>
      </c>
      <c r="S43" s="44"/>
    </row>
    <row r="44" spans="1:19" x14ac:dyDescent="0.35">
      <c r="A44" t="str">
        <f>'CARB Aug 2018 scenarios data'!B78</f>
        <v>Hydrogen for LDVs</v>
      </c>
      <c r="B44">
        <f>'CARB Aug 2018 scenarios data'!D78</f>
        <v>4.0909090909090908</v>
      </c>
      <c r="C44" s="44">
        <f>'CARB Aug 2018 scenarios data'!E78</f>
        <v>43.636363636363633</v>
      </c>
      <c r="D44" s="44">
        <f>'CARB Aug 2018 scenarios data'!F78</f>
        <v>0.34836</v>
      </c>
      <c r="E44" s="44">
        <f>'CARB Aug 2018 scenarios data'!G78</f>
        <v>32.183399999999999</v>
      </c>
      <c r="F44" s="44">
        <f>'CARB Aug 2018 scenarios data'!H78</f>
        <v>86.292000000000002</v>
      </c>
      <c r="G44" s="44">
        <f>'CARB Aug 2018 scenarios data'!I78</f>
        <v>160.512</v>
      </c>
      <c r="H44" s="44">
        <f>'CARB Aug 2018 scenarios data'!J78</f>
        <v>285.81600000000003</v>
      </c>
      <c r="I44" s="44">
        <f>'CARB Aug 2018 scenarios data'!K78</f>
        <v>463.06800000000004</v>
      </c>
      <c r="J44" s="44">
        <f>'CARB Aug 2018 scenarios data'!L78</f>
        <v>734.38800000000003</v>
      </c>
      <c r="K44" s="44">
        <f>'CARB Aug 2018 scenarios data'!M78</f>
        <v>1106.76</v>
      </c>
      <c r="L44" s="44">
        <f>'CARB Aug 2018 scenarios data'!N78</f>
        <v>1545.5639999999999</v>
      </c>
      <c r="M44" s="44">
        <f>'CARB Aug 2018 scenarios data'!O78</f>
        <v>2051.8200000000002</v>
      </c>
      <c r="N44" s="44">
        <f>'CARB Aug 2018 scenarios data'!P78</f>
        <v>2592.42</v>
      </c>
      <c r="O44" s="44">
        <f>'CARB Aug 2018 scenarios data'!Q78</f>
        <v>3133.02</v>
      </c>
      <c r="P44" s="44">
        <f>'CARB Aug 2018 scenarios data'!R78</f>
        <v>3673.62</v>
      </c>
      <c r="Q44" s="44">
        <f>'CARB Aug 2018 scenarios data'!S78</f>
        <v>4214.2199999999993</v>
      </c>
      <c r="R44" s="44">
        <f>'CARB Aug 2018 scenarios data'!T78</f>
        <v>4754.82</v>
      </c>
      <c r="S44" s="44"/>
    </row>
    <row r="45" spans="1:19" x14ac:dyDescent="0.35">
      <c r="A45" t="str">
        <f>'CARB Aug 2018 scenarios data'!B79</f>
        <v>Electricity for LDVs</v>
      </c>
      <c r="B45">
        <f>'CARB Aug 2018 scenarios data'!D79</f>
        <v>979.20022958018251</v>
      </c>
      <c r="C45" s="44">
        <f>'CARB Aug 2018 scenarios data'!E79</f>
        <v>1501.2003519666769</v>
      </c>
      <c r="D45" s="44">
        <f>'CARB Aug 2018 scenarios data'!F79</f>
        <v>2556.8631777440378</v>
      </c>
      <c r="E45" s="44">
        <f>'CARB Aug 2018 scenarios data'!G79</f>
        <v>3678.3982750956025</v>
      </c>
      <c r="F45" s="44">
        <f>'CARB Aug 2018 scenarios data'!H79</f>
        <v>4297.1000250844536</v>
      </c>
      <c r="G45" s="44">
        <f>'CARB Aug 2018 scenarios data'!I79</f>
        <v>4864.9474542201624</v>
      </c>
      <c r="H45" s="44">
        <f>'CARB Aug 2018 scenarios data'!J79</f>
        <v>5625.9077126324928</v>
      </c>
      <c r="I45" s="44">
        <f>'CARB Aug 2018 scenarios data'!K79</f>
        <v>6581.6428487111243</v>
      </c>
      <c r="J45" s="44">
        <f>'CARB Aug 2018 scenarios data'!L79</f>
        <v>7647.1935337367613</v>
      </c>
      <c r="K45" s="44">
        <f>'CARB Aug 2018 scenarios data'!M79</f>
        <v>8800.0762648379932</v>
      </c>
      <c r="L45" s="44">
        <f>'CARB Aug 2018 scenarios data'!N79</f>
        <v>10061.519411791955</v>
      </c>
      <c r="M45" s="44">
        <f>'CARB Aug 2018 scenarios data'!O79</f>
        <v>11425.923590885835</v>
      </c>
      <c r="N45" s="44">
        <f>'CARB Aug 2018 scenarios data'!P79</f>
        <v>12841.518860381815</v>
      </c>
      <c r="O45" s="44">
        <f>'CARB Aug 2018 scenarios data'!Q79</f>
        <v>14257.114129877797</v>
      </c>
      <c r="P45" s="44">
        <f>'CARB Aug 2018 scenarios data'!R79</f>
        <v>15672.70939937378</v>
      </c>
      <c r="Q45" s="44">
        <f>'CARB Aug 2018 scenarios data'!S79</f>
        <v>17088.304668869761</v>
      </c>
      <c r="R45" s="44">
        <f>'CARB Aug 2018 scenarios data'!T79</f>
        <v>18503.899938365739</v>
      </c>
      <c r="S45" s="44"/>
    </row>
    <row r="46" spans="1:19" x14ac:dyDescent="0.35">
      <c r="A46" t="str">
        <f>'CARB Aug 2018 scenarios data'!B80</f>
        <v>CARBOB</v>
      </c>
      <c r="B46">
        <f>'CARB Aug 2018 scenarios data'!D80</f>
        <v>1565006.29</v>
      </c>
      <c r="C46" s="44">
        <f>'CARB Aug 2018 scenarios data'!E80</f>
        <v>1592617.72</v>
      </c>
      <c r="D46" s="44">
        <f>'CARB Aug 2018 scenarios data'!F80</f>
        <v>1679787.55446753</v>
      </c>
      <c r="E46" s="44">
        <f>'CARB Aug 2018 scenarios data'!G80</f>
        <v>1681204.34965356</v>
      </c>
      <c r="F46" s="44">
        <f>'CARB Aug 2018 scenarios data'!H80</f>
        <v>1625577.1493089043</v>
      </c>
      <c r="G46" s="44">
        <f>'CARB Aug 2018 scenarios data'!I80</f>
        <v>1576031.7239719573</v>
      </c>
      <c r="H46" s="44">
        <f>'CARB Aug 2018 scenarios data'!J80</f>
        <v>1527403.5462947378</v>
      </c>
      <c r="I46" s="44">
        <f>'CARB Aug 2018 scenarios data'!K80</f>
        <v>1478522.1184386765</v>
      </c>
      <c r="J46" s="44">
        <f>'CARB Aug 2018 scenarios data'!L80</f>
        <v>1423346.291148467</v>
      </c>
      <c r="K46" s="44">
        <f>'CARB Aug 2018 scenarios data'!M80</f>
        <v>1371608.6806629486</v>
      </c>
      <c r="L46" s="44">
        <f>'CARB Aug 2018 scenarios data'!N80</f>
        <v>1323560.9300256593</v>
      </c>
      <c r="M46" s="44">
        <f>'CARB Aug 2018 scenarios data'!O80</f>
        <v>1274302.201960474</v>
      </c>
      <c r="N46" s="44">
        <f>'CARB Aug 2018 scenarios data'!P80</f>
        <v>1225588.7072596825</v>
      </c>
      <c r="O46" s="44">
        <f>'CARB Aug 2018 scenarios data'!Q80</f>
        <v>1188552.69104162</v>
      </c>
      <c r="P46" s="44">
        <f>'CARB Aug 2018 scenarios data'!R80</f>
        <v>1156666.4022544748</v>
      </c>
      <c r="Q46" s="44">
        <f>'CARB Aug 2018 scenarios data'!S80</f>
        <v>1129192.7470051621</v>
      </c>
      <c r="R46" s="44">
        <f>'CARB Aug 2018 scenarios data'!T80</f>
        <v>1105231.0923398971</v>
      </c>
      <c r="S46" s="44"/>
    </row>
    <row r="47" spans="1:19" x14ac:dyDescent="0.35">
      <c r="C47" s="44"/>
      <c r="D47" s="44"/>
      <c r="E47" s="44"/>
      <c r="F47" s="44"/>
      <c r="G47" s="44"/>
      <c r="H47" s="44"/>
      <c r="I47" s="44"/>
      <c r="J47" s="44"/>
      <c r="K47" s="44"/>
      <c r="L47" s="44"/>
      <c r="M47" s="44"/>
      <c r="N47" s="44"/>
      <c r="O47" s="44"/>
      <c r="P47" s="44"/>
      <c r="Q47" s="44"/>
      <c r="R47" s="44"/>
      <c r="S47" s="44"/>
    </row>
    <row r="48" spans="1:19" x14ac:dyDescent="0.35">
      <c r="A48" t="str">
        <f>'CARB Aug 2018 scenarios data'!B105</f>
        <v>Fuel</v>
      </c>
      <c r="B48">
        <f>'CARB Aug 2018 scenarios data'!D105</f>
        <v>2014</v>
      </c>
      <c r="C48">
        <f>'CARB Aug 2018 scenarios data'!E105</f>
        <v>2015</v>
      </c>
      <c r="D48">
        <f>'CARB Aug 2018 scenarios data'!F105</f>
        <v>2016</v>
      </c>
      <c r="E48">
        <f>'CARB Aug 2018 scenarios data'!G105</f>
        <v>2017</v>
      </c>
      <c r="F48">
        <f>'CARB Aug 2018 scenarios data'!H105</f>
        <v>2018</v>
      </c>
      <c r="G48">
        <f>'CARB Aug 2018 scenarios data'!I105</f>
        <v>2019</v>
      </c>
      <c r="H48">
        <f>'CARB Aug 2018 scenarios data'!J105</f>
        <v>2020</v>
      </c>
      <c r="I48">
        <f>'CARB Aug 2018 scenarios data'!K105</f>
        <v>2021</v>
      </c>
      <c r="J48">
        <f>'CARB Aug 2018 scenarios data'!L105</f>
        <v>2022</v>
      </c>
      <c r="K48">
        <f>'CARB Aug 2018 scenarios data'!M105</f>
        <v>2023</v>
      </c>
      <c r="L48">
        <f>'CARB Aug 2018 scenarios data'!N105</f>
        <v>2024</v>
      </c>
      <c r="M48">
        <f>'CARB Aug 2018 scenarios data'!O105</f>
        <v>2025</v>
      </c>
      <c r="N48">
        <f>'CARB Aug 2018 scenarios data'!P105</f>
        <v>2026</v>
      </c>
      <c r="O48">
        <f>'CARB Aug 2018 scenarios data'!Q105</f>
        <v>2027</v>
      </c>
      <c r="P48">
        <f>'CARB Aug 2018 scenarios data'!R105</f>
        <v>2028</v>
      </c>
      <c r="Q48">
        <f>'CARB Aug 2018 scenarios data'!S105</f>
        <v>2029</v>
      </c>
      <c r="R48">
        <f>'CARB Aug 2018 scenarios data'!T105</f>
        <v>2030</v>
      </c>
    </row>
    <row r="49" spans="1:18" x14ac:dyDescent="0.35">
      <c r="A49" t="str">
        <f>'CARB Aug 2018 scenarios data'!B106</f>
        <v xml:space="preserve">Starch Ethanol </v>
      </c>
      <c r="B49">
        <f>'CARB Aug 2018 scenarios data'!D106</f>
        <v>120325.06200000001</v>
      </c>
      <c r="C49">
        <f>'CARB Aug 2018 scenarios data'!E106</f>
        <v>119420.30100000001</v>
      </c>
      <c r="D49">
        <f>'CARB Aug 2018 scenarios data'!F106</f>
        <v>127721.91338478001</v>
      </c>
      <c r="E49">
        <f>'CARB Aug 2018 scenarios data'!G106</f>
        <v>122816.04933312001</v>
      </c>
      <c r="F49">
        <f>'CARB Aug 2018 scenarios data'!H106</f>
        <v>118790.53057663623</v>
      </c>
      <c r="G49">
        <f>'CARB Aug 2018 scenarios data'!I106</f>
        <v>112898.51053917249</v>
      </c>
      <c r="H49">
        <f>'CARB Aug 2018 scenarios data'!J106</f>
        <v>110599.46169118684</v>
      </c>
      <c r="I49">
        <f>'CARB Aug 2018 scenarios data'!K106</f>
        <v>108669.8167729187</v>
      </c>
      <c r="J49">
        <f>'CARB Aug 2018 scenarios data'!L106</f>
        <v>111805.09400707307</v>
      </c>
      <c r="K49">
        <f>'CARB Aug 2018 scenarios data'!M106</f>
        <v>114476.01213084687</v>
      </c>
      <c r="L49">
        <f>'CARB Aug 2018 scenarios data'!N106</f>
        <v>115867.18225269145</v>
      </c>
      <c r="M49">
        <f>'CARB Aug 2018 scenarios data'!O106</f>
        <v>113514.73817853804</v>
      </c>
      <c r="N49">
        <f>'CARB Aug 2018 scenarios data'!P106</f>
        <v>111936.54695240328</v>
      </c>
      <c r="O49">
        <f>'CARB Aug 2018 scenarios data'!Q106</f>
        <v>108628.47294941814</v>
      </c>
      <c r="P49">
        <f>'CARB Aug 2018 scenarios data'!R106</f>
        <v>105265.13020424184</v>
      </c>
      <c r="Q49">
        <f>'CARB Aug 2018 scenarios data'!S106</f>
        <v>102267.44260514341</v>
      </c>
      <c r="R49">
        <f>'CARB Aug 2018 scenarios data'!T106</f>
        <v>99245.674941777776</v>
      </c>
    </row>
    <row r="50" spans="1:18" x14ac:dyDescent="0.35">
      <c r="A50" t="str">
        <f>'CARB Aug 2018 scenarios data'!B107</f>
        <v>Sugar Ethanol</v>
      </c>
      <c r="B50">
        <f>'CARB Aug 2018 scenarios data'!D107</f>
        <v>717.28800000000012</v>
      </c>
      <c r="C50">
        <f>'CARB Aug 2018 scenarios data'!E107</f>
        <v>3415.2690000000002</v>
      </c>
      <c r="D50">
        <f>'CARB Aug 2018 scenarios data'!F107</f>
        <v>2521.74961467</v>
      </c>
      <c r="E50">
        <f>'CARB Aug 2018 scenarios data'!G107</f>
        <v>5522.3128517700006</v>
      </c>
      <c r="F50">
        <f>'CARB Aug 2018 scenarios data'!H107</f>
        <v>8151.0000000000009</v>
      </c>
      <c r="G50">
        <f>'CARB Aug 2018 scenarios data'!I107</f>
        <v>12226.5</v>
      </c>
      <c r="H50">
        <f>'CARB Aug 2018 scenarios data'!J107</f>
        <v>12226.5</v>
      </c>
      <c r="I50">
        <f>'CARB Aug 2018 scenarios data'!K107</f>
        <v>12226.5</v>
      </c>
      <c r="J50">
        <f>'CARB Aug 2018 scenarios data'!L107</f>
        <v>8151.0000000000009</v>
      </c>
      <c r="K50">
        <f>'CARB Aug 2018 scenarios data'!M107</f>
        <v>4075.5000000000005</v>
      </c>
      <c r="L50">
        <f>'CARB Aug 2018 scenarios data'!N107</f>
        <v>0</v>
      </c>
      <c r="M50">
        <f>'CARB Aug 2018 scenarios data'!O107</f>
        <v>0</v>
      </c>
      <c r="N50">
        <f>'CARB Aug 2018 scenarios data'!P107</f>
        <v>0</v>
      </c>
      <c r="O50">
        <f>'CARB Aug 2018 scenarios data'!Q107</f>
        <v>0</v>
      </c>
      <c r="P50">
        <f>'CARB Aug 2018 scenarios data'!R107</f>
        <v>0</v>
      </c>
      <c r="Q50">
        <f>'CARB Aug 2018 scenarios data'!S107</f>
        <v>0</v>
      </c>
      <c r="R50">
        <f>'CARB Aug 2018 scenarios data'!T107</f>
        <v>0</v>
      </c>
    </row>
    <row r="51" spans="1:18" x14ac:dyDescent="0.35">
      <c r="A51" t="str">
        <f>'CARB Aug 2018 scenarios data'!B108</f>
        <v>Cellulosic Ethanol</v>
      </c>
      <c r="B51">
        <f>'CARB Aug 2018 scenarios data'!D108</f>
        <v>0</v>
      </c>
      <c r="C51">
        <f>'CARB Aug 2018 scenarios data'!E108</f>
        <v>0</v>
      </c>
      <c r="D51">
        <f>'CARB Aug 2018 scenarios data'!F108</f>
        <v>0</v>
      </c>
      <c r="E51">
        <f>'CARB Aug 2018 scenarios data'!G108</f>
        <v>0</v>
      </c>
      <c r="F51">
        <f>'CARB Aug 2018 scenarios data'!H108</f>
        <v>164.37630696634795</v>
      </c>
      <c r="G51">
        <f>'CARB Aug 2018 scenarios data'!I108</f>
        <v>328.75261393269591</v>
      </c>
      <c r="H51">
        <f>'CARB Aug 2018 scenarios data'!J108</f>
        <v>610.23691791878798</v>
      </c>
      <c r="I51">
        <f>'CARB Aug 2018 scenarios data'!K108</f>
        <v>938.04128896063594</v>
      </c>
      <c r="J51">
        <f>'CARB Aug 2018 scenarios data'!L108</f>
        <v>1324.4670096326126</v>
      </c>
      <c r="K51">
        <f>'CARB Aug 2018 scenarios data'!M108</f>
        <v>1806.5917370004368</v>
      </c>
      <c r="L51">
        <f>'CARB Aug 2018 scenarios data'!N108</f>
        <v>2478.3979386564015</v>
      </c>
      <c r="M51">
        <f>'CARB Aug 2018 scenarios data'!O108</f>
        <v>3342.9592822550608</v>
      </c>
      <c r="N51">
        <f>'CARB Aug 2018 scenarios data'!P108</f>
        <v>4160.555966720477</v>
      </c>
      <c r="O51">
        <f>'CARB Aug 2018 scenarios data'!Q108</f>
        <v>5705.7000000000007</v>
      </c>
      <c r="P51">
        <f>'CARB Aug 2018 scenarios data'!R108</f>
        <v>7743.4500000000007</v>
      </c>
      <c r="Q51">
        <f>'CARB Aug 2018 scenarios data'!S108</f>
        <v>8966.1</v>
      </c>
      <c r="R51">
        <f>'CARB Aug 2018 scenarios data'!T108</f>
        <v>10188.75</v>
      </c>
    </row>
    <row r="52" spans="1:18" x14ac:dyDescent="0.35">
      <c r="A52" t="str">
        <f>'CARB Aug 2018 scenarios data'!B109</f>
        <v>Renewable Gasoline</v>
      </c>
      <c r="B52">
        <f>'CARB Aug 2018 scenarios data'!D109</f>
        <v>0</v>
      </c>
      <c r="C52">
        <f>'CARB Aug 2018 scenarios data'!E109</f>
        <v>0</v>
      </c>
      <c r="D52">
        <f>'CARB Aug 2018 scenarios data'!F109</f>
        <v>0</v>
      </c>
      <c r="E52">
        <f>'CARB Aug 2018 scenarios data'!G109</f>
        <v>0</v>
      </c>
      <c r="F52">
        <f>'CARB Aug 2018 scenarios data'!H109</f>
        <v>0</v>
      </c>
      <c r="G52">
        <f>'CARB Aug 2018 scenarios data'!I109</f>
        <v>0</v>
      </c>
      <c r="H52">
        <f>'CARB Aug 2018 scenarios data'!J109</f>
        <v>0</v>
      </c>
      <c r="I52">
        <f>'CARB Aug 2018 scenarios data'!K109</f>
        <v>0</v>
      </c>
      <c r="J52">
        <f>'CARB Aug 2018 scenarios data'!L109</f>
        <v>0</v>
      </c>
      <c r="K52">
        <f>'CARB Aug 2018 scenarios data'!M109</f>
        <v>0</v>
      </c>
      <c r="L52">
        <f>'CARB Aug 2018 scenarios data'!N109</f>
        <v>0</v>
      </c>
      <c r="M52">
        <f>'CARB Aug 2018 scenarios data'!O109</f>
        <v>0</v>
      </c>
      <c r="N52">
        <f>'CARB Aug 2018 scenarios data'!P109</f>
        <v>0</v>
      </c>
      <c r="O52">
        <f>'CARB Aug 2018 scenarios data'!Q109</f>
        <v>0</v>
      </c>
      <c r="P52">
        <f>'CARB Aug 2018 scenarios data'!R109</f>
        <v>0</v>
      </c>
      <c r="Q52">
        <f>'CARB Aug 2018 scenarios data'!S109</f>
        <v>0</v>
      </c>
      <c r="R52">
        <f>'CARB Aug 2018 scenarios data'!T109</f>
        <v>0</v>
      </c>
    </row>
    <row r="53" spans="1:18" x14ac:dyDescent="0.35">
      <c r="A53" t="str">
        <f>'CARB Aug 2018 scenarios data'!B110</f>
        <v>Hydrogen for LDVs</v>
      </c>
      <c r="B53">
        <f>'CARB Aug 2018 scenarios data'!D110</f>
        <v>4.0909090909090908</v>
      </c>
      <c r="C53">
        <f>'CARB Aug 2018 scenarios data'!E110</f>
        <v>43.636363636363633</v>
      </c>
      <c r="D53">
        <f>'CARB Aug 2018 scenarios data'!F110</f>
        <v>0.34836</v>
      </c>
      <c r="E53">
        <f>'CARB Aug 2018 scenarios data'!G110</f>
        <v>32.183399999999999</v>
      </c>
      <c r="F53">
        <f>'CARB Aug 2018 scenarios data'!H110</f>
        <v>86.292000000000002</v>
      </c>
      <c r="G53">
        <f>'CARB Aug 2018 scenarios data'!I110</f>
        <v>160.512</v>
      </c>
      <c r="H53">
        <f>'CARB Aug 2018 scenarios data'!J110</f>
        <v>285.81600000000003</v>
      </c>
      <c r="I53">
        <f>'CARB Aug 2018 scenarios data'!K110</f>
        <v>463.06800000000004</v>
      </c>
      <c r="J53">
        <f>'CARB Aug 2018 scenarios data'!L110</f>
        <v>734.38800000000003</v>
      </c>
      <c r="K53">
        <f>'CARB Aug 2018 scenarios data'!M110</f>
        <v>1556.375573808089</v>
      </c>
      <c r="L53">
        <f>'CARB Aug 2018 scenarios data'!N110</f>
        <v>2861.3027214242675</v>
      </c>
      <c r="M53">
        <f>'CARB Aug 2018 scenarios data'!O110</f>
        <v>4166.229869040445</v>
      </c>
      <c r="N53">
        <f>'CARB Aug 2018 scenarios data'!P110</f>
        <v>5580.4008168975561</v>
      </c>
      <c r="O53">
        <f>'CARB Aug 2018 scenarios data'!Q110</f>
        <v>7252.7567653048791</v>
      </c>
      <c r="P53">
        <f>'CARB Aug 2018 scenarios data'!R110</f>
        <v>9228.3540554167848</v>
      </c>
      <c r="Q53">
        <f>'CARB Aug 2018 scenarios data'!S110</f>
        <v>11510.91591476666</v>
      </c>
      <c r="R53">
        <f>'CARB Aug 2018 scenarios data'!T110</f>
        <v>14096.334987020278</v>
      </c>
    </row>
    <row r="54" spans="1:18" x14ac:dyDescent="0.35">
      <c r="A54" t="str">
        <f>'CARB Aug 2018 scenarios data'!B111</f>
        <v>Electricity for LDVs</v>
      </c>
      <c r="B54">
        <f>'CARB Aug 2018 scenarios data'!D111</f>
        <v>979.20022958018251</v>
      </c>
      <c r="C54">
        <f>'CARB Aug 2018 scenarios data'!E111</f>
        <v>1501.2003519666769</v>
      </c>
      <c r="D54">
        <f>'CARB Aug 2018 scenarios data'!F111</f>
        <v>2556.8631777440378</v>
      </c>
      <c r="E54">
        <f>'CARB Aug 2018 scenarios data'!G111</f>
        <v>3678.3982750956025</v>
      </c>
      <c r="F54">
        <f>'CARB Aug 2018 scenarios data'!H111</f>
        <v>4297.1000250844536</v>
      </c>
      <c r="G54">
        <f>'CARB Aug 2018 scenarios data'!I111</f>
        <v>4864.9474542201624</v>
      </c>
      <c r="H54">
        <f>'CARB Aug 2018 scenarios data'!J111</f>
        <v>5625.9077126324928</v>
      </c>
      <c r="I54">
        <f>'CARB Aug 2018 scenarios data'!K111</f>
        <v>6581.6428487111243</v>
      </c>
      <c r="J54">
        <f>'CARB Aug 2018 scenarios data'!L111</f>
        <v>7647.1935337367613</v>
      </c>
      <c r="K54">
        <f>'CARB Aug 2018 scenarios data'!M111</f>
        <v>9666.6824109203571</v>
      </c>
      <c r="L54">
        <f>'CARB Aug 2018 scenarios data'!N111</f>
        <v>12609.567908301229</v>
      </c>
      <c r="M54">
        <f>'CARB Aug 2018 scenarios data'!O111</f>
        <v>15552.453405682103</v>
      </c>
      <c r="N54">
        <f>'CARB Aug 2018 scenarios data'!P111</f>
        <v>18685.209765568718</v>
      </c>
      <c r="O54">
        <f>'CARB Aug 2018 scenarios data'!Q111</f>
        <v>22336.515808834498</v>
      </c>
      <c r="P54">
        <f>'CARB Aug 2018 scenarios data'!R111</f>
        <v>26662.995405554753</v>
      </c>
      <c r="Q54">
        <f>'CARB Aug 2018 scenarios data'!S111</f>
        <v>31678.027795347465</v>
      </c>
      <c r="R54">
        <f>'CARB Aug 2018 scenarios data'!T111</f>
        <v>37372.944432125361</v>
      </c>
    </row>
    <row r="55" spans="1:18" x14ac:dyDescent="0.35">
      <c r="A55" t="str">
        <f>'CARB Aug 2018 scenarios data'!B112</f>
        <v>CARBOB</v>
      </c>
      <c r="B55">
        <f>'CARB Aug 2018 scenarios data'!D112</f>
        <v>1565006.29</v>
      </c>
      <c r="C55">
        <f>'CARB Aug 2018 scenarios data'!E112</f>
        <v>1592617.72</v>
      </c>
      <c r="D55">
        <f>'CARB Aug 2018 scenarios data'!F112</f>
        <v>1679787.55446753</v>
      </c>
      <c r="E55">
        <f>'CARB Aug 2018 scenarios data'!G112</f>
        <v>1681204.34965356</v>
      </c>
      <c r="F55">
        <f>'CARB Aug 2018 scenarios data'!H112</f>
        <v>1652138.194371236</v>
      </c>
      <c r="G55">
        <f>'CARB Aug 2018 scenarios data'!I112</f>
        <v>1625887.5321284265</v>
      </c>
      <c r="H55">
        <f>'CARB Aug 2018 scenarios data'!J112</f>
        <v>1594454.8235327138</v>
      </c>
      <c r="I55">
        <f>'CARB Aug 2018 scenarios data'!K112</f>
        <v>1568149.6275652049</v>
      </c>
      <c r="J55">
        <f>'CARB Aug 2018 scenarios data'!L112</f>
        <v>1555317.3049692984</v>
      </c>
      <c r="K55">
        <f>'CARB Aug 2018 scenarios data'!M112</f>
        <v>1537260.1838281231</v>
      </c>
      <c r="L55">
        <f>'CARB Aug 2018 scenarios data'!N112</f>
        <v>1504457.1331307671</v>
      </c>
      <c r="M55">
        <f>'CARB Aug 2018 scenarios data'!O112</f>
        <v>1478219.0823197444</v>
      </c>
      <c r="N55">
        <f>'CARB Aug 2018 scenarios data'!P112</f>
        <v>1461220.572243274</v>
      </c>
      <c r="O55">
        <f>'CARB Aug 2018 scenarios data'!Q112</f>
        <v>1430634.0087610565</v>
      </c>
      <c r="P55">
        <f>'CARB Aug 2018 scenarios data'!R112</f>
        <v>1405460.2095574301</v>
      </c>
      <c r="Q55">
        <f>'CARB Aug 2018 scenarios data'!S112</f>
        <v>1373995.4136639789</v>
      </c>
      <c r="R55">
        <f>'CARB Aug 2018 scenarios data'!T112</f>
        <v>1341853.5908974977</v>
      </c>
    </row>
    <row r="66" spans="1:18" x14ac:dyDescent="0.35">
      <c r="A66">
        <f>'CARB Aug 2018 scenarios data'!B123</f>
        <v>0</v>
      </c>
      <c r="B66">
        <f>'CARB Aug 2018 scenarios data'!D123</f>
        <v>0</v>
      </c>
      <c r="C66">
        <f>'CARB Aug 2018 scenarios data'!E123</f>
        <v>0</v>
      </c>
      <c r="D66">
        <f>'CARB Aug 2018 scenarios data'!F123</f>
        <v>0</v>
      </c>
      <c r="E66">
        <f>'CARB Aug 2018 scenarios data'!G123</f>
        <v>0</v>
      </c>
      <c r="F66">
        <f>'CARB Aug 2018 scenarios data'!H123</f>
        <v>0</v>
      </c>
      <c r="G66">
        <f>'CARB Aug 2018 scenarios data'!I123</f>
        <v>0</v>
      </c>
      <c r="H66">
        <f>'CARB Aug 2018 scenarios data'!J123</f>
        <v>0</v>
      </c>
      <c r="I66">
        <f>'CARB Aug 2018 scenarios data'!K123</f>
        <v>0</v>
      </c>
      <c r="J66">
        <f>'CARB Aug 2018 scenarios data'!L123</f>
        <v>0</v>
      </c>
      <c r="K66">
        <f>'CARB Aug 2018 scenarios data'!M123</f>
        <v>0</v>
      </c>
      <c r="L66">
        <f>'CARB Aug 2018 scenarios data'!N123</f>
        <v>0</v>
      </c>
      <c r="M66">
        <f>'CARB Aug 2018 scenarios data'!O123</f>
        <v>0</v>
      </c>
      <c r="N66">
        <f>'CARB Aug 2018 scenarios data'!P123</f>
        <v>0</v>
      </c>
      <c r="O66">
        <f>'CARB Aug 2018 scenarios data'!Q123</f>
        <v>0</v>
      </c>
      <c r="P66">
        <f>'CARB Aug 2018 scenarios data'!R123</f>
        <v>0</v>
      </c>
      <c r="Q66">
        <f>'CARB Aug 2018 scenarios data'!S123</f>
        <v>0</v>
      </c>
      <c r="R66">
        <f>'CARB Aug 2018 scenarios data'!T123</f>
        <v>0</v>
      </c>
    </row>
    <row r="67" spans="1:18" x14ac:dyDescent="0.35">
      <c r="A67" t="str">
        <f>'CARB Aug 2018 scenarios data'!B124</f>
        <v>Fuel</v>
      </c>
      <c r="B67">
        <f>'CARB Aug 2018 scenarios data'!D124</f>
        <v>2014</v>
      </c>
      <c r="C67">
        <f>'CARB Aug 2018 scenarios data'!E124</f>
        <v>2015</v>
      </c>
      <c r="D67">
        <f>'CARB Aug 2018 scenarios data'!F124</f>
        <v>2016</v>
      </c>
      <c r="E67">
        <f>'CARB Aug 2018 scenarios data'!G124</f>
        <v>2017</v>
      </c>
      <c r="F67">
        <f>'CARB Aug 2018 scenarios data'!H124</f>
        <v>2018</v>
      </c>
      <c r="G67">
        <f>'CARB Aug 2018 scenarios data'!I124</f>
        <v>2019</v>
      </c>
      <c r="H67">
        <f>'CARB Aug 2018 scenarios data'!J124</f>
        <v>2020</v>
      </c>
      <c r="I67">
        <f>'CARB Aug 2018 scenarios data'!K124</f>
        <v>2021</v>
      </c>
      <c r="J67">
        <f>'CARB Aug 2018 scenarios data'!L124</f>
        <v>2022</v>
      </c>
      <c r="K67">
        <f>'CARB Aug 2018 scenarios data'!M124</f>
        <v>2023</v>
      </c>
      <c r="L67">
        <f>'CARB Aug 2018 scenarios data'!N124</f>
        <v>2024</v>
      </c>
      <c r="M67">
        <f>'CARB Aug 2018 scenarios data'!O124</f>
        <v>2025</v>
      </c>
      <c r="N67">
        <f>'CARB Aug 2018 scenarios data'!P124</f>
        <v>2026</v>
      </c>
      <c r="O67">
        <f>'CARB Aug 2018 scenarios data'!Q124</f>
        <v>2027</v>
      </c>
      <c r="P67">
        <f>'CARB Aug 2018 scenarios data'!R124</f>
        <v>2028</v>
      </c>
      <c r="Q67">
        <f>'CARB Aug 2018 scenarios data'!S124</f>
        <v>2029</v>
      </c>
      <c r="R67">
        <f>'CARB Aug 2018 scenarios data'!T124</f>
        <v>2030</v>
      </c>
    </row>
    <row r="68" spans="1:18" x14ac:dyDescent="0.35">
      <c r="A68" t="str">
        <f>'CARB Aug 2018 scenarios data'!B125</f>
        <v>Renewable Propane</v>
      </c>
      <c r="B68">
        <f>'CARB Aug 2018 scenarios data'!D125</f>
        <v>0</v>
      </c>
      <c r="C68">
        <f>'CARB Aug 2018 scenarios data'!E125</f>
        <v>0</v>
      </c>
      <c r="D68">
        <f>'CARB Aug 2018 scenarios data'!F125</f>
        <v>0</v>
      </c>
      <c r="E68">
        <f>'CARB Aug 2018 scenarios data'!G125</f>
        <v>0</v>
      </c>
      <c r="F68">
        <f>'CARB Aug 2018 scenarios data'!H125</f>
        <v>0</v>
      </c>
      <c r="G68">
        <f>'CARB Aug 2018 scenarios data'!I125</f>
        <v>2501.4427623557203</v>
      </c>
      <c r="H68">
        <f>'CARB Aug 2018 scenarios data'!J125</f>
        <v>2956.2505373294875</v>
      </c>
      <c r="I68">
        <f>'CARB Aug 2018 scenarios data'!K125</f>
        <v>3411.0583123032552</v>
      </c>
      <c r="J68">
        <f>'CARB Aug 2018 scenarios data'!L125</f>
        <v>3740.9553999999998</v>
      </c>
      <c r="K68">
        <f>'CARB Aug 2018 scenarios data'!M125</f>
        <v>3740.9553999999998</v>
      </c>
      <c r="L68">
        <f>'CARB Aug 2018 scenarios data'!N125</f>
        <v>3740.9553999999998</v>
      </c>
      <c r="M68">
        <f>'CARB Aug 2018 scenarios data'!O125</f>
        <v>3740.9553999999998</v>
      </c>
      <c r="N68">
        <f>'CARB Aug 2018 scenarios data'!P125</f>
        <v>3740.9553999999998</v>
      </c>
      <c r="O68">
        <f>'CARB Aug 2018 scenarios data'!Q125</f>
        <v>3740.9553999999998</v>
      </c>
      <c r="P68">
        <f>'CARB Aug 2018 scenarios data'!R125</f>
        <v>3740.9553999999998</v>
      </c>
      <c r="Q68">
        <f>'CARB Aug 2018 scenarios data'!S125</f>
        <v>3740.9553999999998</v>
      </c>
      <c r="R68">
        <f>'CARB Aug 2018 scenarios data'!T125</f>
        <v>3740.9553999999998</v>
      </c>
    </row>
    <row r="69" spans="1:18" x14ac:dyDescent="0.35">
      <c r="A69" t="str">
        <f>'CARB Aug 2018 scenarios data'!B126</f>
        <v>Conventional Propane</v>
      </c>
      <c r="B69">
        <f>'CARB Aug 2018 scenarios data'!D126</f>
        <v>0</v>
      </c>
      <c r="C69">
        <f>'CARB Aug 2018 scenarios data'!E126</f>
        <v>0</v>
      </c>
      <c r="D69">
        <f>'CARB Aug 2018 scenarios data'!F126</f>
        <v>0</v>
      </c>
      <c r="E69">
        <f>'CARB Aug 2018 scenarios data'!G126</f>
        <v>0</v>
      </c>
      <c r="F69">
        <f>'CARB Aug 2018 scenarios data'!H126</f>
        <v>3607.9758000000002</v>
      </c>
      <c r="G69">
        <f>'CARB Aug 2018 scenarios data'!I126</f>
        <v>1239.5126376442797</v>
      </c>
      <c r="H69">
        <f>'CARB Aug 2018 scenarios data'!J126</f>
        <v>784.70486267051228</v>
      </c>
      <c r="I69">
        <f>'CARB Aug 2018 scenarios data'!K126</f>
        <v>329.89708769674485</v>
      </c>
      <c r="J69">
        <f>'CARB Aug 2018 scenarios data'!L126</f>
        <v>0</v>
      </c>
      <c r="K69">
        <f>'CARB Aug 2018 scenarios data'!M126</f>
        <v>0</v>
      </c>
      <c r="L69">
        <f>'CARB Aug 2018 scenarios data'!N126</f>
        <v>0</v>
      </c>
      <c r="M69">
        <f>'CARB Aug 2018 scenarios data'!O126</f>
        <v>0</v>
      </c>
      <c r="N69">
        <f>'CARB Aug 2018 scenarios data'!P126</f>
        <v>0</v>
      </c>
      <c r="O69">
        <f>'CARB Aug 2018 scenarios data'!Q126</f>
        <v>0</v>
      </c>
      <c r="P69">
        <f>'CARB Aug 2018 scenarios data'!R126</f>
        <v>0</v>
      </c>
      <c r="Q69">
        <f>'CARB Aug 2018 scenarios data'!S126</f>
        <v>0</v>
      </c>
      <c r="R69">
        <f>'CARB Aug 2018 scenarios data'!T126</f>
        <v>0</v>
      </c>
    </row>
    <row r="70" spans="1:18" x14ac:dyDescent="0.35">
      <c r="A70" t="str">
        <f>'CARB Aug 2018 scenarios data'!B127</f>
        <v>Alternative Jet Fuel</v>
      </c>
      <c r="B70">
        <f>'CARB Aug 2018 scenarios data'!D127</f>
        <v>0</v>
      </c>
      <c r="C70">
        <f>'CARB Aug 2018 scenarios data'!E127</f>
        <v>0</v>
      </c>
      <c r="D70">
        <f>'CARB Aug 2018 scenarios data'!F127</f>
        <v>0</v>
      </c>
      <c r="E70">
        <f>'CARB Aug 2018 scenarios data'!G127</f>
        <v>0</v>
      </c>
      <c r="F70">
        <f>'CARB Aug 2018 scenarios data'!H127</f>
        <v>0</v>
      </c>
      <c r="G70">
        <f>'CARB Aug 2018 scenarios data'!I127</f>
        <v>2593.8000000000002</v>
      </c>
      <c r="H70">
        <f>'CARB Aug 2018 scenarios data'!J127</f>
        <v>5187.6000000000004</v>
      </c>
      <c r="I70">
        <f>'CARB Aug 2018 scenarios data'!K127</f>
        <v>10375.200000000001</v>
      </c>
      <c r="J70">
        <f>'CARB Aug 2018 scenarios data'!L127</f>
        <v>19453.5</v>
      </c>
      <c r="K70">
        <f>'CARB Aug 2018 scenarios data'!M127</f>
        <v>22695.75</v>
      </c>
      <c r="L70">
        <f>'CARB Aug 2018 scenarios data'!N127</f>
        <v>22695.75</v>
      </c>
      <c r="M70">
        <f>'CARB Aug 2018 scenarios data'!O127</f>
        <v>22695.75</v>
      </c>
      <c r="N70">
        <f>'CARB Aug 2018 scenarios data'!P127</f>
        <v>25938</v>
      </c>
      <c r="O70">
        <f>'CARB Aug 2018 scenarios data'!Q127</f>
        <v>25938</v>
      </c>
      <c r="P70">
        <f>'CARB Aug 2018 scenarios data'!R127</f>
        <v>25938</v>
      </c>
      <c r="Q70">
        <f>'CARB Aug 2018 scenarios data'!S127</f>
        <v>29180.25</v>
      </c>
      <c r="R70">
        <f>'CARB Aug 2018 scenarios data'!T127</f>
        <v>29180.25</v>
      </c>
    </row>
    <row r="81" spans="19:19" x14ac:dyDescent="0.35">
      <c r="S81" s="44"/>
    </row>
    <row r="82" spans="19:19" x14ac:dyDescent="0.35">
      <c r="S82" s="44"/>
    </row>
    <row r="85" spans="19:19" x14ac:dyDescent="0.35">
      <c r="S85" s="44"/>
    </row>
    <row r="86" spans="19:19" x14ac:dyDescent="0.35">
      <c r="S86" s="44"/>
    </row>
    <row r="87" spans="19:19" x14ac:dyDescent="0.35">
      <c r="S87" s="44"/>
    </row>
    <row r="88" spans="19:19" x14ac:dyDescent="0.35">
      <c r="S88" s="44"/>
    </row>
    <row r="89" spans="19:19" x14ac:dyDescent="0.35">
      <c r="S89" s="4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election activeCell="B5" sqref="B5:AJ7"/>
    </sheetView>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c r="AF2">
        <f>'Plug-in Hybrid Elec Fraction'!$A5</f>
        <v>0.55000000000000004</v>
      </c>
      <c r="AG2">
        <f>'Plug-in Hybrid Elec Fraction'!$A5</f>
        <v>0.55000000000000004</v>
      </c>
      <c r="AH2">
        <f>'Plug-in Hybrid Elec Fraction'!$A5</f>
        <v>0.55000000000000004</v>
      </c>
      <c r="AI2">
        <f>'Plug-in Hybrid Elec Fraction'!$A5</f>
        <v>0.55000000000000004</v>
      </c>
      <c r="AJ2">
        <f>'Plug-in Hybrid Elec Fraction'!$A5</f>
        <v>0.55000000000000004</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s="23">
        <v>0</v>
      </c>
      <c r="C4" s="23">
        <v>0</v>
      </c>
      <c r="D4" s="23">
        <v>0</v>
      </c>
      <c r="E4" s="23">
        <v>0</v>
      </c>
      <c r="F4" s="23">
        <v>0</v>
      </c>
      <c r="G4" s="23">
        <v>0</v>
      </c>
      <c r="H4" s="23">
        <v>0</v>
      </c>
      <c r="I4" s="23">
        <v>0</v>
      </c>
      <c r="J4" s="23">
        <v>0</v>
      </c>
      <c r="K4" s="23">
        <v>0</v>
      </c>
      <c r="L4" s="23">
        <v>0</v>
      </c>
      <c r="M4" s="23">
        <v>0</v>
      </c>
      <c r="N4" s="23">
        <v>0</v>
      </c>
      <c r="O4" s="23">
        <v>0</v>
      </c>
      <c r="P4" s="23">
        <v>0</v>
      </c>
      <c r="Q4" s="23">
        <v>0</v>
      </c>
      <c r="R4" s="23">
        <v>0</v>
      </c>
      <c r="S4" s="23">
        <v>0</v>
      </c>
      <c r="T4" s="23">
        <v>0</v>
      </c>
      <c r="U4" s="23">
        <v>0</v>
      </c>
      <c r="V4" s="23">
        <v>0</v>
      </c>
      <c r="W4" s="23">
        <v>0</v>
      </c>
      <c r="X4" s="23">
        <v>0</v>
      </c>
      <c r="Y4" s="23">
        <v>0</v>
      </c>
      <c r="Z4" s="23">
        <v>0</v>
      </c>
      <c r="AA4" s="23">
        <v>0</v>
      </c>
      <c r="AB4" s="23">
        <v>0</v>
      </c>
      <c r="AC4" s="23">
        <v>0</v>
      </c>
      <c r="AD4" s="23">
        <v>0</v>
      </c>
      <c r="AE4" s="23">
        <v>0</v>
      </c>
      <c r="AF4" s="23">
        <v>0</v>
      </c>
      <c r="AG4" s="23">
        <v>0</v>
      </c>
      <c r="AH4" s="23">
        <v>0</v>
      </c>
      <c r="AI4" s="23">
        <v>0</v>
      </c>
      <c r="AJ4" s="23">
        <v>0</v>
      </c>
    </row>
    <row r="5" spans="1:36" x14ac:dyDescent="0.25">
      <c r="A5" t="s">
        <v>165</v>
      </c>
      <c r="B5">
        <f>'BPoEFUbVT-LDVs-frgt-plghyb'!B4</f>
        <v>0.41761953728523371</v>
      </c>
      <c r="C5">
        <f>'BPoEFUbVT-LDVs-frgt-plghyb'!C4</f>
        <v>0.41808460910849365</v>
      </c>
      <c r="D5">
        <f>'BPoEFUbVT-LDVs-frgt-plghyb'!D4</f>
        <v>0.4178491689494655</v>
      </c>
      <c r="E5">
        <f>'BPoEFUbVT-LDVs-frgt-plghyb'!E4</f>
        <v>0.41775676636273795</v>
      </c>
      <c r="F5">
        <f>'BPoEFUbVT-LDVs-frgt-plghyb'!F4</f>
        <v>0.41765228728142884</v>
      </c>
      <c r="G5">
        <f>'BPoEFUbVT-LDVs-frgt-plghyb'!G4</f>
        <v>0.41753666128133421</v>
      </c>
      <c r="H5">
        <f>'BPoEFUbVT-LDVs-frgt-plghyb'!H4</f>
        <v>0.41741031778782184</v>
      </c>
      <c r="I5">
        <f>'BPoEFUbVT-LDVs-frgt-plghyb'!I4</f>
        <v>0.41726960990435069</v>
      </c>
      <c r="J5">
        <f>'BPoEFUbVT-LDVs-frgt-plghyb'!J4</f>
        <v>0.41710906854370061</v>
      </c>
      <c r="K5">
        <f>'BPoEFUbVT-LDVs-frgt-plghyb'!K4</f>
        <v>0.41693386455833487</v>
      </c>
      <c r="L5">
        <f>'BPoEFUbVT-LDVs-frgt-plghyb'!L4</f>
        <v>0.41674608454029155</v>
      </c>
      <c r="M5">
        <f>'BPoEFUbVT-LDVs-frgt-plghyb'!M4</f>
        <v>0.41653836971690295</v>
      </c>
      <c r="N5">
        <f>'BPoEFUbVT-LDVs-frgt-plghyb'!N4</f>
        <v>0.41631783769820019</v>
      </c>
      <c r="O5">
        <f>'BPoEFUbVT-LDVs-frgt-plghyb'!O4</f>
        <v>0.41607483106435811</v>
      </c>
      <c r="P5">
        <f>'BPoEFUbVT-LDVs-frgt-plghyb'!P4</f>
        <v>0.41581141838775038</v>
      </c>
      <c r="Q5">
        <f>'BPoEFUbVT-LDVs-frgt-plghyb'!Q4</f>
        <v>0.41556841175390835</v>
      </c>
      <c r="R5">
        <f>'BPoEFUbVT-LDVs-frgt-plghyb'!R4</f>
        <v>0.41530499907730062</v>
      </c>
      <c r="S5">
        <f>'BPoEFUbVT-LDVs-frgt-plghyb'!S4</f>
        <v>0.41506199244345854</v>
      </c>
      <c r="T5">
        <f>'BPoEFUbVT-LDVs-frgt-plghyb'!T4</f>
        <v>0.41479857976685086</v>
      </c>
      <c r="U5">
        <f>'BPoEFUbVT-LDVs-frgt-plghyb'!U4</f>
        <v>0.41455557313300878</v>
      </c>
      <c r="V5">
        <f>'BPoEFUbVT-LDVs-frgt-plghyb'!V4</f>
        <v>0.41429216045640105</v>
      </c>
      <c r="W5">
        <f>'BPoEFUbVT-LDVs-frgt-plghyb'!W4</f>
        <v>0.41404915382255897</v>
      </c>
      <c r="X5">
        <f>'BPoEFUbVT-LDVs-frgt-plghyb'!X4</f>
        <v>0.41378574114595129</v>
      </c>
      <c r="Y5">
        <f>'BPoEFUbVT-LDVs-frgt-plghyb'!Y4</f>
        <v>0.41354273451210921</v>
      </c>
      <c r="Z5">
        <f>'BPoEFUbVT-LDVs-frgt-plghyb'!Z4</f>
        <v>0.41327932183550148</v>
      </c>
      <c r="AA5">
        <f>'BPoEFUbVT-LDVs-frgt-plghyb'!AA4</f>
        <v>0.41303631520165945</v>
      </c>
      <c r="AB5">
        <f>'BPoEFUbVT-LDVs-frgt-plghyb'!AB4</f>
        <v>0.41277290252505172</v>
      </c>
      <c r="AC5">
        <f>'BPoEFUbVT-LDVs-frgt-plghyb'!AC4</f>
        <v>0.41252989589120964</v>
      </c>
      <c r="AD5">
        <f>'BPoEFUbVT-LDVs-frgt-plghyb'!AD4</f>
        <v>0.41226648321460196</v>
      </c>
      <c r="AE5">
        <f>'BPoEFUbVT-LDVs-frgt-plghyb'!AE4</f>
        <v>0.41202347658075988</v>
      </c>
      <c r="AF5">
        <f>'BPoEFUbVT-LDVs-frgt-plghyb'!AF4</f>
        <v>0.41176006390415215</v>
      </c>
      <c r="AG5">
        <f>'BPoEFUbVT-LDVs-frgt-plghyb'!AG4</f>
        <v>0.41151705727031007</v>
      </c>
      <c r="AH5">
        <f>'BPoEFUbVT-LDVs-frgt-plghyb'!AH4</f>
        <v>0.41125364459370239</v>
      </c>
      <c r="AI5">
        <f>'BPoEFUbVT-LDVs-frgt-plghyb'!AI4</f>
        <v>0.41101063795986031</v>
      </c>
      <c r="AJ5">
        <f>'BPoEFUbVT-LDVs-frgt-plghyb'!AJ4</f>
        <v>0.41074722528325258</v>
      </c>
    </row>
    <row r="6" spans="1:36" x14ac:dyDescent="0.25">
      <c r="A6" t="s">
        <v>166</v>
      </c>
      <c r="B6">
        <f>'BPoEFUbVT-LDVs-frgt-plghyb'!B5</f>
        <v>0</v>
      </c>
      <c r="C6">
        <f>'BPoEFUbVT-LDVs-frgt-plghyb'!C5</f>
        <v>0</v>
      </c>
      <c r="D6">
        <f>'BPoEFUbVT-LDVs-frgt-plghyb'!D5</f>
        <v>0</v>
      </c>
      <c r="E6">
        <f>'BPoEFUbVT-LDVs-frgt-plghyb'!E5</f>
        <v>0</v>
      </c>
      <c r="F6">
        <f>'BPoEFUbVT-LDVs-frgt-plghyb'!F5</f>
        <v>0</v>
      </c>
      <c r="G6">
        <f>'BPoEFUbVT-LDVs-frgt-plghyb'!G5</f>
        <v>0</v>
      </c>
      <c r="H6">
        <f>'BPoEFUbVT-LDVs-frgt-plghyb'!H5</f>
        <v>0</v>
      </c>
      <c r="I6">
        <f>'BPoEFUbVT-LDVs-frgt-plghyb'!I5</f>
        <v>0</v>
      </c>
      <c r="J6">
        <f>'BPoEFUbVT-LDVs-frgt-plghyb'!J5</f>
        <v>0</v>
      </c>
      <c r="K6">
        <f>'BPoEFUbVT-LDVs-frgt-plghyb'!K5</f>
        <v>0</v>
      </c>
      <c r="L6">
        <f>'BPoEFUbVT-LDVs-frgt-plghyb'!L5</f>
        <v>0</v>
      </c>
      <c r="M6">
        <f>'BPoEFUbVT-LDVs-frgt-plghyb'!M5</f>
        <v>0</v>
      </c>
      <c r="N6">
        <f>'BPoEFUbVT-LDVs-frgt-plghyb'!N5</f>
        <v>0</v>
      </c>
      <c r="O6">
        <f>'BPoEFUbVT-LDVs-frgt-plghyb'!O5</f>
        <v>0</v>
      </c>
      <c r="P6">
        <f>'BPoEFUbVT-LDVs-frgt-plghyb'!P5</f>
        <v>0</v>
      </c>
      <c r="Q6">
        <f>'BPoEFUbVT-LDVs-frgt-plghyb'!Q5</f>
        <v>0</v>
      </c>
      <c r="R6">
        <f>'BPoEFUbVT-LDVs-frgt-plghyb'!R5</f>
        <v>0</v>
      </c>
      <c r="S6">
        <f>'BPoEFUbVT-LDVs-frgt-plghyb'!S5</f>
        <v>0</v>
      </c>
      <c r="T6">
        <f>'BPoEFUbVT-LDVs-frgt-plghyb'!T5</f>
        <v>0</v>
      </c>
      <c r="U6">
        <f>'BPoEFUbVT-LDVs-frgt-plghyb'!U5</f>
        <v>0</v>
      </c>
      <c r="V6">
        <f>'BPoEFUbVT-LDVs-frgt-plghyb'!V5</f>
        <v>0</v>
      </c>
      <c r="W6">
        <f>'BPoEFUbVT-LDVs-frgt-plghyb'!W5</f>
        <v>0</v>
      </c>
      <c r="X6">
        <f>'BPoEFUbVT-LDVs-frgt-plghyb'!X5</f>
        <v>0</v>
      </c>
      <c r="Y6">
        <f>'BPoEFUbVT-LDVs-frgt-plghyb'!Y5</f>
        <v>0</v>
      </c>
      <c r="Z6">
        <f>'BPoEFUbVT-LDVs-frgt-plghyb'!Z5</f>
        <v>0</v>
      </c>
      <c r="AA6">
        <f>'BPoEFUbVT-LDVs-frgt-plghyb'!AA5</f>
        <v>0</v>
      </c>
      <c r="AB6">
        <f>'BPoEFUbVT-LDVs-frgt-plghyb'!AB5</f>
        <v>0</v>
      </c>
      <c r="AC6">
        <f>'BPoEFUbVT-LDVs-frgt-plghyb'!AC5</f>
        <v>0</v>
      </c>
      <c r="AD6">
        <f>'BPoEFUbVT-LDVs-frgt-plghyb'!AD5</f>
        <v>0</v>
      </c>
      <c r="AE6">
        <f>'BPoEFUbVT-LDVs-frgt-plghyb'!AE5</f>
        <v>0</v>
      </c>
      <c r="AF6">
        <f>'BPoEFUbVT-LDVs-frgt-plghyb'!AF5</f>
        <v>0</v>
      </c>
      <c r="AG6">
        <f>'BPoEFUbVT-LDVs-frgt-plghyb'!AG5</f>
        <v>0</v>
      </c>
      <c r="AH6">
        <f>'BPoEFUbVT-LDVs-frgt-plghyb'!AH5</f>
        <v>0</v>
      </c>
      <c r="AI6">
        <f>'BPoEFUbVT-LDVs-frgt-plghyb'!AI5</f>
        <v>0</v>
      </c>
      <c r="AJ6">
        <f>'BPoEFUbVT-LDVs-frgt-plghyb'!AJ5</f>
        <v>0</v>
      </c>
    </row>
    <row r="7" spans="1:36" x14ac:dyDescent="0.25">
      <c r="A7" t="s">
        <v>169</v>
      </c>
      <c r="B7">
        <f>'BPoEFUbVT-LDVs-frgt-plghyb'!B6</f>
        <v>3.2380462714766245E-2</v>
      </c>
      <c r="C7">
        <f>'BPoEFUbVT-LDVs-frgt-plghyb'!C6</f>
        <v>3.1915390891506315E-2</v>
      </c>
      <c r="D7">
        <f>'BPoEFUbVT-LDVs-frgt-plghyb'!D6</f>
        <v>3.2150831050534463E-2</v>
      </c>
      <c r="E7">
        <f>'BPoEFUbVT-LDVs-frgt-plghyb'!E6</f>
        <v>3.2243233637261962E-2</v>
      </c>
      <c r="F7">
        <f>'BPoEFUbVT-LDVs-frgt-plghyb'!F6</f>
        <v>3.2347712718571148E-2</v>
      </c>
      <c r="G7">
        <f>'BPoEFUbVT-LDVs-frgt-plghyb'!G6</f>
        <v>3.2463338718665781E-2</v>
      </c>
      <c r="H7">
        <f>'BPoEFUbVT-LDVs-frgt-plghyb'!H6</f>
        <v>3.2589682212178124E-2</v>
      </c>
      <c r="I7">
        <f>'BPoEFUbVT-LDVs-frgt-plghyb'!I6</f>
        <v>3.2730390095649285E-2</v>
      </c>
      <c r="J7">
        <f>'BPoEFUbVT-LDVs-frgt-plghyb'!J6</f>
        <v>3.2890931456299309E-2</v>
      </c>
      <c r="K7">
        <f>'BPoEFUbVT-LDVs-frgt-plghyb'!K6</f>
        <v>3.3066135441665097E-2</v>
      </c>
      <c r="L7">
        <f>'BPoEFUbVT-LDVs-frgt-plghyb'!L6</f>
        <v>3.3253915459708398E-2</v>
      </c>
      <c r="M7">
        <f>'BPoEFUbVT-LDVs-frgt-plghyb'!M6</f>
        <v>3.3461630283096996E-2</v>
      </c>
      <c r="N7">
        <f>'BPoEFUbVT-LDVs-frgt-plghyb'!N6</f>
        <v>3.3682162301799795E-2</v>
      </c>
      <c r="O7">
        <f>'BPoEFUbVT-LDVs-frgt-plghyb'!O6</f>
        <v>3.392516893564184E-2</v>
      </c>
      <c r="P7">
        <f>'BPoEFUbVT-LDVs-frgt-plghyb'!P6</f>
        <v>3.4188581612249573E-2</v>
      </c>
      <c r="Q7">
        <f>'BPoEFUbVT-LDVs-frgt-plghyb'!Q6</f>
        <v>3.4431588246091618E-2</v>
      </c>
      <c r="R7">
        <f>'BPoEFUbVT-LDVs-frgt-plghyb'!R6</f>
        <v>3.4695000922699351E-2</v>
      </c>
      <c r="S7">
        <f>'BPoEFUbVT-LDVs-frgt-plghyb'!S6</f>
        <v>3.4938007556541396E-2</v>
      </c>
      <c r="T7">
        <f>'BPoEFUbVT-LDVs-frgt-plghyb'!T6</f>
        <v>3.5201420233149129E-2</v>
      </c>
      <c r="U7">
        <f>'BPoEFUbVT-LDVs-frgt-plghyb'!U6</f>
        <v>3.5444426866991174E-2</v>
      </c>
      <c r="V7">
        <f>'BPoEFUbVT-LDVs-frgt-plghyb'!V6</f>
        <v>3.5707839543598907E-2</v>
      </c>
      <c r="W7">
        <f>'BPoEFUbVT-LDVs-frgt-plghyb'!W6</f>
        <v>3.5950846177440952E-2</v>
      </c>
      <c r="X7">
        <f>'BPoEFUbVT-LDVs-frgt-plghyb'!X6</f>
        <v>3.6214258854048692E-2</v>
      </c>
      <c r="Y7">
        <f>'BPoEFUbVT-LDVs-frgt-plghyb'!Y6</f>
        <v>3.645726548789073E-2</v>
      </c>
      <c r="Z7">
        <f>'BPoEFUbVT-LDVs-frgt-plghyb'!Z6</f>
        <v>3.672067816449847E-2</v>
      </c>
      <c r="AA7">
        <f>'BPoEFUbVT-LDVs-frgt-plghyb'!AA6</f>
        <v>3.6963684798340515E-2</v>
      </c>
      <c r="AB7">
        <f>'BPoEFUbVT-LDVs-frgt-plghyb'!AB6</f>
        <v>3.7227097474948248E-2</v>
      </c>
      <c r="AC7">
        <f>'BPoEFUbVT-LDVs-frgt-plghyb'!AC6</f>
        <v>3.7470104108790293E-2</v>
      </c>
      <c r="AD7">
        <f>'BPoEFUbVT-LDVs-frgt-plghyb'!AD6</f>
        <v>3.7733516785398026E-2</v>
      </c>
      <c r="AE7">
        <f>'BPoEFUbVT-LDVs-frgt-plghyb'!AE6</f>
        <v>3.7976523419240071E-2</v>
      </c>
      <c r="AF7">
        <f>'BPoEFUbVT-LDVs-frgt-plghyb'!AF6</f>
        <v>3.8239936095847804E-2</v>
      </c>
      <c r="AG7">
        <f>'BPoEFUbVT-LDVs-frgt-plghyb'!AG6</f>
        <v>3.8482942729689849E-2</v>
      </c>
      <c r="AH7">
        <f>'BPoEFUbVT-LDVs-frgt-plghyb'!AH6</f>
        <v>3.8746355406297589E-2</v>
      </c>
      <c r="AI7">
        <f>'BPoEFUbVT-LDVs-frgt-plghyb'!AI6</f>
        <v>3.8989362040139627E-2</v>
      </c>
      <c r="AJ7">
        <f>'BPoEFUbVT-LDVs-frgt-plghyb'!AJ6</f>
        <v>3.9252774716747367E-2</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4.5" x14ac:dyDescent="0.35"/>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166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167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166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167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1</v>
      </c>
      <c r="C8">
        <v>1</v>
      </c>
      <c r="D8">
        <v>1</v>
      </c>
      <c r="E8">
        <v>1</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election activeCell="B5" sqref="B5:AJ8"/>
    </sheetView>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s="16">
        <v>0</v>
      </c>
      <c r="C2" s="16">
        <v>0</v>
      </c>
      <c r="D2" s="16">
        <v>0</v>
      </c>
      <c r="E2" s="16">
        <v>0</v>
      </c>
      <c r="F2" s="16">
        <v>0</v>
      </c>
      <c r="G2" s="16">
        <v>0</v>
      </c>
      <c r="H2" s="16">
        <v>0</v>
      </c>
      <c r="I2" s="16">
        <v>0</v>
      </c>
      <c r="J2" s="16">
        <v>0</v>
      </c>
      <c r="K2" s="16">
        <v>0</v>
      </c>
      <c r="L2" s="16">
        <v>0</v>
      </c>
      <c r="M2" s="16">
        <v>0</v>
      </c>
      <c r="N2" s="16">
        <v>0</v>
      </c>
      <c r="O2" s="16">
        <v>0</v>
      </c>
      <c r="P2" s="16">
        <v>0</v>
      </c>
      <c r="Q2" s="16">
        <v>0</v>
      </c>
      <c r="R2" s="16">
        <v>0</v>
      </c>
      <c r="S2" s="16">
        <v>0</v>
      </c>
      <c r="T2" s="16">
        <v>0</v>
      </c>
      <c r="U2" s="16">
        <v>0</v>
      </c>
      <c r="V2" s="16">
        <v>0</v>
      </c>
      <c r="W2" s="16">
        <v>0</v>
      </c>
      <c r="X2" s="16">
        <v>0</v>
      </c>
      <c r="Y2" s="16">
        <v>0</v>
      </c>
      <c r="Z2" s="16">
        <v>0</v>
      </c>
      <c r="AA2" s="16">
        <v>0</v>
      </c>
      <c r="AB2" s="16">
        <v>0</v>
      </c>
      <c r="AC2" s="16">
        <v>0</v>
      </c>
      <c r="AD2" s="16">
        <v>0</v>
      </c>
      <c r="AE2" s="16">
        <v>0</v>
      </c>
      <c r="AF2" s="16">
        <v>0</v>
      </c>
      <c r="AG2" s="16">
        <v>0</v>
      </c>
      <c r="AH2" s="16">
        <v>0</v>
      </c>
      <c r="AI2" s="16">
        <v>0</v>
      </c>
      <c r="AJ2" s="16">
        <v>0</v>
      </c>
    </row>
    <row r="3" spans="1:36" x14ac:dyDescent="0.25">
      <c r="A3" t="s">
        <v>163</v>
      </c>
      <c r="B3" s="16">
        <v>0</v>
      </c>
      <c r="C3" s="16">
        <v>0</v>
      </c>
      <c r="D3" s="16">
        <v>0</v>
      </c>
      <c r="E3" s="16">
        <v>0</v>
      </c>
      <c r="F3" s="16">
        <v>0</v>
      </c>
      <c r="G3" s="16">
        <v>0</v>
      </c>
      <c r="H3" s="16">
        <v>0</v>
      </c>
      <c r="I3" s="16">
        <v>0</v>
      </c>
      <c r="J3" s="16">
        <v>0</v>
      </c>
      <c r="K3" s="16">
        <v>0</v>
      </c>
      <c r="L3" s="16">
        <v>0</v>
      </c>
      <c r="M3" s="16">
        <v>0</v>
      </c>
      <c r="N3" s="16">
        <v>0</v>
      </c>
      <c r="O3" s="16">
        <v>0</v>
      </c>
      <c r="P3" s="16">
        <v>0</v>
      </c>
      <c r="Q3" s="16">
        <v>0</v>
      </c>
      <c r="R3" s="16">
        <v>0</v>
      </c>
      <c r="S3" s="16">
        <v>0</v>
      </c>
      <c r="T3" s="16">
        <v>0</v>
      </c>
      <c r="U3" s="16">
        <v>0</v>
      </c>
      <c r="V3" s="16">
        <v>0</v>
      </c>
      <c r="W3" s="16">
        <v>0</v>
      </c>
      <c r="X3" s="16">
        <v>0</v>
      </c>
      <c r="Y3" s="16">
        <v>0</v>
      </c>
      <c r="Z3" s="16">
        <v>0</v>
      </c>
      <c r="AA3" s="16">
        <v>0</v>
      </c>
      <c r="AB3" s="16">
        <v>0</v>
      </c>
      <c r="AC3" s="16">
        <v>0</v>
      </c>
      <c r="AD3" s="16">
        <v>0</v>
      </c>
      <c r="AE3" s="16">
        <v>0</v>
      </c>
      <c r="AF3" s="16">
        <v>0</v>
      </c>
      <c r="AG3" s="16">
        <v>0</v>
      </c>
      <c r="AH3" s="16">
        <v>0</v>
      </c>
      <c r="AI3" s="16">
        <v>0</v>
      </c>
      <c r="AJ3" s="16">
        <v>0</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s="16">
        <v>1</v>
      </c>
      <c r="C5" s="16">
        <v>1</v>
      </c>
      <c r="D5" s="16">
        <v>1</v>
      </c>
      <c r="E5" s="16">
        <v>1</v>
      </c>
      <c r="F5" s="16">
        <v>1</v>
      </c>
      <c r="G5" s="16">
        <v>1</v>
      </c>
      <c r="H5" s="16">
        <v>1</v>
      </c>
      <c r="I5" s="16">
        <v>1</v>
      </c>
      <c r="J5" s="16">
        <v>1</v>
      </c>
      <c r="K5" s="16">
        <v>1</v>
      </c>
      <c r="L5" s="16">
        <v>1</v>
      </c>
      <c r="M5" s="16">
        <v>1</v>
      </c>
      <c r="N5" s="16">
        <v>1</v>
      </c>
      <c r="O5" s="16">
        <v>1</v>
      </c>
      <c r="P5" s="16">
        <v>1</v>
      </c>
      <c r="Q5" s="16">
        <v>1</v>
      </c>
      <c r="R5" s="16">
        <v>1</v>
      </c>
      <c r="S5" s="16">
        <v>1</v>
      </c>
      <c r="T5" s="16">
        <v>1</v>
      </c>
      <c r="U5" s="16">
        <v>1</v>
      </c>
      <c r="V5" s="16">
        <v>1</v>
      </c>
      <c r="W5" s="16">
        <v>1</v>
      </c>
      <c r="X5" s="16">
        <v>1</v>
      </c>
      <c r="Y5" s="16">
        <v>1</v>
      </c>
      <c r="Z5" s="16">
        <v>1</v>
      </c>
      <c r="AA5" s="16">
        <v>1</v>
      </c>
      <c r="AB5" s="16">
        <v>1</v>
      </c>
      <c r="AC5" s="16">
        <v>1</v>
      </c>
      <c r="AD5" s="16">
        <v>1</v>
      </c>
      <c r="AE5" s="16">
        <v>1</v>
      </c>
      <c r="AF5" s="16">
        <v>1</v>
      </c>
      <c r="AG5" s="16">
        <v>1</v>
      </c>
      <c r="AH5" s="16">
        <v>1</v>
      </c>
      <c r="AI5" s="16">
        <v>1</v>
      </c>
      <c r="AJ5" s="16">
        <v>1</v>
      </c>
    </row>
    <row r="6" spans="1:36" x14ac:dyDescent="0.25">
      <c r="A6" t="s">
        <v>166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169</v>
      </c>
      <c r="B7" s="16">
        <v>0</v>
      </c>
      <c r="C7" s="16">
        <v>0</v>
      </c>
      <c r="D7" s="16">
        <v>0</v>
      </c>
      <c r="E7" s="16">
        <v>0</v>
      </c>
      <c r="F7" s="16">
        <v>0</v>
      </c>
      <c r="G7" s="16">
        <v>0</v>
      </c>
      <c r="H7" s="16">
        <v>0</v>
      </c>
      <c r="I7" s="16">
        <v>0</v>
      </c>
      <c r="J7" s="16">
        <v>0</v>
      </c>
      <c r="K7" s="16">
        <v>0</v>
      </c>
      <c r="L7" s="16">
        <v>0</v>
      </c>
      <c r="M7" s="16">
        <v>0</v>
      </c>
      <c r="N7" s="16">
        <v>0</v>
      </c>
      <c r="O7" s="16">
        <v>0</v>
      </c>
      <c r="P7" s="16">
        <v>0</v>
      </c>
      <c r="Q7" s="16">
        <v>0</v>
      </c>
      <c r="R7" s="16">
        <v>0</v>
      </c>
      <c r="S7" s="16">
        <v>0</v>
      </c>
      <c r="T7" s="16">
        <v>0</v>
      </c>
      <c r="U7" s="16">
        <v>0</v>
      </c>
      <c r="V7" s="16">
        <v>0</v>
      </c>
      <c r="W7" s="16">
        <v>0</v>
      </c>
      <c r="X7" s="16">
        <v>0</v>
      </c>
      <c r="Y7" s="16">
        <v>0</v>
      </c>
      <c r="Z7" s="16">
        <v>0</v>
      </c>
      <c r="AA7" s="16">
        <v>0</v>
      </c>
      <c r="AB7" s="16">
        <v>0</v>
      </c>
      <c r="AC7" s="16">
        <v>0</v>
      </c>
      <c r="AD7" s="16">
        <v>0</v>
      </c>
      <c r="AE7" s="16">
        <v>0</v>
      </c>
      <c r="AF7" s="16">
        <v>0</v>
      </c>
      <c r="AG7" s="16">
        <v>0</v>
      </c>
      <c r="AH7" s="16">
        <v>0</v>
      </c>
      <c r="AI7" s="16">
        <v>0</v>
      </c>
      <c r="AJ7" s="16">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election activeCell="F18" sqref="F18"/>
    </sheetView>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s="16">
        <v>0</v>
      </c>
      <c r="C3" s="16">
        <v>0</v>
      </c>
      <c r="D3" s="16">
        <v>0</v>
      </c>
      <c r="E3" s="16">
        <v>0</v>
      </c>
      <c r="F3" s="16">
        <v>0</v>
      </c>
      <c r="G3" s="16">
        <v>0</v>
      </c>
      <c r="H3" s="16">
        <v>0</v>
      </c>
      <c r="I3" s="16">
        <v>0</v>
      </c>
      <c r="J3" s="16">
        <v>0</v>
      </c>
      <c r="K3" s="16">
        <v>0</v>
      </c>
      <c r="L3" s="16">
        <v>0</v>
      </c>
      <c r="M3" s="16">
        <v>0</v>
      </c>
      <c r="N3" s="16">
        <v>0</v>
      </c>
      <c r="O3" s="16">
        <v>0</v>
      </c>
      <c r="P3" s="16">
        <v>0</v>
      </c>
      <c r="Q3" s="16">
        <v>0</v>
      </c>
      <c r="R3" s="16">
        <v>0</v>
      </c>
      <c r="S3" s="16">
        <v>0</v>
      </c>
      <c r="T3" s="16">
        <v>0</v>
      </c>
      <c r="U3" s="16">
        <v>0</v>
      </c>
      <c r="V3" s="16">
        <v>0</v>
      </c>
      <c r="W3" s="16">
        <v>0</v>
      </c>
      <c r="X3" s="16">
        <v>0</v>
      </c>
      <c r="Y3" s="16">
        <v>0</v>
      </c>
      <c r="Z3" s="16">
        <v>0</v>
      </c>
      <c r="AA3" s="16">
        <v>0</v>
      </c>
      <c r="AB3" s="16">
        <v>0</v>
      </c>
      <c r="AC3" s="16">
        <v>0</v>
      </c>
      <c r="AD3" s="16">
        <v>0</v>
      </c>
      <c r="AE3" s="16">
        <v>0</v>
      </c>
      <c r="AF3" s="16">
        <v>0</v>
      </c>
      <c r="AG3" s="16">
        <v>0</v>
      </c>
      <c r="AH3" s="16">
        <v>0</v>
      </c>
      <c r="AI3" s="16">
        <v>0</v>
      </c>
      <c r="AJ3" s="16">
        <v>0</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s="16">
        <v>1</v>
      </c>
      <c r="C5" s="16">
        <v>1</v>
      </c>
      <c r="D5" s="16">
        <v>1</v>
      </c>
      <c r="E5" s="16">
        <v>1</v>
      </c>
      <c r="F5" s="16">
        <v>1</v>
      </c>
      <c r="G5" s="16">
        <v>1</v>
      </c>
      <c r="H5" s="16">
        <v>1</v>
      </c>
      <c r="I5" s="16">
        <v>1</v>
      </c>
      <c r="J5" s="16">
        <v>1</v>
      </c>
      <c r="K5" s="16">
        <v>1</v>
      </c>
      <c r="L5" s="16">
        <v>1</v>
      </c>
      <c r="M5" s="16">
        <v>1</v>
      </c>
      <c r="N5" s="16">
        <v>1</v>
      </c>
      <c r="O5" s="16">
        <v>1</v>
      </c>
      <c r="P5" s="16">
        <v>1</v>
      </c>
      <c r="Q5" s="16">
        <v>1</v>
      </c>
      <c r="R5" s="16">
        <v>1</v>
      </c>
      <c r="S5" s="16">
        <v>1</v>
      </c>
      <c r="T5" s="16">
        <v>1</v>
      </c>
      <c r="U5" s="16">
        <v>1</v>
      </c>
      <c r="V5" s="16">
        <v>1</v>
      </c>
      <c r="W5" s="16">
        <v>1</v>
      </c>
      <c r="X5" s="16">
        <v>1</v>
      </c>
      <c r="Y5" s="16">
        <v>1</v>
      </c>
      <c r="Z5" s="16">
        <v>1</v>
      </c>
      <c r="AA5" s="16">
        <v>1</v>
      </c>
      <c r="AB5" s="16">
        <v>1</v>
      </c>
      <c r="AC5" s="16">
        <v>1</v>
      </c>
      <c r="AD5" s="16">
        <v>1</v>
      </c>
      <c r="AE5" s="16">
        <v>1</v>
      </c>
      <c r="AF5" s="16">
        <v>1</v>
      </c>
      <c r="AG5" s="16">
        <v>1</v>
      </c>
      <c r="AH5" s="16">
        <v>1</v>
      </c>
      <c r="AI5" s="16">
        <v>1</v>
      </c>
      <c r="AJ5" s="16">
        <v>1</v>
      </c>
    </row>
    <row r="6" spans="1:36" x14ac:dyDescent="0.25">
      <c r="A6" t="s">
        <v>166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169</v>
      </c>
      <c r="B7" s="16">
        <v>0</v>
      </c>
      <c r="C7" s="16">
        <v>0</v>
      </c>
      <c r="D7" s="16">
        <v>0</v>
      </c>
      <c r="E7" s="16">
        <v>0</v>
      </c>
      <c r="F7" s="16">
        <v>0</v>
      </c>
      <c r="G7" s="16">
        <v>0</v>
      </c>
      <c r="H7" s="16">
        <v>0</v>
      </c>
      <c r="I7" s="16">
        <v>0</v>
      </c>
      <c r="J7" s="16">
        <v>0</v>
      </c>
      <c r="K7" s="16">
        <v>0</v>
      </c>
      <c r="L7" s="16">
        <v>0</v>
      </c>
      <c r="M7" s="16">
        <v>0</v>
      </c>
      <c r="N7" s="16">
        <v>0</v>
      </c>
      <c r="O7" s="16">
        <v>0</v>
      </c>
      <c r="P7" s="16">
        <v>0</v>
      </c>
      <c r="Q7" s="16">
        <v>0</v>
      </c>
      <c r="R7" s="16">
        <v>0</v>
      </c>
      <c r="S7" s="16">
        <v>0</v>
      </c>
      <c r="T7" s="16">
        <v>0</v>
      </c>
      <c r="U7" s="16">
        <v>0</v>
      </c>
      <c r="V7" s="16">
        <v>0</v>
      </c>
      <c r="W7" s="16">
        <v>0</v>
      </c>
      <c r="X7" s="16">
        <v>0</v>
      </c>
      <c r="Y7" s="16">
        <v>0</v>
      </c>
      <c r="Z7" s="16">
        <v>0</v>
      </c>
      <c r="AA7" s="16">
        <v>0</v>
      </c>
      <c r="AB7" s="16">
        <v>0</v>
      </c>
      <c r="AC7" s="16">
        <v>0</v>
      </c>
      <c r="AD7" s="16">
        <v>0</v>
      </c>
      <c r="AE7" s="16">
        <v>0</v>
      </c>
      <c r="AF7" s="16">
        <v>0</v>
      </c>
      <c r="AG7" s="16">
        <v>0</v>
      </c>
      <c r="AH7" s="16">
        <v>0</v>
      </c>
      <c r="AI7" s="16">
        <v>0</v>
      </c>
      <c r="AJ7" s="16">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election activeCell="E6" sqref="E6"/>
    </sheetView>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f>'AEO 37'!D102/'AEO 37'!D101</f>
        <v>0.79580555985393731</v>
      </c>
      <c r="C4">
        <f>'AEO 37'!E102/'AEO 37'!E101</f>
        <v>0.79554007269281379</v>
      </c>
      <c r="D4">
        <f>'AEO 37'!F102/'AEO 37'!F101</f>
        <v>0.79487398636893658</v>
      </c>
      <c r="E4">
        <f>'AEO 37'!G102/'AEO 37'!G101</f>
        <v>0.79406290517119371</v>
      </c>
      <c r="F4">
        <f>'AEO 37'!H102/'AEO 37'!H101</f>
        <v>0.79265699321523286</v>
      </c>
      <c r="G4">
        <f>'AEO 37'!I102/'AEO 37'!I101</f>
        <v>0.79066937128396253</v>
      </c>
      <c r="H4">
        <f>'AEO 37'!J102/'AEO 37'!J101</f>
        <v>0.7886104348067885</v>
      </c>
      <c r="I4">
        <f>'AEO 37'!K102/'AEO 37'!K101</f>
        <v>0.78661536662910903</v>
      </c>
      <c r="J4">
        <f>'AEO 37'!L102/'AEO 37'!L101</f>
        <v>0.78461812620690941</v>
      </c>
      <c r="K4">
        <f>'AEO 37'!M102/'AEO 37'!M101</f>
        <v>0.78281540000474548</v>
      </c>
      <c r="L4">
        <f>'AEO 37'!N102/'AEO 37'!N101</f>
        <v>0.78112649952144808</v>
      </c>
      <c r="M4">
        <f>'AEO 37'!O102/'AEO 37'!O101</f>
        <v>0.77930376919512168</v>
      </c>
      <c r="N4">
        <f>'AEO 37'!P102/'AEO 37'!P101</f>
        <v>0.77719518451982994</v>
      </c>
      <c r="O4">
        <f>'AEO 37'!Q102/'AEO 37'!Q101</f>
        <v>0.77532069181796126</v>
      </c>
      <c r="P4">
        <f>'AEO 37'!R102/'AEO 37'!R101</f>
        <v>0.77379306930059455</v>
      </c>
      <c r="Q4">
        <f>'AEO 37'!S102/'AEO 37'!S101</f>
        <v>0.77226166113298822</v>
      </c>
      <c r="R4">
        <f>'AEO 37'!T102/'AEO 37'!T101</f>
        <v>0.77056386620286543</v>
      </c>
      <c r="S4">
        <f>'AEO 37'!U102/'AEO 37'!U101</f>
        <v>0.76853809676027718</v>
      </c>
      <c r="T4">
        <f>'AEO 37'!V102/'AEO 37'!V101</f>
        <v>0.7664894763371175</v>
      </c>
      <c r="U4">
        <f>'AEO 37'!W102/'AEO 37'!W101</f>
        <v>0.76434725242894375</v>
      </c>
      <c r="V4">
        <f>'AEO 37'!X102/'AEO 37'!X101</f>
        <v>0.7622483963820873</v>
      </c>
      <c r="W4">
        <f>'AEO 37'!Y102/'AEO 37'!Y101</f>
        <v>0.76000641002284053</v>
      </c>
      <c r="X4">
        <f>'AEO 37'!Z102/'AEO 37'!Z101</f>
        <v>0.75769817183295196</v>
      </c>
      <c r="Y4">
        <f>'AEO 37'!AA102/'AEO 37'!AA101</f>
        <v>0.75552709039191235</v>
      </c>
      <c r="Z4">
        <f>'AEO 37'!AB102/'AEO 37'!AB101</f>
        <v>0.75340467371282671</v>
      </c>
      <c r="AA4">
        <f>'AEO 37'!AC102/'AEO 37'!AC101</f>
        <v>0.75127281145954661</v>
      </c>
      <c r="AB4">
        <f>'AEO 37'!AD102/'AEO 37'!AD101</f>
        <v>0.74907968114533963</v>
      </c>
      <c r="AC4">
        <f>'AEO 37'!AE102/'AEO 37'!AE101</f>
        <v>0.74690805230900759</v>
      </c>
      <c r="AD4">
        <f>'AEO 37'!AF102/'AEO 37'!AF101</f>
        <v>0.74480291038784885</v>
      </c>
      <c r="AE4">
        <f>'AEO 37'!AG102/'AEO 37'!AG101</f>
        <v>0.74272106568383245</v>
      </c>
      <c r="AF4">
        <f>'AEO 37'!AH102/'AEO 37'!AH101</f>
        <v>0.74071895353631634</v>
      </c>
      <c r="AG4">
        <f>'AEO 37'!AI102/'AEO 37'!AI101</f>
        <v>0.73890629851108702</v>
      </c>
      <c r="AH4">
        <f>'AEO 37'!AJ102/'AEO 37'!AJ101</f>
        <v>0.73717576995010081</v>
      </c>
      <c r="AI4">
        <f>'AEO 37'!AK102/'AEO 37'!AK101</f>
        <v>0.73544390935956294</v>
      </c>
      <c r="AJ4">
        <f>'AEO 37'!AL102/'AEO 37'!AL101</f>
        <v>0.7337049183838984</v>
      </c>
    </row>
    <row r="5" spans="1:36" x14ac:dyDescent="0.25">
      <c r="A5" t="s">
        <v>165</v>
      </c>
      <c r="B5">
        <f>1-B4</f>
        <v>0.20419444014606269</v>
      </c>
      <c r="C5">
        <f t="shared" ref="C5:AJ5" si="0">1-C4</f>
        <v>0.20445992730718621</v>
      </c>
      <c r="D5">
        <f t="shared" si="0"/>
        <v>0.20512601363106342</v>
      </c>
      <c r="E5">
        <f t="shared" si="0"/>
        <v>0.20593709482880629</v>
      </c>
      <c r="F5">
        <f t="shared" si="0"/>
        <v>0.20734300678476714</v>
      </c>
      <c r="G5">
        <f t="shared" si="0"/>
        <v>0.20933062871603747</v>
      </c>
      <c r="H5">
        <f t="shared" si="0"/>
        <v>0.2113895651932115</v>
      </c>
      <c r="I5">
        <f t="shared" si="0"/>
        <v>0.21338463337089097</v>
      </c>
      <c r="J5">
        <f t="shared" si="0"/>
        <v>0.21538187379309059</v>
      </c>
      <c r="K5">
        <f t="shared" si="0"/>
        <v>0.21718459999525452</v>
      </c>
      <c r="L5">
        <f t="shared" si="0"/>
        <v>0.21887350047855192</v>
      </c>
      <c r="M5">
        <f t="shared" si="0"/>
        <v>0.22069623080487832</v>
      </c>
      <c r="N5">
        <f t="shared" si="0"/>
        <v>0.22280481548017006</v>
      </c>
      <c r="O5">
        <f t="shared" si="0"/>
        <v>0.22467930818203874</v>
      </c>
      <c r="P5">
        <f t="shared" si="0"/>
        <v>0.22620693069940545</v>
      </c>
      <c r="Q5">
        <f t="shared" si="0"/>
        <v>0.22773833886701178</v>
      </c>
      <c r="R5">
        <f t="shared" si="0"/>
        <v>0.22943613379713457</v>
      </c>
      <c r="S5">
        <f t="shared" si="0"/>
        <v>0.23146190323972282</v>
      </c>
      <c r="T5">
        <f t="shared" si="0"/>
        <v>0.2335105236628825</v>
      </c>
      <c r="U5">
        <f t="shared" si="0"/>
        <v>0.23565274757105625</v>
      </c>
      <c r="V5">
        <f t="shared" si="0"/>
        <v>0.2377516036179127</v>
      </c>
      <c r="W5">
        <f t="shared" si="0"/>
        <v>0.23999358997715947</v>
      </c>
      <c r="X5">
        <f t="shared" si="0"/>
        <v>0.24230182816704804</v>
      </c>
      <c r="Y5">
        <f t="shared" si="0"/>
        <v>0.24447290960808765</v>
      </c>
      <c r="Z5">
        <f t="shared" si="0"/>
        <v>0.24659532628717329</v>
      </c>
      <c r="AA5">
        <f t="shared" si="0"/>
        <v>0.24872718854045339</v>
      </c>
      <c r="AB5">
        <f t="shared" si="0"/>
        <v>0.25092031885466037</v>
      </c>
      <c r="AC5">
        <f t="shared" si="0"/>
        <v>0.25309194769099241</v>
      </c>
      <c r="AD5">
        <f t="shared" si="0"/>
        <v>0.25519708961215115</v>
      </c>
      <c r="AE5">
        <f t="shared" si="0"/>
        <v>0.25727893431616755</v>
      </c>
      <c r="AF5">
        <f t="shared" si="0"/>
        <v>0.25928104646368366</v>
      </c>
      <c r="AG5">
        <f t="shared" si="0"/>
        <v>0.26109370148891298</v>
      </c>
      <c r="AH5">
        <f t="shared" si="0"/>
        <v>0.26282423004989919</v>
      </c>
      <c r="AI5">
        <f t="shared" si="0"/>
        <v>0.26455609064043706</v>
      </c>
      <c r="AJ5">
        <f t="shared" si="0"/>
        <v>0.2662950816161016</v>
      </c>
    </row>
    <row r="6" spans="1:36" x14ac:dyDescent="0.25">
      <c r="A6" t="s">
        <v>166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167</v>
      </c>
      <c r="B7" s="19">
        <v>0</v>
      </c>
      <c r="C7" s="19">
        <v>0</v>
      </c>
      <c r="D7" s="19">
        <v>0</v>
      </c>
      <c r="E7" s="19">
        <v>0</v>
      </c>
      <c r="F7" s="19">
        <v>0</v>
      </c>
      <c r="G7" s="19">
        <v>0</v>
      </c>
      <c r="H7" s="19">
        <v>0</v>
      </c>
      <c r="I7" s="19">
        <v>0</v>
      </c>
      <c r="J7" s="19">
        <v>0</v>
      </c>
      <c r="K7" s="19">
        <v>0</v>
      </c>
      <c r="L7" s="19">
        <v>0</v>
      </c>
      <c r="M7" s="19">
        <v>0</v>
      </c>
      <c r="N7" s="19">
        <v>0</v>
      </c>
      <c r="O7" s="19">
        <v>0</v>
      </c>
      <c r="P7" s="19">
        <v>0</v>
      </c>
      <c r="Q7" s="19">
        <v>0</v>
      </c>
      <c r="R7" s="19">
        <v>0</v>
      </c>
      <c r="S7" s="19">
        <v>0</v>
      </c>
      <c r="T7" s="19">
        <v>0</v>
      </c>
      <c r="U7" s="19">
        <v>0</v>
      </c>
      <c r="V7" s="19">
        <v>0</v>
      </c>
      <c r="W7" s="19">
        <v>0</v>
      </c>
      <c r="X7" s="19">
        <v>0</v>
      </c>
      <c r="Y7" s="19">
        <v>0</v>
      </c>
      <c r="Z7" s="19">
        <v>0</v>
      </c>
      <c r="AA7" s="19">
        <v>0</v>
      </c>
      <c r="AB7" s="19">
        <v>0</v>
      </c>
      <c r="AC7" s="19">
        <v>0</v>
      </c>
      <c r="AD7" s="19">
        <v>0</v>
      </c>
      <c r="AE7" s="19">
        <v>0</v>
      </c>
      <c r="AF7" s="19">
        <v>0</v>
      </c>
      <c r="AG7" s="19">
        <v>0</v>
      </c>
      <c r="AH7" s="19">
        <v>0</v>
      </c>
      <c r="AI7" s="19">
        <v>0</v>
      </c>
      <c r="AJ7" s="19">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topLeftCell="M1" workbookViewId="0">
      <selection activeCell="B7" sqref="B7:AJ7"/>
    </sheetView>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s="16">
        <v>0</v>
      </c>
      <c r="C3" s="16">
        <v>0</v>
      </c>
      <c r="D3" s="16">
        <v>0</v>
      </c>
      <c r="E3" s="16">
        <v>0</v>
      </c>
      <c r="F3" s="16">
        <v>0</v>
      </c>
      <c r="G3" s="16">
        <v>0</v>
      </c>
      <c r="H3" s="16">
        <v>0</v>
      </c>
      <c r="I3" s="16">
        <v>0</v>
      </c>
      <c r="J3" s="16">
        <v>0</v>
      </c>
      <c r="K3" s="16">
        <v>0</v>
      </c>
      <c r="L3" s="16">
        <v>0</v>
      </c>
      <c r="M3" s="16">
        <v>0</v>
      </c>
      <c r="N3" s="16">
        <v>0</v>
      </c>
      <c r="O3" s="16">
        <v>0</v>
      </c>
      <c r="P3" s="16">
        <v>0</v>
      </c>
      <c r="Q3" s="16">
        <v>0</v>
      </c>
      <c r="R3" s="16">
        <v>0</v>
      </c>
      <c r="S3" s="16">
        <v>0</v>
      </c>
      <c r="T3" s="16">
        <v>0</v>
      </c>
      <c r="U3" s="16">
        <v>0</v>
      </c>
      <c r="V3" s="16">
        <v>0</v>
      </c>
      <c r="W3" s="16">
        <v>0</v>
      </c>
      <c r="X3" s="16">
        <v>0</v>
      </c>
      <c r="Y3" s="16">
        <v>0</v>
      </c>
      <c r="Z3" s="16">
        <v>0</v>
      </c>
      <c r="AA3" s="16">
        <v>0</v>
      </c>
      <c r="AB3" s="16">
        <v>0</v>
      </c>
      <c r="AC3" s="16">
        <v>0</v>
      </c>
      <c r="AD3" s="16">
        <v>0</v>
      </c>
      <c r="AE3" s="16">
        <v>0</v>
      </c>
      <c r="AF3" s="16">
        <v>0</v>
      </c>
      <c r="AG3" s="16">
        <v>0</v>
      </c>
      <c r="AH3" s="16">
        <v>0</v>
      </c>
      <c r="AI3" s="16">
        <v>0</v>
      </c>
      <c r="AJ3" s="16">
        <v>0</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s="16">
        <v>1</v>
      </c>
      <c r="C5" s="16">
        <v>1</v>
      </c>
      <c r="D5" s="16">
        <v>1</v>
      </c>
      <c r="E5" s="16">
        <v>1</v>
      </c>
      <c r="F5" s="16">
        <v>1</v>
      </c>
      <c r="G5" s="16">
        <v>1</v>
      </c>
      <c r="H5" s="16">
        <v>1</v>
      </c>
      <c r="I5" s="16">
        <v>1</v>
      </c>
      <c r="J5" s="16">
        <v>1</v>
      </c>
      <c r="K5" s="16">
        <v>1</v>
      </c>
      <c r="L5" s="16">
        <v>1</v>
      </c>
      <c r="M5" s="16">
        <v>1</v>
      </c>
      <c r="N5" s="16">
        <v>1</v>
      </c>
      <c r="O5" s="16">
        <v>1</v>
      </c>
      <c r="P5" s="16">
        <v>1</v>
      </c>
      <c r="Q5" s="16">
        <v>1</v>
      </c>
      <c r="R5" s="16">
        <v>1</v>
      </c>
      <c r="S5" s="16">
        <v>1</v>
      </c>
      <c r="T5" s="16">
        <v>1</v>
      </c>
      <c r="U5" s="16">
        <v>1</v>
      </c>
      <c r="V5" s="16">
        <v>1</v>
      </c>
      <c r="W5" s="16">
        <v>1</v>
      </c>
      <c r="X5" s="16">
        <v>1</v>
      </c>
      <c r="Y5" s="16">
        <v>1</v>
      </c>
      <c r="Z5" s="16">
        <v>1</v>
      </c>
      <c r="AA5" s="16">
        <v>1</v>
      </c>
      <c r="AB5" s="16">
        <v>1</v>
      </c>
      <c r="AC5" s="16">
        <v>1</v>
      </c>
      <c r="AD5" s="16">
        <v>1</v>
      </c>
      <c r="AE5" s="16">
        <v>1</v>
      </c>
      <c r="AF5" s="16">
        <v>1</v>
      </c>
      <c r="AG5" s="16">
        <v>1</v>
      </c>
      <c r="AH5" s="16">
        <v>1</v>
      </c>
      <c r="AI5" s="16">
        <v>1</v>
      </c>
      <c r="AJ5" s="16">
        <v>1</v>
      </c>
    </row>
    <row r="6" spans="1:36" x14ac:dyDescent="0.25">
      <c r="A6" t="s">
        <v>166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167</v>
      </c>
      <c r="B7" s="16">
        <f>1-B5</f>
        <v>0</v>
      </c>
      <c r="C7" s="16">
        <f t="shared" ref="C7:AJ7" si="0">1-C5</f>
        <v>0</v>
      </c>
      <c r="D7" s="16">
        <f t="shared" si="0"/>
        <v>0</v>
      </c>
      <c r="E7" s="16">
        <f t="shared" si="0"/>
        <v>0</v>
      </c>
      <c r="F7" s="16">
        <f t="shared" si="0"/>
        <v>0</v>
      </c>
      <c r="G7" s="16">
        <f t="shared" si="0"/>
        <v>0</v>
      </c>
      <c r="H7" s="16">
        <f t="shared" si="0"/>
        <v>0</v>
      </c>
      <c r="I7" s="16">
        <f t="shared" si="0"/>
        <v>0</v>
      </c>
      <c r="J7" s="16">
        <f t="shared" si="0"/>
        <v>0</v>
      </c>
      <c r="K7" s="16">
        <f t="shared" si="0"/>
        <v>0</v>
      </c>
      <c r="L7" s="16">
        <f t="shared" si="0"/>
        <v>0</v>
      </c>
      <c r="M7" s="16">
        <f t="shared" si="0"/>
        <v>0</v>
      </c>
      <c r="N7" s="16">
        <f t="shared" si="0"/>
        <v>0</v>
      </c>
      <c r="O7" s="16">
        <f t="shared" si="0"/>
        <v>0</v>
      </c>
      <c r="P7" s="16">
        <f t="shared" si="0"/>
        <v>0</v>
      </c>
      <c r="Q7" s="16">
        <f t="shared" si="0"/>
        <v>0</v>
      </c>
      <c r="R7" s="16">
        <f t="shared" si="0"/>
        <v>0</v>
      </c>
      <c r="S7" s="16">
        <f t="shared" si="0"/>
        <v>0</v>
      </c>
      <c r="T7" s="16">
        <f t="shared" si="0"/>
        <v>0</v>
      </c>
      <c r="U7" s="16">
        <f t="shared" si="0"/>
        <v>0</v>
      </c>
      <c r="V7" s="16">
        <f t="shared" si="0"/>
        <v>0</v>
      </c>
      <c r="W7" s="16">
        <f t="shared" si="0"/>
        <v>0</v>
      </c>
      <c r="X7" s="16">
        <f t="shared" si="0"/>
        <v>0</v>
      </c>
      <c r="Y7" s="16">
        <f t="shared" si="0"/>
        <v>0</v>
      </c>
      <c r="Z7" s="16">
        <f t="shared" si="0"/>
        <v>0</v>
      </c>
      <c r="AA7" s="16">
        <f t="shared" si="0"/>
        <v>0</v>
      </c>
      <c r="AB7" s="16">
        <f t="shared" si="0"/>
        <v>0</v>
      </c>
      <c r="AC7" s="16">
        <f t="shared" si="0"/>
        <v>0</v>
      </c>
      <c r="AD7" s="16">
        <f t="shared" si="0"/>
        <v>0</v>
      </c>
      <c r="AE7" s="16">
        <f t="shared" si="0"/>
        <v>0</v>
      </c>
      <c r="AF7" s="16">
        <f t="shared" si="0"/>
        <v>0</v>
      </c>
      <c r="AG7" s="16">
        <f t="shared" si="0"/>
        <v>0</v>
      </c>
      <c r="AH7" s="16">
        <f t="shared" si="0"/>
        <v>0</v>
      </c>
      <c r="AI7" s="16">
        <f t="shared" si="0"/>
        <v>0</v>
      </c>
      <c r="AJ7" s="16">
        <f t="shared" si="0"/>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4.5" x14ac:dyDescent="0.35"/>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1</v>
      </c>
      <c r="C2">
        <v>1</v>
      </c>
      <c r="D2">
        <v>1</v>
      </c>
      <c r="E2">
        <v>1</v>
      </c>
      <c r="F2">
        <v>1</v>
      </c>
      <c r="G2">
        <v>1</v>
      </c>
      <c r="H2">
        <v>1</v>
      </c>
      <c r="I2">
        <v>1</v>
      </c>
      <c r="J2">
        <v>1</v>
      </c>
      <c r="K2">
        <v>1</v>
      </c>
      <c r="L2">
        <v>1</v>
      </c>
      <c r="M2">
        <v>1</v>
      </c>
      <c r="N2">
        <v>1</v>
      </c>
      <c r="O2">
        <v>1</v>
      </c>
      <c r="P2">
        <v>1</v>
      </c>
      <c r="Q2">
        <v>1</v>
      </c>
      <c r="R2">
        <v>1</v>
      </c>
      <c r="S2">
        <v>1</v>
      </c>
      <c r="T2">
        <v>1</v>
      </c>
      <c r="U2">
        <v>1</v>
      </c>
      <c r="V2">
        <v>1</v>
      </c>
      <c r="W2">
        <v>1</v>
      </c>
      <c r="X2">
        <v>1</v>
      </c>
      <c r="Y2">
        <v>1</v>
      </c>
      <c r="Z2">
        <v>1</v>
      </c>
      <c r="AA2">
        <v>1</v>
      </c>
      <c r="AB2">
        <v>1</v>
      </c>
      <c r="AC2">
        <v>1</v>
      </c>
      <c r="AD2">
        <v>1</v>
      </c>
      <c r="AE2">
        <v>1</v>
      </c>
      <c r="AF2">
        <v>1</v>
      </c>
      <c r="AG2">
        <v>1</v>
      </c>
      <c r="AH2">
        <v>1</v>
      </c>
      <c r="AI2">
        <v>1</v>
      </c>
      <c r="AJ2">
        <v>1</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166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167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69"/>
  <sheetViews>
    <sheetView topLeftCell="O1" workbookViewId="0">
      <selection activeCell="D4" sqref="D4:AL6"/>
    </sheetView>
  </sheetViews>
  <sheetFormatPr defaultRowHeight="14.5" x14ac:dyDescent="0.35"/>
  <cols>
    <col min="1" max="1" width="17.7265625" customWidth="1"/>
    <col min="2" max="18" width="9.54296875" bestFit="1" customWidth="1"/>
  </cols>
  <sheetData>
    <row r="1" spans="1:38" ht="15" x14ac:dyDescent="0.25">
      <c r="D1">
        <v>2016</v>
      </c>
      <c r="E1">
        <v>2017</v>
      </c>
      <c r="F1">
        <v>2018</v>
      </c>
      <c r="G1">
        <v>2019</v>
      </c>
      <c r="H1">
        <v>2020</v>
      </c>
      <c r="I1">
        <v>2021</v>
      </c>
      <c r="J1">
        <v>2022</v>
      </c>
      <c r="K1">
        <v>2023</v>
      </c>
      <c r="L1">
        <v>2024</v>
      </c>
      <c r="M1">
        <v>2025</v>
      </c>
      <c r="N1">
        <v>2026</v>
      </c>
      <c r="O1">
        <v>2027</v>
      </c>
      <c r="P1">
        <v>2028</v>
      </c>
      <c r="Q1">
        <v>2029</v>
      </c>
      <c r="R1">
        <v>2030</v>
      </c>
      <c r="S1">
        <v>2031</v>
      </c>
      <c r="T1">
        <v>2032</v>
      </c>
      <c r="U1">
        <v>2033</v>
      </c>
      <c r="V1">
        <v>2034</v>
      </c>
      <c r="W1">
        <v>2035</v>
      </c>
      <c r="X1">
        <v>2036</v>
      </c>
      <c r="Y1">
        <v>2037</v>
      </c>
      <c r="Z1">
        <v>2038</v>
      </c>
      <c r="AA1">
        <v>2039</v>
      </c>
      <c r="AB1">
        <v>2040</v>
      </c>
      <c r="AC1">
        <v>2041</v>
      </c>
      <c r="AD1">
        <v>2042</v>
      </c>
      <c r="AE1">
        <v>2043</v>
      </c>
      <c r="AF1">
        <v>2044</v>
      </c>
      <c r="AG1">
        <v>2045</v>
      </c>
      <c r="AH1">
        <v>2046</v>
      </c>
      <c r="AI1">
        <v>2047</v>
      </c>
      <c r="AJ1">
        <v>2048</v>
      </c>
      <c r="AK1">
        <v>2049</v>
      </c>
      <c r="AL1">
        <v>2050</v>
      </c>
    </row>
    <row r="2" spans="1:38" ht="15" x14ac:dyDescent="0.25">
      <c r="C2" t="s">
        <v>162</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row>
    <row r="3" spans="1:38" ht="15" x14ac:dyDescent="0.25">
      <c r="C3" t="s">
        <v>163</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row>
    <row r="4" spans="1:38" ht="15" x14ac:dyDescent="0.25">
      <c r="C4" t="s">
        <v>164</v>
      </c>
      <c r="D4">
        <f>1-D6</f>
        <v>0.89429997412381224</v>
      </c>
      <c r="E4">
        <f t="shared" ref="E4:AL4" si="0">1-E6</f>
        <v>0.8733552881596498</v>
      </c>
      <c r="F4">
        <f t="shared" si="0"/>
        <v>0.83230533814694341</v>
      </c>
      <c r="G4">
        <f t="shared" si="0"/>
        <v>0.78597125923837252</v>
      </c>
      <c r="H4">
        <f t="shared" si="0"/>
        <v>0.7387551360560648</v>
      </c>
      <c r="I4">
        <f t="shared" si="0"/>
        <v>0.6926088272818105</v>
      </c>
      <c r="J4">
        <f t="shared" si="0"/>
        <v>0.64744876642040494</v>
      </c>
      <c r="K4">
        <f t="shared" si="0"/>
        <v>0.6346597334020494</v>
      </c>
      <c r="L4">
        <f t="shared" si="0"/>
        <v>0.63086151864385753</v>
      </c>
      <c r="M4">
        <f t="shared" si="0"/>
        <v>0.62907259068772847</v>
      </c>
      <c r="N4">
        <f t="shared" si="0"/>
        <v>0.60698678272669193</v>
      </c>
      <c r="O4">
        <f t="shared" si="0"/>
        <v>0.60150470175274529</v>
      </c>
      <c r="P4">
        <f t="shared" si="0"/>
        <v>0.57664857990249874</v>
      </c>
      <c r="Q4">
        <f t="shared" si="0"/>
        <v>0.57546947404869719</v>
      </c>
      <c r="R4">
        <f t="shared" si="0"/>
        <v>0.56784543988472769</v>
      </c>
      <c r="S4">
        <f t="shared" si="0"/>
        <v>0.55784543988472768</v>
      </c>
      <c r="T4">
        <f t="shared" si="0"/>
        <v>0.54784543988472767</v>
      </c>
      <c r="U4">
        <f t="shared" si="0"/>
        <v>0.53784543988472766</v>
      </c>
      <c r="V4">
        <f t="shared" si="0"/>
        <v>0.52784543988472765</v>
      </c>
      <c r="W4">
        <f t="shared" si="0"/>
        <v>0.51784543988472764</v>
      </c>
      <c r="X4">
        <f t="shared" si="0"/>
        <v>0.50784543988472763</v>
      </c>
      <c r="Y4">
        <f t="shared" si="0"/>
        <v>0.49784543988472763</v>
      </c>
      <c r="Z4">
        <f t="shared" si="0"/>
        <v>0.48784543988472762</v>
      </c>
      <c r="AA4">
        <f t="shared" si="0"/>
        <v>0.47784543988472761</v>
      </c>
      <c r="AB4">
        <f t="shared" si="0"/>
        <v>0.4678454398847276</v>
      </c>
      <c r="AC4">
        <f t="shared" si="0"/>
        <v>0.45784543988472759</v>
      </c>
      <c r="AD4">
        <f t="shared" si="0"/>
        <v>0.44784543988472758</v>
      </c>
      <c r="AE4">
        <f t="shared" si="0"/>
        <v>0.43784543988472757</v>
      </c>
      <c r="AF4">
        <f t="shared" si="0"/>
        <v>0.42784543988472756</v>
      </c>
      <c r="AG4">
        <f t="shared" si="0"/>
        <v>0.41784543988472755</v>
      </c>
      <c r="AH4">
        <f t="shared" si="0"/>
        <v>0.40784543988472755</v>
      </c>
      <c r="AI4">
        <f t="shared" si="0"/>
        <v>0.39784543988472754</v>
      </c>
      <c r="AJ4">
        <f t="shared" si="0"/>
        <v>0.38784543988472753</v>
      </c>
      <c r="AK4">
        <f t="shared" si="0"/>
        <v>0.37784543988472752</v>
      </c>
      <c r="AL4">
        <f t="shared" si="0"/>
        <v>0.36784543988472751</v>
      </c>
    </row>
    <row r="5" spans="1:38" ht="15" x14ac:dyDescent="0.25">
      <c r="C5" t="s">
        <v>165</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row>
    <row r="6" spans="1:38" ht="15" x14ac:dyDescent="0.25">
      <c r="C6" t="s">
        <v>166</v>
      </c>
      <c r="D6">
        <f>D13</f>
        <v>0.10570002587618775</v>
      </c>
      <c r="E6">
        <f t="shared" ref="E6:AL6" si="1">E13</f>
        <v>0.12664471184035014</v>
      </c>
      <c r="F6">
        <f t="shared" si="1"/>
        <v>0.16769466185305659</v>
      </c>
      <c r="G6">
        <f t="shared" si="1"/>
        <v>0.21402874076162742</v>
      </c>
      <c r="H6">
        <f t="shared" si="1"/>
        <v>0.2612448639439352</v>
      </c>
      <c r="I6">
        <f t="shared" si="1"/>
        <v>0.30739117271818944</v>
      </c>
      <c r="J6">
        <f t="shared" si="1"/>
        <v>0.35255123357959506</v>
      </c>
      <c r="K6">
        <f t="shared" si="1"/>
        <v>0.36534026659795066</v>
      </c>
      <c r="L6">
        <f t="shared" si="1"/>
        <v>0.36913848135614252</v>
      </c>
      <c r="M6">
        <f t="shared" si="1"/>
        <v>0.37092740931227153</v>
      </c>
      <c r="N6">
        <f t="shared" si="1"/>
        <v>0.39301321727330801</v>
      </c>
      <c r="O6">
        <f t="shared" si="1"/>
        <v>0.39849529824725466</v>
      </c>
      <c r="P6">
        <f t="shared" si="1"/>
        <v>0.42335142009750126</v>
      </c>
      <c r="Q6">
        <f t="shared" si="1"/>
        <v>0.42453052595130286</v>
      </c>
      <c r="R6">
        <f t="shared" si="1"/>
        <v>0.43215456011527237</v>
      </c>
      <c r="S6">
        <f t="shared" si="1"/>
        <v>0.44215456011527238</v>
      </c>
      <c r="T6">
        <f t="shared" si="1"/>
        <v>0.45215456011527239</v>
      </c>
      <c r="U6">
        <f t="shared" si="1"/>
        <v>0.46215456011527239</v>
      </c>
      <c r="V6">
        <f t="shared" si="1"/>
        <v>0.4721545601152724</v>
      </c>
      <c r="W6">
        <f t="shared" si="1"/>
        <v>0.48215456011527241</v>
      </c>
      <c r="X6">
        <f t="shared" si="1"/>
        <v>0.49215456011527242</v>
      </c>
      <c r="Y6">
        <f t="shared" si="1"/>
        <v>0.50215456011527237</v>
      </c>
      <c r="Z6">
        <f t="shared" si="1"/>
        <v>0.51215456011527238</v>
      </c>
      <c r="AA6">
        <f t="shared" si="1"/>
        <v>0.52215456011527239</v>
      </c>
      <c r="AB6">
        <f t="shared" si="1"/>
        <v>0.5321545601152724</v>
      </c>
      <c r="AC6">
        <f t="shared" si="1"/>
        <v>0.54215456011527241</v>
      </c>
      <c r="AD6">
        <f t="shared" si="1"/>
        <v>0.55215456011527242</v>
      </c>
      <c r="AE6">
        <f t="shared" si="1"/>
        <v>0.56215456011527243</v>
      </c>
      <c r="AF6">
        <f t="shared" si="1"/>
        <v>0.57215456011527244</v>
      </c>
      <c r="AG6">
        <f t="shared" si="1"/>
        <v>0.58215456011527245</v>
      </c>
      <c r="AH6">
        <f t="shared" si="1"/>
        <v>0.59215456011527245</v>
      </c>
      <c r="AI6">
        <f t="shared" si="1"/>
        <v>0.60215456011527246</v>
      </c>
      <c r="AJ6">
        <f t="shared" si="1"/>
        <v>0.61215456011527247</v>
      </c>
      <c r="AK6">
        <f t="shared" si="1"/>
        <v>0.62215456011527248</v>
      </c>
      <c r="AL6">
        <f t="shared" si="1"/>
        <v>0.63215456011527249</v>
      </c>
    </row>
    <row r="7" spans="1:38" ht="15" x14ac:dyDescent="0.25">
      <c r="C7" t="s">
        <v>169</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row>
    <row r="8" spans="1:38" ht="15" x14ac:dyDescent="0.25">
      <c r="C8" t="s">
        <v>168</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row>
    <row r="10" spans="1:38" ht="15" x14ac:dyDescent="0.25">
      <c r="B10" s="101"/>
      <c r="C10" s="101"/>
      <c r="D10" s="101"/>
      <c r="E10" s="101"/>
      <c r="F10" s="101"/>
      <c r="G10" s="101"/>
      <c r="H10" s="101"/>
      <c r="I10" s="101"/>
      <c r="J10" s="101"/>
      <c r="K10" s="101"/>
      <c r="L10" s="101"/>
      <c r="M10" s="101"/>
      <c r="N10" s="101"/>
      <c r="O10" s="101"/>
      <c r="P10" s="101"/>
      <c r="Q10" s="101"/>
      <c r="R10" s="101"/>
      <c r="S10" s="103"/>
      <c r="T10" s="103"/>
      <c r="U10" s="103"/>
      <c r="V10" s="103"/>
      <c r="W10" s="103"/>
      <c r="X10" s="103"/>
      <c r="Y10" s="103"/>
      <c r="Z10" s="103"/>
      <c r="AA10" s="103"/>
      <c r="AB10" s="103"/>
      <c r="AC10" s="103"/>
      <c r="AD10" s="103"/>
      <c r="AE10" s="103"/>
      <c r="AF10" s="103"/>
      <c r="AG10" s="103"/>
      <c r="AH10" s="103"/>
      <c r="AI10" s="103"/>
      <c r="AJ10" s="103"/>
      <c r="AK10" s="103"/>
      <c r="AL10" s="103"/>
    </row>
    <row r="11" spans="1:38" ht="15" x14ac:dyDescent="0.25">
      <c r="B11" s="101"/>
      <c r="C11" s="101"/>
      <c r="D11" s="101"/>
      <c r="E11" s="101"/>
      <c r="F11" s="101"/>
      <c r="G11" s="101"/>
      <c r="H11" s="101"/>
      <c r="I11" s="101"/>
      <c r="J11" s="101"/>
      <c r="K11" s="101"/>
      <c r="L11" s="101"/>
      <c r="M11" s="101"/>
      <c r="N11" s="101"/>
      <c r="O11" s="101"/>
      <c r="P11" s="101"/>
      <c r="Q11" s="101"/>
      <c r="R11" s="101"/>
      <c r="S11" s="103"/>
      <c r="T11" s="103"/>
      <c r="U11" s="103"/>
      <c r="V11" s="103"/>
      <c r="W11" s="103"/>
      <c r="X11" s="103"/>
      <c r="Y11" s="103"/>
      <c r="Z11" s="103"/>
      <c r="AA11" s="103"/>
      <c r="AB11" s="103"/>
      <c r="AC11" s="103"/>
      <c r="AD11" s="103"/>
      <c r="AE11" s="103"/>
      <c r="AF11" s="103"/>
      <c r="AG11" s="103"/>
      <c r="AH11" s="103"/>
      <c r="AI11" s="103"/>
      <c r="AJ11" s="103"/>
      <c r="AK11" s="103"/>
      <c r="AL11" s="103"/>
    </row>
    <row r="12" spans="1:38" ht="15" x14ac:dyDescent="0.25">
      <c r="B12" s="101">
        <v>2014</v>
      </c>
      <c r="C12" s="101">
        <v>2015</v>
      </c>
      <c r="D12" s="101">
        <v>2016</v>
      </c>
      <c r="E12" s="101">
        <v>2017</v>
      </c>
      <c r="F12" s="101">
        <v>2018</v>
      </c>
      <c r="G12" s="101">
        <v>2019</v>
      </c>
      <c r="H12" s="101">
        <v>2020</v>
      </c>
      <c r="I12" s="101">
        <v>2021</v>
      </c>
      <c r="J12" s="101">
        <v>2022</v>
      </c>
      <c r="K12" s="101">
        <v>2023</v>
      </c>
      <c r="L12" s="101">
        <v>2024</v>
      </c>
      <c r="M12" s="101">
        <v>2025</v>
      </c>
      <c r="N12" s="101">
        <v>2026</v>
      </c>
      <c r="O12" s="101">
        <v>2027</v>
      </c>
      <c r="P12" s="101">
        <v>2028</v>
      </c>
      <c r="Q12" s="101">
        <v>2029</v>
      </c>
      <c r="R12" s="101">
        <v>2030</v>
      </c>
      <c r="S12" s="103">
        <f>R12+1</f>
        <v>2031</v>
      </c>
      <c r="T12" s="103">
        <f t="shared" ref="T12:AK12" si="2">S12+1</f>
        <v>2032</v>
      </c>
      <c r="U12" s="103">
        <f t="shared" si="2"/>
        <v>2033</v>
      </c>
      <c r="V12" s="103">
        <f t="shared" si="2"/>
        <v>2034</v>
      </c>
      <c r="W12" s="103">
        <f t="shared" si="2"/>
        <v>2035</v>
      </c>
      <c r="X12" s="103">
        <f t="shared" si="2"/>
        <v>2036</v>
      </c>
      <c r="Y12" s="103">
        <f t="shared" si="2"/>
        <v>2037</v>
      </c>
      <c r="Z12" s="103">
        <f t="shared" si="2"/>
        <v>2038</v>
      </c>
      <c r="AA12" s="103">
        <f t="shared" si="2"/>
        <v>2039</v>
      </c>
      <c r="AB12" s="103">
        <f t="shared" si="2"/>
        <v>2040</v>
      </c>
      <c r="AC12" s="103">
        <f t="shared" si="2"/>
        <v>2041</v>
      </c>
      <c r="AD12" s="103">
        <f t="shared" si="2"/>
        <v>2042</v>
      </c>
      <c r="AE12" s="103">
        <f t="shared" si="2"/>
        <v>2043</v>
      </c>
      <c r="AF12" s="103">
        <f t="shared" si="2"/>
        <v>2044</v>
      </c>
      <c r="AG12" s="103">
        <f>AF12+1</f>
        <v>2045</v>
      </c>
      <c r="AH12" s="103">
        <f t="shared" si="2"/>
        <v>2046</v>
      </c>
      <c r="AI12" s="103">
        <f t="shared" si="2"/>
        <v>2047</v>
      </c>
      <c r="AJ12" s="103">
        <f t="shared" si="2"/>
        <v>2048</v>
      </c>
      <c r="AK12" s="103">
        <f t="shared" si="2"/>
        <v>2049</v>
      </c>
      <c r="AL12" s="103">
        <f>AK12+1</f>
        <v>2050</v>
      </c>
    </row>
    <row r="13" spans="1:38" ht="15" x14ac:dyDescent="0.25">
      <c r="A13" t="s">
        <v>495</v>
      </c>
      <c r="B13">
        <f t="shared" ref="B13:R13" si="3">B14/B15</f>
        <v>4.7512405206734207E-2</v>
      </c>
      <c r="C13">
        <f t="shared" si="3"/>
        <v>7.3894629895224662E-2</v>
      </c>
      <c r="D13">
        <f t="shared" si="3"/>
        <v>0.10570002587618775</v>
      </c>
      <c r="E13">
        <f t="shared" si="3"/>
        <v>0.12664471184035014</v>
      </c>
      <c r="F13">
        <f t="shared" si="3"/>
        <v>0.16769466185305659</v>
      </c>
      <c r="G13">
        <f t="shared" si="3"/>
        <v>0.21402874076162742</v>
      </c>
      <c r="H13">
        <f t="shared" si="3"/>
        <v>0.2612448639439352</v>
      </c>
      <c r="I13">
        <f t="shared" si="3"/>
        <v>0.30739117271818944</v>
      </c>
      <c r="J13">
        <f t="shared" si="3"/>
        <v>0.35255123357959506</v>
      </c>
      <c r="K13">
        <f t="shared" si="3"/>
        <v>0.36534026659795066</v>
      </c>
      <c r="L13">
        <f t="shared" si="3"/>
        <v>0.36913848135614252</v>
      </c>
      <c r="M13">
        <f t="shared" si="3"/>
        <v>0.37092740931227153</v>
      </c>
      <c r="N13">
        <f t="shared" si="3"/>
        <v>0.39301321727330801</v>
      </c>
      <c r="O13">
        <f t="shared" si="3"/>
        <v>0.39849529824725466</v>
      </c>
      <c r="P13">
        <f t="shared" si="3"/>
        <v>0.42335142009750126</v>
      </c>
      <c r="Q13">
        <f t="shared" si="3"/>
        <v>0.42453052595130286</v>
      </c>
      <c r="R13">
        <f t="shared" si="3"/>
        <v>0.43215456011527237</v>
      </c>
      <c r="S13">
        <f>R13+0.01</f>
        <v>0.44215456011527238</v>
      </c>
      <c r="T13">
        <f t="shared" ref="T13:AL13" si="4">S13+0.01</f>
        <v>0.45215456011527239</v>
      </c>
      <c r="U13">
        <f t="shared" si="4"/>
        <v>0.46215456011527239</v>
      </c>
      <c r="V13">
        <f t="shared" si="4"/>
        <v>0.4721545601152724</v>
      </c>
      <c r="W13">
        <f t="shared" si="4"/>
        <v>0.48215456011527241</v>
      </c>
      <c r="X13">
        <f t="shared" si="4"/>
        <v>0.49215456011527242</v>
      </c>
      <c r="Y13">
        <f t="shared" si="4"/>
        <v>0.50215456011527237</v>
      </c>
      <c r="Z13">
        <f t="shared" si="4"/>
        <v>0.51215456011527238</v>
      </c>
      <c r="AA13">
        <f t="shared" si="4"/>
        <v>0.52215456011527239</v>
      </c>
      <c r="AB13">
        <f t="shared" si="4"/>
        <v>0.5321545601152724</v>
      </c>
      <c r="AC13">
        <f t="shared" si="4"/>
        <v>0.54215456011527241</v>
      </c>
      <c r="AD13">
        <f t="shared" si="4"/>
        <v>0.55215456011527242</v>
      </c>
      <c r="AE13">
        <f t="shared" si="4"/>
        <v>0.56215456011527243</v>
      </c>
      <c r="AF13">
        <f t="shared" si="4"/>
        <v>0.57215456011527244</v>
      </c>
      <c r="AG13">
        <f t="shared" si="4"/>
        <v>0.58215456011527245</v>
      </c>
      <c r="AH13">
        <f t="shared" si="4"/>
        <v>0.59215456011527245</v>
      </c>
      <c r="AI13">
        <f t="shared" si="4"/>
        <v>0.60215456011527246</v>
      </c>
      <c r="AJ13">
        <f t="shared" si="4"/>
        <v>0.61215456011527247</v>
      </c>
      <c r="AK13">
        <f t="shared" si="4"/>
        <v>0.62215456011527248</v>
      </c>
      <c r="AL13">
        <f t="shared" si="4"/>
        <v>0.63215456011527249</v>
      </c>
    </row>
    <row r="14" spans="1:38" ht="15" x14ac:dyDescent="0.25">
      <c r="A14" t="s">
        <v>494</v>
      </c>
      <c r="B14">
        <f t="shared" ref="B14:R14" si="5">B60+B61+B46+B47+B33+B34+B21+B20</f>
        <v>92405.160775339536</v>
      </c>
      <c r="C14">
        <f t="shared" si="5"/>
        <v>149139.49936854898</v>
      </c>
      <c r="D14">
        <f t="shared" si="5"/>
        <v>215005.03951015853</v>
      </c>
      <c r="E14">
        <f t="shared" si="5"/>
        <v>260487.84803033483</v>
      </c>
      <c r="F14">
        <f t="shared" si="5"/>
        <v>334275.55455325235</v>
      </c>
      <c r="G14">
        <f t="shared" si="5"/>
        <v>423975.13751072204</v>
      </c>
      <c r="H14">
        <f t="shared" si="5"/>
        <v>513674.72046819166</v>
      </c>
      <c r="I14">
        <f t="shared" si="5"/>
        <v>603374.30342566129</v>
      </c>
      <c r="J14">
        <f t="shared" si="5"/>
        <v>693073.88638313091</v>
      </c>
      <c r="K14">
        <f t="shared" si="5"/>
        <v>719003.88638313091</v>
      </c>
      <c r="L14">
        <f t="shared" si="5"/>
        <v>719003.88638313091</v>
      </c>
      <c r="M14">
        <f t="shared" si="5"/>
        <v>719003.88638313091</v>
      </c>
      <c r="N14">
        <f t="shared" si="5"/>
        <v>757898.88638313091</v>
      </c>
      <c r="O14">
        <f t="shared" si="5"/>
        <v>764381.38638313091</v>
      </c>
      <c r="P14">
        <f t="shared" si="5"/>
        <v>809758.88638313091</v>
      </c>
      <c r="Q14">
        <f t="shared" si="5"/>
        <v>809758.88638313091</v>
      </c>
      <c r="R14">
        <f t="shared" si="5"/>
        <v>822723.88638313091</v>
      </c>
    </row>
    <row r="15" spans="1:38" ht="15" x14ac:dyDescent="0.25">
      <c r="A15" t="s">
        <v>496</v>
      </c>
      <c r="B15">
        <f t="shared" ref="B15:R15" si="6">(B67+B53+B40+B27)+B14</f>
        <v>1944863.8807753394</v>
      </c>
      <c r="C15">
        <f t="shared" si="6"/>
        <v>2018272.4993685489</v>
      </c>
      <c r="D15">
        <f t="shared" si="6"/>
        <v>2034105.8360951184</v>
      </c>
      <c r="E15">
        <f t="shared" si="6"/>
        <v>2056839.5177740147</v>
      </c>
      <c r="F15">
        <f t="shared" si="6"/>
        <v>1993358.3505846073</v>
      </c>
      <c r="G15">
        <f t="shared" si="6"/>
        <v>1980926.1877726996</v>
      </c>
      <c r="H15">
        <f t="shared" si="6"/>
        <v>1966257.6814464361</v>
      </c>
      <c r="I15">
        <f t="shared" si="6"/>
        <v>1962887.5419230848</v>
      </c>
      <c r="J15">
        <f t="shared" si="6"/>
        <v>1965881.3255199019</v>
      </c>
      <c r="K15">
        <f t="shared" si="6"/>
        <v>1968038.9820659426</v>
      </c>
      <c r="L15">
        <f t="shared" si="6"/>
        <v>1947789.035002938</v>
      </c>
      <c r="M15">
        <f t="shared" si="6"/>
        <v>1938395.1369790128</v>
      </c>
      <c r="N15">
        <f t="shared" si="6"/>
        <v>1928431.0376159062</v>
      </c>
      <c r="O15">
        <f t="shared" si="6"/>
        <v>1918169.1471522825</v>
      </c>
      <c r="P15">
        <f t="shared" si="6"/>
        <v>1912734.5461523121</v>
      </c>
      <c r="Q15">
        <f t="shared" si="6"/>
        <v>1907422.0506725514</v>
      </c>
      <c r="R15">
        <f t="shared" si="6"/>
        <v>1903772.3127662439</v>
      </c>
    </row>
    <row r="17" spans="1:18" ht="15" x14ac:dyDescent="0.25">
      <c r="A17" t="s">
        <v>505</v>
      </c>
    </row>
    <row r="19" spans="1:18" ht="15" x14ac:dyDescent="0.25">
      <c r="A19" t="str">
        <f>'CARB Aug 2018 scenarios data'!B19</f>
        <v>Fuel</v>
      </c>
      <c r="B19" s="101">
        <f>'CARB Aug 2018 scenarios data'!D19</f>
        <v>2014</v>
      </c>
      <c r="C19" s="101">
        <f>'CARB Aug 2018 scenarios data'!E19</f>
        <v>2015</v>
      </c>
      <c r="D19" s="101">
        <f>'CARB Aug 2018 scenarios data'!F19</f>
        <v>2016</v>
      </c>
      <c r="E19" s="101">
        <f>'CARB Aug 2018 scenarios data'!G19</f>
        <v>2017</v>
      </c>
      <c r="F19" s="101">
        <f>'CARB Aug 2018 scenarios data'!H19</f>
        <v>2018</v>
      </c>
      <c r="G19" s="101">
        <f>'CARB Aug 2018 scenarios data'!I19</f>
        <v>2019</v>
      </c>
      <c r="H19" s="101">
        <f>'CARB Aug 2018 scenarios data'!J19</f>
        <v>2020</v>
      </c>
      <c r="I19" s="101">
        <f>'CARB Aug 2018 scenarios data'!K19</f>
        <v>2021</v>
      </c>
      <c r="J19" s="101">
        <f>'CARB Aug 2018 scenarios data'!L19</f>
        <v>2022</v>
      </c>
      <c r="K19" s="101">
        <f>'CARB Aug 2018 scenarios data'!M19</f>
        <v>2023</v>
      </c>
      <c r="L19" s="101">
        <f>'CARB Aug 2018 scenarios data'!N19</f>
        <v>2024</v>
      </c>
      <c r="M19" s="101">
        <f>'CARB Aug 2018 scenarios data'!O19</f>
        <v>2025</v>
      </c>
      <c r="N19" s="101">
        <f>'CARB Aug 2018 scenarios data'!P19</f>
        <v>2026</v>
      </c>
      <c r="O19" s="101">
        <f>'CARB Aug 2018 scenarios data'!Q19</f>
        <v>2027</v>
      </c>
      <c r="P19" s="101">
        <f>'CARB Aug 2018 scenarios data'!R19</f>
        <v>2028</v>
      </c>
      <c r="Q19" s="101">
        <f>'CARB Aug 2018 scenarios data'!S19</f>
        <v>2029</v>
      </c>
      <c r="R19" s="101">
        <f>'CARB Aug 2018 scenarios data'!T19</f>
        <v>2030</v>
      </c>
    </row>
    <row r="20" spans="1:18" ht="15" x14ac:dyDescent="0.25">
      <c r="A20" t="str">
        <f>'CARB Aug 2018 scenarios data'!B20</f>
        <v>Biodiesel</v>
      </c>
      <c r="B20">
        <f>'CARB Aug 2018 scenarios data'!D20</f>
        <v>8450.8401938348852</v>
      </c>
      <c r="C20" s="44">
        <f>'CARB Aug 2018 scenarios data'!E20</f>
        <v>15892.624842137247</v>
      </c>
      <c r="D20" s="44">
        <f>'CARB Aug 2018 scenarios data'!F20</f>
        <v>20603.494372489626</v>
      </c>
      <c r="E20" s="44">
        <f>'CARB Aug 2018 scenarios data'!G20</f>
        <v>21629.003325483714</v>
      </c>
      <c r="F20" s="44">
        <f>'CARB Aug 2018 scenarios data'!H20</f>
        <v>25226.388638313092</v>
      </c>
      <c r="G20" s="44">
        <f>'CARB Aug 2018 scenarios data'!I20</f>
        <v>34686.284377680502</v>
      </c>
      <c r="H20" s="44">
        <f>'CARB Aug 2018 scenarios data'!J20</f>
        <v>44146.180117047908</v>
      </c>
      <c r="I20" s="44">
        <f>'CARB Aug 2018 scenarios data'!K20</f>
        <v>53606.075856415315</v>
      </c>
      <c r="J20" s="44">
        <f>'CARB Aug 2018 scenarios data'!L20</f>
        <v>63065.971595782728</v>
      </c>
      <c r="K20" s="44">
        <f>'CARB Aug 2018 scenarios data'!M20</f>
        <v>63065.971595782728</v>
      </c>
      <c r="L20" s="44">
        <f>'CARB Aug 2018 scenarios data'!N20</f>
        <v>63065.971595782728</v>
      </c>
      <c r="M20" s="44">
        <f>'CARB Aug 2018 scenarios data'!O20</f>
        <v>63065.971595782728</v>
      </c>
      <c r="N20" s="44">
        <f>'CARB Aug 2018 scenarios data'!P20</f>
        <v>63065.971595782728</v>
      </c>
      <c r="O20" s="44">
        <f>'CARB Aug 2018 scenarios data'!Q20</f>
        <v>63065.971595782728</v>
      </c>
      <c r="P20" s="44">
        <f>'CARB Aug 2018 scenarios data'!R20</f>
        <v>63065.971595782728</v>
      </c>
      <c r="Q20" s="44">
        <f>'CARB Aug 2018 scenarios data'!S20</f>
        <v>63065.971595782728</v>
      </c>
      <c r="R20" s="44">
        <f>'CARB Aug 2018 scenarios data'!T20</f>
        <v>63065.971595782728</v>
      </c>
    </row>
    <row r="21" spans="1:18" ht="15" x14ac:dyDescent="0.25">
      <c r="A21" t="str">
        <f>'CARB Aug 2018 scenarios data'!B21</f>
        <v>Renewable Diesel</v>
      </c>
      <c r="B21">
        <f>'CARB Aug 2018 scenarios data'!D21</f>
        <v>14650.45</v>
      </c>
      <c r="C21" s="44">
        <f>'CARB Aug 2018 scenarios data'!E21</f>
        <v>21392.25</v>
      </c>
      <c r="D21" s="44">
        <f>'CARB Aug 2018 scenarios data'!F21</f>
        <v>33147.765505050003</v>
      </c>
      <c r="E21" s="44">
        <f>'CARB Aug 2018 scenarios data'!G21</f>
        <v>43492.958682100005</v>
      </c>
      <c r="F21" s="44">
        <f>'CARB Aug 2018 scenarios data'!H21</f>
        <v>58342.5</v>
      </c>
      <c r="G21" s="44">
        <f>'CARB Aug 2018 scenarios data'!I21</f>
        <v>71307.5</v>
      </c>
      <c r="H21" s="44">
        <f>'CARB Aug 2018 scenarios data'!J21</f>
        <v>84272.5</v>
      </c>
      <c r="I21" s="44">
        <f>'CARB Aug 2018 scenarios data'!K21</f>
        <v>97237.5</v>
      </c>
      <c r="J21">
        <f>'CARB Aug 2018 scenarios data'!L21</f>
        <v>110202.5</v>
      </c>
      <c r="K21">
        <f>'CARB Aug 2018 scenarios data'!M21</f>
        <v>116685</v>
      </c>
      <c r="L21">
        <f>'CARB Aug 2018 scenarios data'!N21</f>
        <v>116685</v>
      </c>
      <c r="M21">
        <f>'CARB Aug 2018 scenarios data'!O21</f>
        <v>116685</v>
      </c>
      <c r="N21">
        <f>'CARB Aug 2018 scenarios data'!P21</f>
        <v>129650</v>
      </c>
      <c r="O21">
        <f>'CARB Aug 2018 scenarios data'!Q21</f>
        <v>129650</v>
      </c>
      <c r="P21">
        <f>'CARB Aug 2018 scenarios data'!R21</f>
        <v>142615</v>
      </c>
      <c r="Q21">
        <f>'CARB Aug 2018 scenarios data'!S21</f>
        <v>142615</v>
      </c>
      <c r="R21">
        <f>'CARB Aug 2018 scenarios data'!T21</f>
        <v>142615</v>
      </c>
    </row>
    <row r="22" spans="1:18" ht="15" x14ac:dyDescent="0.25">
      <c r="A22" t="str">
        <f>'CARB Aug 2018 scenarios data'!B22</f>
        <v>Conventional NG</v>
      </c>
      <c r="B22">
        <f>'CARB Aug 2018 scenarios data'!D22</f>
        <v>13043.59</v>
      </c>
      <c r="C22">
        <f>'CARB Aug 2018 scenarios data'!E22</f>
        <v>9278.43</v>
      </c>
      <c r="D22">
        <f>'CARB Aug 2018 scenarios data'!F22</f>
        <v>7421.0533086899995</v>
      </c>
      <c r="E22">
        <f>'CARB Aug 2018 scenarios data'!G22</f>
        <v>6943.2012545699999</v>
      </c>
      <c r="F22">
        <f>'CARB Aug 2018 scenarios data'!H22</f>
        <v>3361.75</v>
      </c>
      <c r="G22">
        <f>'CARB Aug 2018 scenarios data'!I22</f>
        <v>0</v>
      </c>
      <c r="H22">
        <f>'CARB Aug 2018 scenarios data'!J22</f>
        <v>0</v>
      </c>
      <c r="I22">
        <f>'CARB Aug 2018 scenarios data'!K22</f>
        <v>0</v>
      </c>
      <c r="J22">
        <f>'CARB Aug 2018 scenarios data'!L22</f>
        <v>0</v>
      </c>
      <c r="K22">
        <f>'CARB Aug 2018 scenarios data'!M22</f>
        <v>0</v>
      </c>
      <c r="L22">
        <f>'CARB Aug 2018 scenarios data'!N22</f>
        <v>0</v>
      </c>
      <c r="M22">
        <f>'CARB Aug 2018 scenarios data'!O22</f>
        <v>0</v>
      </c>
      <c r="N22">
        <f>'CARB Aug 2018 scenarios data'!P22</f>
        <v>0</v>
      </c>
      <c r="O22">
        <f>'CARB Aug 2018 scenarios data'!Q22</f>
        <v>0</v>
      </c>
      <c r="P22">
        <f>'CARB Aug 2018 scenarios data'!R22</f>
        <v>0</v>
      </c>
      <c r="Q22">
        <f>'CARB Aug 2018 scenarios data'!S22</f>
        <v>0</v>
      </c>
      <c r="R22">
        <f>'CARB Aug 2018 scenarios data'!T22</f>
        <v>0</v>
      </c>
    </row>
    <row r="23" spans="1:18" ht="15" x14ac:dyDescent="0.25">
      <c r="A23" t="str">
        <f>'CARB Aug 2018 scenarios data'!B23</f>
        <v>Renewable NG</v>
      </c>
      <c r="B23">
        <f>'CARB Aug 2018 scenarios data'!D23</f>
        <v>3899.63</v>
      </c>
      <c r="C23" s="44">
        <f>'CARB Aug 2018 scenarios data'!E23</f>
        <v>9143.9599999999991</v>
      </c>
      <c r="D23" s="44">
        <f>'CARB Aug 2018 scenarios data'!F23</f>
        <v>12163.061748669999</v>
      </c>
      <c r="E23" s="44">
        <f>'CARB Aug 2018 scenarios data'!G23</f>
        <v>14350.413566159999</v>
      </c>
      <c r="F23" s="44">
        <f>'CARB Aug 2018 scenarios data'!H23</f>
        <v>17667.25</v>
      </c>
      <c r="G23" s="44">
        <f>'CARB Aug 2018 scenarios data'!I23</f>
        <v>23273</v>
      </c>
      <c r="H23" s="44">
        <f>'CARB Aug 2018 scenarios data'!J23</f>
        <v>25897</v>
      </c>
      <c r="I23" s="44">
        <f>'CARB Aug 2018 scenarios data'!K23</f>
        <v>28599</v>
      </c>
      <c r="J23" s="44">
        <f>'CARB Aug 2018 scenarios data'!L23</f>
        <v>31494</v>
      </c>
      <c r="K23" s="44">
        <f>'CARB Aug 2018 scenarios data'!M23</f>
        <v>34291</v>
      </c>
      <c r="L23" s="44">
        <f>'CARB Aug 2018 scenarios data'!N23</f>
        <v>38174</v>
      </c>
      <c r="M23" s="44">
        <f>'CARB Aug 2018 scenarios data'!O23</f>
        <v>38736</v>
      </c>
      <c r="N23" s="44">
        <f>'CARB Aug 2018 scenarios data'!P23</f>
        <v>39660</v>
      </c>
      <c r="O23" s="44">
        <f>'CARB Aug 2018 scenarios data'!Q23</f>
        <v>40554</v>
      </c>
      <c r="P23" s="44">
        <f>'CARB Aug 2018 scenarios data'!R23</f>
        <v>41335.999999999993</v>
      </c>
      <c r="Q23" s="44">
        <f>'CARB Aug 2018 scenarios data'!S23</f>
        <v>42097</v>
      </c>
      <c r="R23" s="44">
        <f>'CARB Aug 2018 scenarios data'!T23</f>
        <v>42921</v>
      </c>
    </row>
    <row r="24" spans="1:18" ht="15" x14ac:dyDescent="0.25">
      <c r="A24" t="str">
        <f>'CARB Aug 2018 scenarios data'!B24</f>
        <v>Hydrogen for HDVs</v>
      </c>
      <c r="B24">
        <f>'CARB Aug 2018 scenarios data'!D24</f>
        <v>0</v>
      </c>
      <c r="C24" s="44">
        <f>'CARB Aug 2018 scenarios data'!E24</f>
        <v>0</v>
      </c>
      <c r="D24" s="44">
        <f>'CARB Aug 2018 scenarios data'!F24</f>
        <v>0</v>
      </c>
      <c r="E24" s="44">
        <f>'CARB Aug 2018 scenarios data'!G24</f>
        <v>0</v>
      </c>
      <c r="F24" s="44">
        <f>'CARB Aug 2018 scenarios data'!H24</f>
        <v>5.7234630739286354</v>
      </c>
      <c r="G24" s="44">
        <f>'CARB Aug 2018 scenarios data'!I24</f>
        <v>10.652928121525175</v>
      </c>
      <c r="H24" s="44">
        <f>'CARB Aug 2018 scenarios data'!J24</f>
        <v>16.276896567875241</v>
      </c>
      <c r="I24" s="44">
        <f>'CARB Aug 2018 scenarios data'!K24</f>
        <v>24.420568063299566</v>
      </c>
      <c r="J24" s="44">
        <f>'CARB Aug 2018 scenarios data'!L24</f>
        <v>37.32459875518915</v>
      </c>
      <c r="K24" s="44">
        <f>'CARB Aug 2018 scenarios data'!M24</f>
        <v>50.873755630234925</v>
      </c>
      <c r="L24" s="44">
        <f>'CARB Aug 2018 scenarios data'!N24</f>
        <v>76.434906319096569</v>
      </c>
      <c r="M24" s="44">
        <f>'CARB Aug 2018 scenarios data'!O24</f>
        <v>108.31109994067391</v>
      </c>
      <c r="N24" s="44">
        <f>'CARB Aug 2018 scenarios data'!P24</f>
        <v>150.70441338848033</v>
      </c>
      <c r="O24" s="44">
        <f>'CARB Aug 2018 scenarios data'!Q24</f>
        <v>205.65468608853371</v>
      </c>
      <c r="P24" s="44">
        <f>'CARB Aug 2018 scenarios data'!R24</f>
        <v>272.91898743491959</v>
      </c>
      <c r="Q24" s="44">
        <f>'CARB Aug 2018 scenarios data'!S24</f>
        <v>360.26080208115457</v>
      </c>
      <c r="R24" s="44">
        <f>'CARB Aug 2018 scenarios data'!T24</f>
        <v>474.09743216818134</v>
      </c>
    </row>
    <row r="25" spans="1:18" ht="15" x14ac:dyDescent="0.25">
      <c r="A25" t="str">
        <f>'CARB Aug 2018 scenarios data'!B25</f>
        <v>Electricity for HDVs</v>
      </c>
      <c r="B25">
        <f>'CARB Aug 2018 scenarios data'!D25</f>
        <v>0</v>
      </c>
      <c r="C25" s="44">
        <f>'CARB Aug 2018 scenarios data'!E25</f>
        <v>0</v>
      </c>
      <c r="D25" s="44">
        <f>'CARB Aug 2018 scenarios data'!F25</f>
        <v>0</v>
      </c>
      <c r="E25" s="44">
        <f>'CARB Aug 2018 scenarios data'!G25</f>
        <v>6.8439616046135487</v>
      </c>
      <c r="F25" s="44">
        <f>'CARB Aug 2018 scenarios data'!H25</f>
        <v>37.450648629786762</v>
      </c>
      <c r="G25" s="44">
        <f>'CARB Aug 2018 scenarios data'!I25</f>
        <v>79.17680735477839</v>
      </c>
      <c r="H25" s="44">
        <f>'CARB Aug 2018 scenarios data'!J25</f>
        <v>139.76783683262596</v>
      </c>
      <c r="I25" s="44">
        <f>'CARB Aug 2018 scenarios data'!K25</f>
        <v>209.33953335541773</v>
      </c>
      <c r="J25" s="44">
        <f>'CARB Aug 2018 scenarios data'!L25</f>
        <v>350.30666417877399</v>
      </c>
      <c r="K25" s="44">
        <f>'CARB Aug 2018 scenarios data'!M25</f>
        <v>525.91928789564838</v>
      </c>
      <c r="L25" s="44">
        <f>'CARB Aug 2018 scenarios data'!N25</f>
        <v>858.60768470723667</v>
      </c>
      <c r="M25" s="44">
        <f>'CARB Aug 2018 scenarios data'!O25</f>
        <v>1261.8919987020427</v>
      </c>
      <c r="N25" s="44">
        <f>'CARB Aug 2018 scenarios data'!P25</f>
        <v>1739.4727726914043</v>
      </c>
      <c r="O25" s="44">
        <f>'CARB Aug 2018 scenarios data'!Q25</f>
        <v>2244.5572441514273</v>
      </c>
      <c r="P25" s="44">
        <f>'CARB Aug 2018 scenarios data'!R25</f>
        <v>2722.0184630413464</v>
      </c>
      <c r="Q25" s="44">
        <f>'CARB Aug 2018 scenarios data'!S25</f>
        <v>3200.4320928599441</v>
      </c>
      <c r="R25" s="44">
        <f>'CARB Aug 2018 scenarios data'!T25</f>
        <v>3688.0608001886189</v>
      </c>
    </row>
    <row r="26" spans="1:18" ht="15" x14ac:dyDescent="0.25">
      <c r="A26" t="str">
        <f>'CARB Aug 2018 scenarios data'!B26</f>
        <v>Electricity for Rail/Forklift/etc.</v>
      </c>
      <c r="B26">
        <f>'CARB Aug 2018 scenarios data'!D26</f>
        <v>0</v>
      </c>
      <c r="C26" s="44">
        <f>'CARB Aug 2018 scenarios data'!E26</f>
        <v>4320.0010128537469</v>
      </c>
      <c r="D26" s="44">
        <f>'CARB Aug 2018 scenarios data'!F26</f>
        <v>4430.8990789945565</v>
      </c>
      <c r="E26" s="44">
        <f>'CARB Aug 2018 scenarios data'!G26</f>
        <v>5083.8468416826181</v>
      </c>
      <c r="F26" s="44">
        <f>'CARB Aug 2018 scenarios data'!H26</f>
        <v>5083.2011917912414</v>
      </c>
      <c r="G26" s="44">
        <f>'CARB Aug 2018 scenarios data'!I26</f>
        <v>5083.2011917912414</v>
      </c>
      <c r="H26" s="44">
        <f>'CARB Aug 2018 scenarios data'!J26</f>
        <v>5083.2011917912414</v>
      </c>
      <c r="I26" s="44">
        <f>'CARB Aug 2018 scenarios data'!K26</f>
        <v>5083.2011917912414</v>
      </c>
      <c r="J26" s="44">
        <f>'CARB Aug 2018 scenarios data'!L26</f>
        <v>5083.2011917912414</v>
      </c>
      <c r="K26" s="44">
        <f>'CARB Aug 2018 scenarios data'!M26</f>
        <v>5083.2011917912414</v>
      </c>
      <c r="L26" s="44">
        <f>'CARB Aug 2018 scenarios data'!N26</f>
        <v>5083.2011917912414</v>
      </c>
      <c r="M26" s="44">
        <f>'CARB Aug 2018 scenarios data'!O26</f>
        <v>5083.2011917912414</v>
      </c>
      <c r="N26" s="44">
        <f>'CARB Aug 2018 scenarios data'!P26</f>
        <v>5083.2011917912414</v>
      </c>
      <c r="O26" s="44">
        <f>'CARB Aug 2018 scenarios data'!Q26</f>
        <v>5083.2011917912414</v>
      </c>
      <c r="P26" s="44">
        <f>'CARB Aug 2018 scenarios data'!R26</f>
        <v>5083.2011917912414</v>
      </c>
      <c r="Q26" s="44">
        <f>'CARB Aug 2018 scenarios data'!S26</f>
        <v>5083.2011917912414</v>
      </c>
      <c r="R26" s="44">
        <f>'CARB Aug 2018 scenarios data'!T26</f>
        <v>5083.2011917912414</v>
      </c>
    </row>
    <row r="27" spans="1:18" ht="15" x14ac:dyDescent="0.25">
      <c r="A27" t="str">
        <f>'CARB Aug 2018 scenarios data'!B27</f>
        <v>CARB Diesel</v>
      </c>
      <c r="B27">
        <f>'CARB Aug 2018 scenarios data'!D27</f>
        <v>463114.68</v>
      </c>
      <c r="C27" s="44">
        <f>'CARB Aug 2018 scenarios data'!E27</f>
        <v>467283.25</v>
      </c>
      <c r="D27" s="44">
        <f>'CARB Aug 2018 scenarios data'!F27</f>
        <v>454775.19914623996</v>
      </c>
      <c r="E27" s="44">
        <f>'CARB Aug 2018 scenarios data'!G27</f>
        <v>449087.91743591998</v>
      </c>
      <c r="F27" s="44">
        <f>'CARB Aug 2018 scenarios data'!H27</f>
        <v>418200.18510874483</v>
      </c>
      <c r="G27" s="44">
        <f>'CARB Aug 2018 scenarios data'!I27</f>
        <v>392898.83047637768</v>
      </c>
      <c r="H27" s="44">
        <f>'CARB Aug 2018 scenarios data'!J27</f>
        <v>364880.6376778697</v>
      </c>
      <c r="I27" s="44">
        <f>'CARB Aug 2018 scenarios data'!K27</f>
        <v>338148.67235172761</v>
      </c>
      <c r="J27" s="44">
        <f>'CARB Aug 2018 scenarios data'!L27</f>
        <v>314729.38985308359</v>
      </c>
      <c r="K27" s="44">
        <f>'CARB Aug 2018 scenarios data'!M27</f>
        <v>305335.46586711606</v>
      </c>
      <c r="L27" s="44">
        <f>'CARB Aug 2018 scenarios data'!N27</f>
        <v>301658.15983316646</v>
      </c>
      <c r="M27" s="44">
        <f>'CARB Aug 2018 scenarios data'!O27</f>
        <v>301126.87978721352</v>
      </c>
      <c r="N27" s="44">
        <f>'CARB Aug 2018 scenarios data'!P27</f>
        <v>287839.70096281491</v>
      </c>
      <c r="O27" s="44">
        <f>'CARB Aug 2018 scenarios data'!Q27</f>
        <v>286456.85527104948</v>
      </c>
      <c r="P27" s="44">
        <f>'CARB Aug 2018 scenarios data'!R27</f>
        <v>273730.9835939302</v>
      </c>
      <c r="Q27" s="44">
        <f>'CARB Aug 2018 scenarios data'!S27</f>
        <v>272740.2711084038</v>
      </c>
      <c r="R27" s="44">
        <f>'CARB Aug 2018 scenarios data'!T27</f>
        <v>272086.27280927054</v>
      </c>
    </row>
    <row r="29" spans="1:18" ht="15" x14ac:dyDescent="0.25">
      <c r="I29">
        <f>(I20+I21)/(I20+I21+I27)</f>
        <v>0.30847846036243853</v>
      </c>
      <c r="J29">
        <f t="shared" ref="J29:R29" si="7">(J20+J21)/(J20+J21+J27)</f>
        <v>0.355059899404781</v>
      </c>
      <c r="K29">
        <f t="shared" si="7"/>
        <v>0.37055451918201848</v>
      </c>
      <c r="L29">
        <f t="shared" si="7"/>
        <v>0.37338504789519567</v>
      </c>
      <c r="M29">
        <f t="shared" si="7"/>
        <v>0.37379756850689233</v>
      </c>
      <c r="N29">
        <f t="shared" si="7"/>
        <v>0.40102735770387449</v>
      </c>
      <c r="O29">
        <f t="shared" si="7"/>
        <v>0.40218468325070689</v>
      </c>
      <c r="P29">
        <f t="shared" si="7"/>
        <v>0.42902762304788716</v>
      </c>
      <c r="Q29">
        <f t="shared" si="7"/>
        <v>0.42991605145542772</v>
      </c>
      <c r="R29">
        <f t="shared" si="7"/>
        <v>0.43050454798739918</v>
      </c>
    </row>
    <row r="32" spans="1:18" ht="15" x14ac:dyDescent="0.25">
      <c r="A32" t="str">
        <f>'CARB Aug 2018 scenarios data'!B51</f>
        <v>Fuel</v>
      </c>
      <c r="B32">
        <f>'CARB Aug 2018 scenarios data'!D51</f>
        <v>2014</v>
      </c>
      <c r="C32" s="44">
        <f>'CARB Aug 2018 scenarios data'!E51</f>
        <v>2015</v>
      </c>
      <c r="D32" s="44">
        <f>'CARB Aug 2018 scenarios data'!F51</f>
        <v>2016</v>
      </c>
      <c r="E32" s="44">
        <f>'CARB Aug 2018 scenarios data'!G51</f>
        <v>2017</v>
      </c>
      <c r="F32" s="44">
        <f>'CARB Aug 2018 scenarios data'!H51</f>
        <v>2018</v>
      </c>
      <c r="G32" s="44">
        <f>'CARB Aug 2018 scenarios data'!I51</f>
        <v>2019</v>
      </c>
      <c r="H32" s="44">
        <f>'CARB Aug 2018 scenarios data'!J51</f>
        <v>2020</v>
      </c>
      <c r="I32" s="44">
        <f>'CARB Aug 2018 scenarios data'!K51</f>
        <v>2021</v>
      </c>
      <c r="J32" s="44">
        <f>'CARB Aug 2018 scenarios data'!L51</f>
        <v>2022</v>
      </c>
      <c r="K32" s="44">
        <f>'CARB Aug 2018 scenarios data'!M51</f>
        <v>2023</v>
      </c>
      <c r="L32" s="44">
        <f>'CARB Aug 2018 scenarios data'!N51</f>
        <v>2024</v>
      </c>
      <c r="M32" s="44">
        <f>'CARB Aug 2018 scenarios data'!O51</f>
        <v>2025</v>
      </c>
      <c r="N32" s="44">
        <f>'CARB Aug 2018 scenarios data'!P51</f>
        <v>2026</v>
      </c>
      <c r="O32" s="44">
        <f>'CARB Aug 2018 scenarios data'!Q51</f>
        <v>2027</v>
      </c>
      <c r="P32" s="44">
        <f>'CARB Aug 2018 scenarios data'!R51</f>
        <v>2028</v>
      </c>
      <c r="Q32" s="44">
        <f>'CARB Aug 2018 scenarios data'!S51</f>
        <v>2029</v>
      </c>
      <c r="R32" s="44">
        <f>'CARB Aug 2018 scenarios data'!T51</f>
        <v>2030</v>
      </c>
    </row>
    <row r="33" spans="1:18" ht="15" x14ac:dyDescent="0.25">
      <c r="A33" t="str">
        <f>'CARB Aug 2018 scenarios data'!B52</f>
        <v>Biodiesel</v>
      </c>
      <c r="B33">
        <f>'CARB Aug 2018 scenarios data'!D52</f>
        <v>8450.8401938348852</v>
      </c>
      <c r="C33" s="44">
        <f>'CARB Aug 2018 scenarios data'!E52</f>
        <v>15892.624842137247</v>
      </c>
      <c r="D33" s="44">
        <f>'CARB Aug 2018 scenarios data'!F52</f>
        <v>20603.494372489626</v>
      </c>
      <c r="E33" s="44">
        <f>'CARB Aug 2018 scenarios data'!G52</f>
        <v>21629.003325483714</v>
      </c>
      <c r="F33" s="44">
        <f>'CARB Aug 2018 scenarios data'!H52</f>
        <v>25226.388638313092</v>
      </c>
      <c r="G33" s="44">
        <f>'CARB Aug 2018 scenarios data'!I52</f>
        <v>34686.284377680502</v>
      </c>
      <c r="H33" s="44">
        <f>'CARB Aug 2018 scenarios data'!J52</f>
        <v>44146.180117047908</v>
      </c>
      <c r="I33" s="44">
        <f>'CARB Aug 2018 scenarios data'!K52</f>
        <v>53606.075856415315</v>
      </c>
      <c r="J33" s="44">
        <f>'CARB Aug 2018 scenarios data'!L52</f>
        <v>63065.971595782728</v>
      </c>
      <c r="K33" s="44">
        <f>'CARB Aug 2018 scenarios data'!M52</f>
        <v>63065.971595782728</v>
      </c>
      <c r="L33" s="44">
        <f>'CARB Aug 2018 scenarios data'!N52</f>
        <v>63065.971595782728</v>
      </c>
      <c r="M33" s="44">
        <f>'CARB Aug 2018 scenarios data'!O52</f>
        <v>63065.971595782728</v>
      </c>
      <c r="N33" s="44">
        <f>'CARB Aug 2018 scenarios data'!P52</f>
        <v>63065.971595782728</v>
      </c>
      <c r="O33" s="44">
        <f>'CARB Aug 2018 scenarios data'!Q52</f>
        <v>63065.971595782728</v>
      </c>
      <c r="P33" s="44">
        <f>'CARB Aug 2018 scenarios data'!R52</f>
        <v>63065.971595782728</v>
      </c>
      <c r="Q33" s="44">
        <f>'CARB Aug 2018 scenarios data'!S52</f>
        <v>63065.971595782728</v>
      </c>
      <c r="R33" s="44">
        <f>'CARB Aug 2018 scenarios data'!T52</f>
        <v>63065.971595782728</v>
      </c>
    </row>
    <row r="34" spans="1:18" ht="15" x14ac:dyDescent="0.25">
      <c r="A34" t="str">
        <f>'CARB Aug 2018 scenarios data'!B53</f>
        <v>Renewable Diesel</v>
      </c>
      <c r="B34">
        <f>'CARB Aug 2018 scenarios data'!D53</f>
        <v>14650.45</v>
      </c>
      <c r="C34" s="44">
        <f>'CARB Aug 2018 scenarios data'!E53</f>
        <v>21392.25</v>
      </c>
      <c r="D34" s="44">
        <f>'CARB Aug 2018 scenarios data'!F53</f>
        <v>33147.765505050003</v>
      </c>
      <c r="E34" s="44">
        <f>'CARB Aug 2018 scenarios data'!G53</f>
        <v>43492.958682100005</v>
      </c>
      <c r="F34" s="44">
        <f>'CARB Aug 2018 scenarios data'!H53</f>
        <v>58342.5</v>
      </c>
      <c r="G34" s="44">
        <f>'CARB Aug 2018 scenarios data'!I53</f>
        <v>71307.5</v>
      </c>
      <c r="H34" s="44">
        <f>'CARB Aug 2018 scenarios data'!J53</f>
        <v>84272.5</v>
      </c>
      <c r="I34" s="44">
        <f>'CARB Aug 2018 scenarios data'!K53</f>
        <v>97237.5</v>
      </c>
      <c r="J34" s="44">
        <f>'CARB Aug 2018 scenarios data'!L53</f>
        <v>110202.5</v>
      </c>
      <c r="K34" s="44">
        <f>'CARB Aug 2018 scenarios data'!M53</f>
        <v>116685</v>
      </c>
      <c r="L34" s="44">
        <f>'CARB Aug 2018 scenarios data'!N53</f>
        <v>116685</v>
      </c>
      <c r="M34" s="44">
        <f>'CARB Aug 2018 scenarios data'!O53</f>
        <v>116685</v>
      </c>
      <c r="N34" s="44">
        <f>'CARB Aug 2018 scenarios data'!P53</f>
        <v>129650</v>
      </c>
      <c r="O34" s="44">
        <f>'CARB Aug 2018 scenarios data'!Q53</f>
        <v>129650</v>
      </c>
      <c r="P34" s="44">
        <f>'CARB Aug 2018 scenarios data'!R53</f>
        <v>142615</v>
      </c>
      <c r="Q34" s="44">
        <f>'CARB Aug 2018 scenarios data'!S53</f>
        <v>142615</v>
      </c>
      <c r="R34" s="44">
        <f>'CARB Aug 2018 scenarios data'!T53</f>
        <v>142615</v>
      </c>
    </row>
    <row r="35" spans="1:18" ht="15" x14ac:dyDescent="0.25">
      <c r="A35" t="str">
        <f>'CARB Aug 2018 scenarios data'!B54</f>
        <v>Conventional NG</v>
      </c>
      <c r="B35">
        <f>'CARB Aug 2018 scenarios data'!D54</f>
        <v>13043.59</v>
      </c>
      <c r="C35" s="44">
        <f>'CARB Aug 2018 scenarios data'!E54</f>
        <v>9278.43</v>
      </c>
      <c r="D35" s="44">
        <f>'CARB Aug 2018 scenarios data'!F54</f>
        <v>7421.0533086899995</v>
      </c>
      <c r="E35" s="44">
        <f>'CARB Aug 2018 scenarios data'!G54</f>
        <v>6943.2012545699999</v>
      </c>
      <c r="F35" s="44">
        <f>'CARB Aug 2018 scenarios data'!H54</f>
        <v>3361.75</v>
      </c>
      <c r="G35" s="44">
        <f>'CARB Aug 2018 scenarios data'!I54</f>
        <v>0</v>
      </c>
      <c r="H35" s="44">
        <f>'CARB Aug 2018 scenarios data'!J54</f>
        <v>0</v>
      </c>
      <c r="I35" s="44">
        <f>'CARB Aug 2018 scenarios data'!K54</f>
        <v>0</v>
      </c>
      <c r="J35">
        <f>'CARB Aug 2018 scenarios data'!L54</f>
        <v>0</v>
      </c>
      <c r="K35">
        <f>'CARB Aug 2018 scenarios data'!M54</f>
        <v>0</v>
      </c>
      <c r="L35">
        <f>'CARB Aug 2018 scenarios data'!N54</f>
        <v>0</v>
      </c>
      <c r="M35">
        <f>'CARB Aug 2018 scenarios data'!O54</f>
        <v>0</v>
      </c>
      <c r="N35">
        <f>'CARB Aug 2018 scenarios data'!P54</f>
        <v>0</v>
      </c>
      <c r="O35">
        <f>'CARB Aug 2018 scenarios data'!Q54</f>
        <v>0</v>
      </c>
      <c r="P35">
        <f>'CARB Aug 2018 scenarios data'!R54</f>
        <v>0</v>
      </c>
      <c r="Q35">
        <f>'CARB Aug 2018 scenarios data'!S54</f>
        <v>0</v>
      </c>
      <c r="R35">
        <f>'CARB Aug 2018 scenarios data'!T54</f>
        <v>0</v>
      </c>
    </row>
    <row r="36" spans="1:18" ht="15" x14ac:dyDescent="0.25">
      <c r="A36" t="str">
        <f>'CARB Aug 2018 scenarios data'!B55</f>
        <v>Renewable NG</v>
      </c>
      <c r="B36">
        <f>'CARB Aug 2018 scenarios data'!D55</f>
        <v>3899.63</v>
      </c>
      <c r="C36">
        <f>'CARB Aug 2018 scenarios data'!E55</f>
        <v>9143.9599999999991</v>
      </c>
      <c r="D36">
        <f>'CARB Aug 2018 scenarios data'!F55</f>
        <v>12163.061748669999</v>
      </c>
      <c r="E36">
        <f>'CARB Aug 2018 scenarios data'!G55</f>
        <v>14350.413566159999</v>
      </c>
      <c r="F36">
        <f>'CARB Aug 2018 scenarios data'!H55</f>
        <v>17667.25</v>
      </c>
      <c r="G36">
        <f>'CARB Aug 2018 scenarios data'!I55</f>
        <v>23273</v>
      </c>
      <c r="H36">
        <f>'CARB Aug 2018 scenarios data'!J55</f>
        <v>25897</v>
      </c>
      <c r="I36">
        <f>'CARB Aug 2018 scenarios data'!K55</f>
        <v>28599</v>
      </c>
      <c r="J36">
        <f>'CARB Aug 2018 scenarios data'!L55</f>
        <v>31494</v>
      </c>
      <c r="K36">
        <f>'CARB Aug 2018 scenarios data'!M55</f>
        <v>34291</v>
      </c>
      <c r="L36">
        <f>'CARB Aug 2018 scenarios data'!N55</f>
        <v>38174</v>
      </c>
      <c r="M36">
        <f>'CARB Aug 2018 scenarios data'!O55</f>
        <v>38736</v>
      </c>
      <c r="N36">
        <f>'CARB Aug 2018 scenarios data'!P55</f>
        <v>39660</v>
      </c>
      <c r="O36">
        <f>'CARB Aug 2018 scenarios data'!Q55</f>
        <v>40554</v>
      </c>
      <c r="P36">
        <f>'CARB Aug 2018 scenarios data'!R55</f>
        <v>41335.999999999993</v>
      </c>
      <c r="Q36">
        <f>'CARB Aug 2018 scenarios data'!S55</f>
        <v>42097</v>
      </c>
      <c r="R36">
        <f>'CARB Aug 2018 scenarios data'!T55</f>
        <v>42921</v>
      </c>
    </row>
    <row r="37" spans="1:18" ht="15" x14ac:dyDescent="0.25">
      <c r="A37" t="str">
        <f>'CARB Aug 2018 scenarios data'!B56</f>
        <v>Hydrogen for HDVs</v>
      </c>
      <c r="B37">
        <f>'CARB Aug 2018 scenarios data'!D56</f>
        <v>0</v>
      </c>
      <c r="C37" s="44">
        <f>'CARB Aug 2018 scenarios data'!E56</f>
        <v>0</v>
      </c>
      <c r="D37" s="44">
        <f>'CARB Aug 2018 scenarios data'!F56</f>
        <v>0</v>
      </c>
      <c r="E37" s="44">
        <f>'CARB Aug 2018 scenarios data'!G56</f>
        <v>0</v>
      </c>
      <c r="F37" s="44">
        <f>'CARB Aug 2018 scenarios data'!H56</f>
        <v>5.7234630739286354</v>
      </c>
      <c r="G37" s="44">
        <f>'CARB Aug 2018 scenarios data'!I56</f>
        <v>10.652928121525175</v>
      </c>
      <c r="H37" s="44">
        <f>'CARB Aug 2018 scenarios data'!J56</f>
        <v>16.276896567875241</v>
      </c>
      <c r="I37" s="44">
        <f>'CARB Aug 2018 scenarios data'!K56</f>
        <v>24.420568063299566</v>
      </c>
      <c r="J37" s="44">
        <f>'CARB Aug 2018 scenarios data'!L56</f>
        <v>37.32459875518915</v>
      </c>
      <c r="K37" s="44">
        <f>'CARB Aug 2018 scenarios data'!M56</f>
        <v>50.873755630234925</v>
      </c>
      <c r="L37" s="44">
        <f>'CARB Aug 2018 scenarios data'!N56</f>
        <v>76.434906319096569</v>
      </c>
      <c r="M37" s="44">
        <f>'CARB Aug 2018 scenarios data'!O56</f>
        <v>108.31109994067391</v>
      </c>
      <c r="N37" s="44">
        <f>'CARB Aug 2018 scenarios data'!P56</f>
        <v>150.70441338848033</v>
      </c>
      <c r="O37" s="44">
        <f>'CARB Aug 2018 scenarios data'!Q56</f>
        <v>205.65468608853371</v>
      </c>
      <c r="P37" s="44">
        <f>'CARB Aug 2018 scenarios data'!R56</f>
        <v>272.91898743491959</v>
      </c>
      <c r="Q37" s="44">
        <f>'CARB Aug 2018 scenarios data'!S56</f>
        <v>360.26080208115457</v>
      </c>
      <c r="R37" s="44">
        <f>'CARB Aug 2018 scenarios data'!T56</f>
        <v>474.09743216818134</v>
      </c>
    </row>
    <row r="38" spans="1:18" x14ac:dyDescent="0.35">
      <c r="A38" t="str">
        <f>'CARB Aug 2018 scenarios data'!B57</f>
        <v>Electricity for HDVs</v>
      </c>
      <c r="B38">
        <f>'CARB Aug 2018 scenarios data'!D57</f>
        <v>0</v>
      </c>
      <c r="C38" s="44">
        <f>'CARB Aug 2018 scenarios data'!E57</f>
        <v>0</v>
      </c>
      <c r="D38" s="44">
        <f>'CARB Aug 2018 scenarios data'!F57</f>
        <v>0</v>
      </c>
      <c r="E38" s="44">
        <f>'CARB Aug 2018 scenarios data'!G57</f>
        <v>6.8439616046135487</v>
      </c>
      <c r="F38" s="44">
        <f>'CARB Aug 2018 scenarios data'!H57</f>
        <v>37.450648629786762</v>
      </c>
      <c r="G38" s="44">
        <f>'CARB Aug 2018 scenarios data'!I57</f>
        <v>79.17680735477839</v>
      </c>
      <c r="H38" s="44">
        <f>'CARB Aug 2018 scenarios data'!J57</f>
        <v>139.76783683262596</v>
      </c>
      <c r="I38" s="44">
        <f>'CARB Aug 2018 scenarios data'!K57</f>
        <v>209.33953335541773</v>
      </c>
      <c r="J38" s="44">
        <f>'CARB Aug 2018 scenarios data'!L57</f>
        <v>350.30666417877399</v>
      </c>
      <c r="K38" s="44">
        <f>'CARB Aug 2018 scenarios data'!M57</f>
        <v>525.91928789564838</v>
      </c>
      <c r="L38" s="44">
        <f>'CARB Aug 2018 scenarios data'!N57</f>
        <v>858.60768470723667</v>
      </c>
      <c r="M38" s="44">
        <f>'CARB Aug 2018 scenarios data'!O57</f>
        <v>1261.8919987020427</v>
      </c>
      <c r="N38" s="44">
        <f>'CARB Aug 2018 scenarios data'!P57</f>
        <v>1739.4727726914043</v>
      </c>
      <c r="O38" s="44">
        <f>'CARB Aug 2018 scenarios data'!Q57</f>
        <v>2244.5572441514273</v>
      </c>
      <c r="P38" s="44">
        <f>'CARB Aug 2018 scenarios data'!R57</f>
        <v>2722.0184630413464</v>
      </c>
      <c r="Q38" s="44">
        <f>'CARB Aug 2018 scenarios data'!S57</f>
        <v>3200.4320928599441</v>
      </c>
      <c r="R38" s="44">
        <f>'CARB Aug 2018 scenarios data'!T57</f>
        <v>3688.0608001886189</v>
      </c>
    </row>
    <row r="39" spans="1:18" x14ac:dyDescent="0.35">
      <c r="A39" t="str">
        <f>'CARB Aug 2018 scenarios data'!B58</f>
        <v>Electricity for Rail/Forklift/etc.</v>
      </c>
      <c r="B39">
        <f>'CARB Aug 2018 scenarios data'!D58</f>
        <v>0</v>
      </c>
      <c r="C39" s="44">
        <f>'CARB Aug 2018 scenarios data'!E58</f>
        <v>4320.0010128537469</v>
      </c>
      <c r="D39" s="44">
        <f>'CARB Aug 2018 scenarios data'!F58</f>
        <v>4430.8990789945565</v>
      </c>
      <c r="E39" s="44">
        <f>'CARB Aug 2018 scenarios data'!G58</f>
        <v>5083.8468416826181</v>
      </c>
      <c r="F39" s="44">
        <f>'CARB Aug 2018 scenarios data'!H58</f>
        <v>5083.2011917912414</v>
      </c>
      <c r="G39" s="44">
        <f>'CARB Aug 2018 scenarios data'!I58</f>
        <v>5083.2011917912414</v>
      </c>
      <c r="H39" s="44">
        <f>'CARB Aug 2018 scenarios data'!J58</f>
        <v>5083.2011917912414</v>
      </c>
      <c r="I39" s="44">
        <f>'CARB Aug 2018 scenarios data'!K58</f>
        <v>5083.2011917912414</v>
      </c>
      <c r="J39" s="44">
        <f>'CARB Aug 2018 scenarios data'!L58</f>
        <v>5083.2011917912414</v>
      </c>
      <c r="K39" s="44">
        <f>'CARB Aug 2018 scenarios data'!M58</f>
        <v>5083.2011917912414</v>
      </c>
      <c r="L39" s="44">
        <f>'CARB Aug 2018 scenarios data'!N58</f>
        <v>5083.2011917912414</v>
      </c>
      <c r="M39" s="44">
        <f>'CARB Aug 2018 scenarios data'!O58</f>
        <v>5083.2011917912414</v>
      </c>
      <c r="N39" s="44">
        <f>'CARB Aug 2018 scenarios data'!P58</f>
        <v>5083.2011917912414</v>
      </c>
      <c r="O39" s="44">
        <f>'CARB Aug 2018 scenarios data'!Q58</f>
        <v>5083.2011917912414</v>
      </c>
      <c r="P39" s="44">
        <f>'CARB Aug 2018 scenarios data'!R58</f>
        <v>5083.2011917912414</v>
      </c>
      <c r="Q39" s="44">
        <f>'CARB Aug 2018 scenarios data'!S58</f>
        <v>5083.2011917912414</v>
      </c>
      <c r="R39" s="44">
        <f>'CARB Aug 2018 scenarios data'!T58</f>
        <v>5083.2011917912414</v>
      </c>
    </row>
    <row r="40" spans="1:18" x14ac:dyDescent="0.35">
      <c r="A40" t="str">
        <f>'CARB Aug 2018 scenarios data'!B59</f>
        <v>CARB Diesel</v>
      </c>
      <c r="B40">
        <f>'CARB Aug 2018 scenarios data'!D59</f>
        <v>463114.68</v>
      </c>
      <c r="C40" s="44">
        <f>'CARB Aug 2018 scenarios data'!E59</f>
        <v>467283.25</v>
      </c>
      <c r="D40" s="44">
        <f>'CARB Aug 2018 scenarios data'!F59</f>
        <v>454775.19914623996</v>
      </c>
      <c r="E40" s="44">
        <f>'CARB Aug 2018 scenarios data'!G59</f>
        <v>449087.91743591998</v>
      </c>
      <c r="F40" s="44">
        <f>'CARB Aug 2018 scenarios data'!H59</f>
        <v>411681.02590693271</v>
      </c>
      <c r="G40" s="44">
        <f>'CARB Aug 2018 scenarios data'!I59</f>
        <v>385576.69465461111</v>
      </c>
      <c r="H40" s="44">
        <f>'CARB Aug 2018 scenarios data'!J59</f>
        <v>361410.84281125257</v>
      </c>
      <c r="I40" s="44">
        <f>'CARB Aug 2018 scenarios data'!K59</f>
        <v>341607.94689698418</v>
      </c>
      <c r="J40" s="44">
        <f>'CARB Aug 2018 scenarios data'!L59</f>
        <v>321674.32971530192</v>
      </c>
      <c r="K40" s="44">
        <f>'CARB Aug 2018 scenarios data'!M59</f>
        <v>319182.08197428979</v>
      </c>
      <c r="L40" s="44">
        <f>'CARB Aug 2018 scenarios data'!N59</f>
        <v>312734.41447673709</v>
      </c>
      <c r="M40" s="44">
        <f>'CARB Aug 2018 scenarios data'!O59</f>
        <v>308568.7455107274</v>
      </c>
      <c r="N40" s="44">
        <f>'CARB Aug 2018 scenarios data'!P59</f>
        <v>290943.8746535728</v>
      </c>
      <c r="O40" s="44">
        <f>'CARB Aug 2018 scenarios data'!Q59</f>
        <v>287195.77511352632</v>
      </c>
      <c r="P40" s="44">
        <f>'CARB Aug 2018 scenarios data'!R59</f>
        <v>271274.34629066038</v>
      </c>
      <c r="Q40" s="44">
        <f>'CARB Aug 2018 scenarios data'!S59</f>
        <v>269608.81103630643</v>
      </c>
      <c r="R40" s="44">
        <f>'CARB Aug 2018 scenarios data'!T59</f>
        <v>268437.94038228597</v>
      </c>
    </row>
    <row r="42" spans="1:18" x14ac:dyDescent="0.35">
      <c r="I42">
        <f>(I33+I34)/(I33+I34+I40)</f>
        <v>0.30631152283379554</v>
      </c>
      <c r="J42">
        <f t="shared" ref="J42:R42" si="8">(J33+J34)/(J33+J34+J40)</f>
        <v>0.35007776885894926</v>
      </c>
      <c r="K42">
        <f t="shared" si="8"/>
        <v>0.36027072231352508</v>
      </c>
      <c r="L42">
        <f t="shared" si="8"/>
        <v>0.36498742232589598</v>
      </c>
      <c r="M42">
        <f t="shared" si="8"/>
        <v>0.36810099059869877</v>
      </c>
      <c r="N42">
        <f t="shared" si="8"/>
        <v>0.3984535269781857</v>
      </c>
      <c r="O42">
        <f t="shared" si="8"/>
        <v>0.40156543972347103</v>
      </c>
      <c r="P42">
        <f t="shared" si="8"/>
        <v>0.43123740082661727</v>
      </c>
      <c r="Q42">
        <f t="shared" si="8"/>
        <v>0.43274856542623308</v>
      </c>
      <c r="R42">
        <f t="shared" si="8"/>
        <v>0.43381726904261708</v>
      </c>
    </row>
    <row r="45" spans="1:18" x14ac:dyDescent="0.35">
      <c r="A45" t="str">
        <f>'CARB Aug 2018 scenarios data'!B82</f>
        <v>Fuel</v>
      </c>
      <c r="B45">
        <f>'CARB Aug 2018 scenarios data'!D82</f>
        <v>2014</v>
      </c>
      <c r="C45" s="44">
        <f>'CARB Aug 2018 scenarios data'!E82</f>
        <v>2015</v>
      </c>
      <c r="D45" s="44">
        <f>'CARB Aug 2018 scenarios data'!F82</f>
        <v>2016</v>
      </c>
      <c r="E45" s="44">
        <f>'CARB Aug 2018 scenarios data'!G82</f>
        <v>2017</v>
      </c>
      <c r="F45" s="44">
        <f>'CARB Aug 2018 scenarios data'!H82</f>
        <v>2018</v>
      </c>
      <c r="G45" s="44">
        <f>'CARB Aug 2018 scenarios data'!I82</f>
        <v>2019</v>
      </c>
      <c r="H45" s="44">
        <f>'CARB Aug 2018 scenarios data'!J82</f>
        <v>2020</v>
      </c>
      <c r="I45" s="44">
        <f>'CARB Aug 2018 scenarios data'!K82</f>
        <v>2021</v>
      </c>
      <c r="J45" s="44">
        <f>'CARB Aug 2018 scenarios data'!L82</f>
        <v>2022</v>
      </c>
      <c r="K45" s="44">
        <f>'CARB Aug 2018 scenarios data'!M82</f>
        <v>2023</v>
      </c>
      <c r="L45" s="44">
        <f>'CARB Aug 2018 scenarios data'!N82</f>
        <v>2024</v>
      </c>
      <c r="M45" s="44">
        <f>'CARB Aug 2018 scenarios data'!O82</f>
        <v>2025</v>
      </c>
      <c r="N45" s="44">
        <f>'CARB Aug 2018 scenarios data'!P82</f>
        <v>2026</v>
      </c>
      <c r="O45" s="44">
        <f>'CARB Aug 2018 scenarios data'!Q82</f>
        <v>2027</v>
      </c>
      <c r="P45" s="44">
        <f>'CARB Aug 2018 scenarios data'!R82</f>
        <v>2028</v>
      </c>
      <c r="Q45" s="44">
        <f>'CARB Aug 2018 scenarios data'!S82</f>
        <v>2029</v>
      </c>
      <c r="R45" s="44">
        <f>'CARB Aug 2018 scenarios data'!T82</f>
        <v>2030</v>
      </c>
    </row>
    <row r="46" spans="1:18" x14ac:dyDescent="0.35">
      <c r="A46" t="str">
        <f>'CARB Aug 2018 scenarios data'!B83</f>
        <v>Biodiesel</v>
      </c>
      <c r="B46">
        <f>'CARB Aug 2018 scenarios data'!D83</f>
        <v>8450.8401938348852</v>
      </c>
      <c r="C46" s="44">
        <f>'CARB Aug 2018 scenarios data'!E83</f>
        <v>15892.624842137247</v>
      </c>
      <c r="D46" s="44">
        <f>'CARB Aug 2018 scenarios data'!F83</f>
        <v>20603.494372489626</v>
      </c>
      <c r="E46" s="44">
        <f>'CARB Aug 2018 scenarios data'!G83</f>
        <v>21629.003325483714</v>
      </c>
      <c r="F46" s="44">
        <f>'CARB Aug 2018 scenarios data'!H83</f>
        <v>25226.388638313092</v>
      </c>
      <c r="G46" s="44">
        <f>'CARB Aug 2018 scenarios data'!I83</f>
        <v>34686.284377680502</v>
      </c>
      <c r="H46" s="44">
        <f>'CARB Aug 2018 scenarios data'!J83</f>
        <v>44146.180117047908</v>
      </c>
      <c r="I46" s="44">
        <f>'CARB Aug 2018 scenarios data'!K83</f>
        <v>53606.075856415315</v>
      </c>
      <c r="J46" s="44">
        <f>'CARB Aug 2018 scenarios data'!L83</f>
        <v>63065.971595782728</v>
      </c>
      <c r="K46" s="44">
        <f>'CARB Aug 2018 scenarios data'!M83</f>
        <v>63065.971595782728</v>
      </c>
      <c r="L46" s="44">
        <f>'CARB Aug 2018 scenarios data'!N83</f>
        <v>63065.971595782728</v>
      </c>
      <c r="M46" s="44">
        <f>'CARB Aug 2018 scenarios data'!O83</f>
        <v>63065.971595782728</v>
      </c>
      <c r="N46" s="44">
        <f>'CARB Aug 2018 scenarios data'!P83</f>
        <v>63065.971595782728</v>
      </c>
      <c r="O46" s="44">
        <f>'CARB Aug 2018 scenarios data'!Q83</f>
        <v>63065.971595782728</v>
      </c>
      <c r="P46" s="44">
        <f>'CARB Aug 2018 scenarios data'!R83</f>
        <v>63065.971595782728</v>
      </c>
      <c r="Q46" s="44">
        <f>'CARB Aug 2018 scenarios data'!S83</f>
        <v>63065.971595782728</v>
      </c>
      <c r="R46" s="44">
        <f>'CARB Aug 2018 scenarios data'!T83</f>
        <v>63065.971595782728</v>
      </c>
    </row>
    <row r="47" spans="1:18" x14ac:dyDescent="0.35">
      <c r="A47" t="str">
        <f>'CARB Aug 2018 scenarios data'!B84</f>
        <v>Renewable Diesel</v>
      </c>
      <c r="B47">
        <f>'CARB Aug 2018 scenarios data'!D84</f>
        <v>14650.45</v>
      </c>
      <c r="C47" s="44">
        <f>'CARB Aug 2018 scenarios data'!E84</f>
        <v>21392.25</v>
      </c>
      <c r="D47" s="44">
        <f>'CARB Aug 2018 scenarios data'!F84</f>
        <v>33147.765505050003</v>
      </c>
      <c r="E47" s="44">
        <f>'CARB Aug 2018 scenarios data'!G84</f>
        <v>43492.958682100005</v>
      </c>
      <c r="F47" s="44">
        <f>'CARB Aug 2018 scenarios data'!H84</f>
        <v>58342.5</v>
      </c>
      <c r="G47" s="44">
        <f>'CARB Aug 2018 scenarios data'!I84</f>
        <v>71307.5</v>
      </c>
      <c r="H47" s="44">
        <f>'CARB Aug 2018 scenarios data'!J84</f>
        <v>84272.5</v>
      </c>
      <c r="I47" s="44">
        <f>'CARB Aug 2018 scenarios data'!K84</f>
        <v>97237.5</v>
      </c>
      <c r="J47" s="44">
        <f>'CARB Aug 2018 scenarios data'!L84</f>
        <v>110202.5</v>
      </c>
      <c r="K47" s="44">
        <f>'CARB Aug 2018 scenarios data'!M84</f>
        <v>116685</v>
      </c>
      <c r="L47" s="44">
        <f>'CARB Aug 2018 scenarios data'!N84</f>
        <v>116685</v>
      </c>
      <c r="M47" s="44">
        <f>'CARB Aug 2018 scenarios data'!O84</f>
        <v>116685</v>
      </c>
      <c r="N47" s="44">
        <f>'CARB Aug 2018 scenarios data'!P84</f>
        <v>116685</v>
      </c>
      <c r="O47">
        <f>'CARB Aug 2018 scenarios data'!Q84</f>
        <v>123167.5</v>
      </c>
      <c r="P47">
        <f>'CARB Aug 2018 scenarios data'!R84</f>
        <v>129650</v>
      </c>
      <c r="Q47">
        <f>'CARB Aug 2018 scenarios data'!S84</f>
        <v>129650</v>
      </c>
      <c r="R47">
        <f>'CARB Aug 2018 scenarios data'!T84</f>
        <v>142615</v>
      </c>
    </row>
    <row r="48" spans="1:18" x14ac:dyDescent="0.35">
      <c r="A48" t="str">
        <f>'CARB Aug 2018 scenarios data'!B85</f>
        <v>Conventional NG</v>
      </c>
      <c r="B48">
        <f>'CARB Aug 2018 scenarios data'!D85</f>
        <v>13043.59</v>
      </c>
      <c r="C48">
        <f>'CARB Aug 2018 scenarios data'!E85</f>
        <v>9278.43</v>
      </c>
      <c r="D48">
        <f>'CARB Aug 2018 scenarios data'!F85</f>
        <v>7421.0533086899995</v>
      </c>
      <c r="E48">
        <f>'CARB Aug 2018 scenarios data'!G85</f>
        <v>6943.2012545699999</v>
      </c>
      <c r="F48">
        <f>'CARB Aug 2018 scenarios data'!H85</f>
        <v>3361.75</v>
      </c>
      <c r="G48">
        <f>'CARB Aug 2018 scenarios data'!I85</f>
        <v>0</v>
      </c>
      <c r="H48">
        <f>'CARB Aug 2018 scenarios data'!J85</f>
        <v>0</v>
      </c>
      <c r="I48">
        <f>'CARB Aug 2018 scenarios data'!K85</f>
        <v>0</v>
      </c>
      <c r="J48">
        <f>'CARB Aug 2018 scenarios data'!L85</f>
        <v>0</v>
      </c>
      <c r="K48">
        <f>'CARB Aug 2018 scenarios data'!M85</f>
        <v>0</v>
      </c>
      <c r="L48">
        <f>'CARB Aug 2018 scenarios data'!N85</f>
        <v>0</v>
      </c>
      <c r="M48">
        <f>'CARB Aug 2018 scenarios data'!O85</f>
        <v>0</v>
      </c>
      <c r="N48">
        <f>'CARB Aug 2018 scenarios data'!P85</f>
        <v>0</v>
      </c>
      <c r="O48">
        <f>'CARB Aug 2018 scenarios data'!Q85</f>
        <v>0</v>
      </c>
      <c r="P48">
        <f>'CARB Aug 2018 scenarios data'!R85</f>
        <v>0</v>
      </c>
      <c r="Q48">
        <f>'CARB Aug 2018 scenarios data'!S85</f>
        <v>0</v>
      </c>
      <c r="R48">
        <f>'CARB Aug 2018 scenarios data'!T85</f>
        <v>0</v>
      </c>
    </row>
    <row r="49" spans="1:18" x14ac:dyDescent="0.35">
      <c r="A49" t="str">
        <f>'CARB Aug 2018 scenarios data'!B86</f>
        <v>Renewable NG</v>
      </c>
      <c r="B49">
        <f>'CARB Aug 2018 scenarios data'!D86</f>
        <v>3899.63</v>
      </c>
      <c r="C49" s="44">
        <f>'CARB Aug 2018 scenarios data'!E86</f>
        <v>9143.9599999999991</v>
      </c>
      <c r="D49" s="44">
        <f>'CARB Aug 2018 scenarios data'!F86</f>
        <v>12163.061748669999</v>
      </c>
      <c r="E49" s="44">
        <f>'CARB Aug 2018 scenarios data'!G86</f>
        <v>14350.413566159999</v>
      </c>
      <c r="F49" s="44">
        <f>'CARB Aug 2018 scenarios data'!H86</f>
        <v>18422.39</v>
      </c>
      <c r="G49" s="44">
        <f>'CARB Aug 2018 scenarios data'!I86</f>
        <v>23273</v>
      </c>
      <c r="H49" s="44">
        <f>'CARB Aug 2018 scenarios data'!J86</f>
        <v>25897</v>
      </c>
      <c r="I49" s="44">
        <f>'CARB Aug 2018 scenarios data'!K86</f>
        <v>28599</v>
      </c>
      <c r="J49" s="44">
        <f>'CARB Aug 2018 scenarios data'!L86</f>
        <v>31494</v>
      </c>
      <c r="K49" s="44">
        <f>'CARB Aug 2018 scenarios data'!M86</f>
        <v>34291</v>
      </c>
      <c r="L49" s="44">
        <f>'CARB Aug 2018 scenarios data'!N86</f>
        <v>38174</v>
      </c>
      <c r="M49" s="44">
        <f>'CARB Aug 2018 scenarios data'!O86</f>
        <v>38736</v>
      </c>
      <c r="N49" s="44">
        <f>'CARB Aug 2018 scenarios data'!P86</f>
        <v>39660</v>
      </c>
      <c r="O49" s="44">
        <f>'CARB Aug 2018 scenarios data'!Q86</f>
        <v>40554</v>
      </c>
      <c r="P49" s="44">
        <f>'CARB Aug 2018 scenarios data'!R86</f>
        <v>41335.999999999993</v>
      </c>
      <c r="Q49" s="44">
        <f>'CARB Aug 2018 scenarios data'!S86</f>
        <v>42097</v>
      </c>
      <c r="R49" s="44">
        <f>'CARB Aug 2018 scenarios data'!T86</f>
        <v>42921</v>
      </c>
    </row>
    <row r="50" spans="1:18" x14ac:dyDescent="0.35">
      <c r="A50" t="str">
        <f>'CARB Aug 2018 scenarios data'!B87</f>
        <v>Hydrogen for HDVs</v>
      </c>
      <c r="B50">
        <f>'CARB Aug 2018 scenarios data'!D87</f>
        <v>0</v>
      </c>
      <c r="C50" s="44">
        <f>'CARB Aug 2018 scenarios data'!E87</f>
        <v>0</v>
      </c>
      <c r="D50" s="44">
        <f>'CARB Aug 2018 scenarios data'!F87</f>
        <v>0</v>
      </c>
      <c r="E50" s="44">
        <f>'CARB Aug 2018 scenarios data'!G87</f>
        <v>0</v>
      </c>
      <c r="F50" s="44">
        <f>'CARB Aug 2018 scenarios data'!H87</f>
        <v>5.7234630739286354</v>
      </c>
      <c r="G50" s="44">
        <f>'CARB Aug 2018 scenarios data'!I87</f>
        <v>10.652928121525175</v>
      </c>
      <c r="H50" s="44">
        <f>'CARB Aug 2018 scenarios data'!J87</f>
        <v>16.276896567875241</v>
      </c>
      <c r="I50" s="44">
        <f>'CARB Aug 2018 scenarios data'!K87</f>
        <v>24.420568063299566</v>
      </c>
      <c r="J50" s="44">
        <f>'CARB Aug 2018 scenarios data'!L87</f>
        <v>37.32459875518915</v>
      </c>
      <c r="K50" s="44">
        <f>'CARB Aug 2018 scenarios data'!M87</f>
        <v>50.873755630234925</v>
      </c>
      <c r="L50" s="44">
        <f>'CARB Aug 2018 scenarios data'!N87</f>
        <v>76.434906319096569</v>
      </c>
      <c r="M50" s="44">
        <f>'CARB Aug 2018 scenarios data'!O87</f>
        <v>108.31109994067391</v>
      </c>
      <c r="N50" s="44">
        <f>'CARB Aug 2018 scenarios data'!P87</f>
        <v>150.70441338848033</v>
      </c>
      <c r="O50" s="44">
        <f>'CARB Aug 2018 scenarios data'!Q87</f>
        <v>205.65468608853371</v>
      </c>
      <c r="P50" s="44">
        <f>'CARB Aug 2018 scenarios data'!R87</f>
        <v>272.91898743491959</v>
      </c>
      <c r="Q50" s="44">
        <f>'CARB Aug 2018 scenarios data'!S87</f>
        <v>360.26080208115457</v>
      </c>
      <c r="R50" s="44">
        <f>'CARB Aug 2018 scenarios data'!T87</f>
        <v>474.09743216818134</v>
      </c>
    </row>
    <row r="51" spans="1:18" x14ac:dyDescent="0.35">
      <c r="A51" t="str">
        <f>'CARB Aug 2018 scenarios data'!B88</f>
        <v>Electricity for HDVs</v>
      </c>
      <c r="B51">
        <f>'CARB Aug 2018 scenarios data'!D88</f>
        <v>0</v>
      </c>
      <c r="C51" s="44">
        <f>'CARB Aug 2018 scenarios data'!E88</f>
        <v>0</v>
      </c>
      <c r="D51" s="44">
        <f>'CARB Aug 2018 scenarios data'!F88</f>
        <v>0</v>
      </c>
      <c r="E51" s="44">
        <f>'CARB Aug 2018 scenarios data'!G88</f>
        <v>6.8439616046135487</v>
      </c>
      <c r="F51" s="44">
        <f>'CARB Aug 2018 scenarios data'!H88</f>
        <v>37.450648629786762</v>
      </c>
      <c r="G51" s="44">
        <f>'CARB Aug 2018 scenarios data'!I88</f>
        <v>79.17680735477839</v>
      </c>
      <c r="H51" s="44">
        <f>'CARB Aug 2018 scenarios data'!J88</f>
        <v>139.76783683262596</v>
      </c>
      <c r="I51" s="44">
        <f>'CARB Aug 2018 scenarios data'!K88</f>
        <v>209.33953335541773</v>
      </c>
      <c r="J51" s="44">
        <f>'CARB Aug 2018 scenarios data'!L88</f>
        <v>350.30666417877399</v>
      </c>
      <c r="K51" s="44">
        <f>'CARB Aug 2018 scenarios data'!M88</f>
        <v>525.91928789564838</v>
      </c>
      <c r="L51" s="44">
        <f>'CARB Aug 2018 scenarios data'!N88</f>
        <v>858.60768470723667</v>
      </c>
      <c r="M51" s="44">
        <f>'CARB Aug 2018 scenarios data'!O88</f>
        <v>1261.8919987020427</v>
      </c>
      <c r="N51" s="44">
        <f>'CARB Aug 2018 scenarios data'!P88</f>
        <v>1739.4727726914043</v>
      </c>
      <c r="O51" s="44">
        <f>'CARB Aug 2018 scenarios data'!Q88</f>
        <v>2244.5572441514273</v>
      </c>
      <c r="P51" s="44">
        <f>'CARB Aug 2018 scenarios data'!R88</f>
        <v>2722.0184630413464</v>
      </c>
      <c r="Q51" s="44">
        <f>'CARB Aug 2018 scenarios data'!S88</f>
        <v>3200.4320928599441</v>
      </c>
      <c r="R51" s="44">
        <f>'CARB Aug 2018 scenarios data'!T88</f>
        <v>3688.0608001886189</v>
      </c>
    </row>
    <row r="52" spans="1:18" x14ac:dyDescent="0.35">
      <c r="A52" t="str">
        <f>'CARB Aug 2018 scenarios data'!B89</f>
        <v>Electricity for Rail/Forklift/etc.</v>
      </c>
      <c r="B52">
        <f>'CARB Aug 2018 scenarios data'!D89</f>
        <v>0</v>
      </c>
      <c r="C52">
        <f>'CARB Aug 2018 scenarios data'!E89</f>
        <v>4320.0010128537469</v>
      </c>
      <c r="D52">
        <f>'CARB Aug 2018 scenarios data'!F89</f>
        <v>4430.8990789945565</v>
      </c>
      <c r="E52">
        <f>'CARB Aug 2018 scenarios data'!G89</f>
        <v>5083.8468416826181</v>
      </c>
      <c r="F52">
        <f>'CARB Aug 2018 scenarios data'!H89</f>
        <v>5083.2011917912414</v>
      </c>
      <c r="G52">
        <f>'CARB Aug 2018 scenarios data'!I89</f>
        <v>5083.2011917912414</v>
      </c>
      <c r="H52">
        <f>'CARB Aug 2018 scenarios data'!J89</f>
        <v>5083.2011917912414</v>
      </c>
      <c r="I52">
        <f>'CARB Aug 2018 scenarios data'!K89</f>
        <v>5083.2011917912414</v>
      </c>
      <c r="J52">
        <f>'CARB Aug 2018 scenarios data'!L89</f>
        <v>5083.2011917912414</v>
      </c>
      <c r="K52">
        <f>'CARB Aug 2018 scenarios data'!M89</f>
        <v>5083.2011917912414</v>
      </c>
      <c r="L52">
        <f>'CARB Aug 2018 scenarios data'!N89</f>
        <v>5083.2011917912414</v>
      </c>
      <c r="M52">
        <f>'CARB Aug 2018 scenarios data'!O89</f>
        <v>5083.2011917912414</v>
      </c>
      <c r="N52">
        <f>'CARB Aug 2018 scenarios data'!P89</f>
        <v>5083.2011917912414</v>
      </c>
      <c r="O52">
        <f>'CARB Aug 2018 scenarios data'!Q89</f>
        <v>5083.2011917912414</v>
      </c>
      <c r="P52">
        <f>'CARB Aug 2018 scenarios data'!R89</f>
        <v>5083.2011917912414</v>
      </c>
      <c r="Q52">
        <f>'CARB Aug 2018 scenarios data'!S89</f>
        <v>5083.2011917912414</v>
      </c>
      <c r="R52">
        <f>'CARB Aug 2018 scenarios data'!T89</f>
        <v>5083.2011917912414</v>
      </c>
    </row>
    <row r="53" spans="1:18" x14ac:dyDescent="0.35">
      <c r="A53" t="str">
        <f>'CARB Aug 2018 scenarios data'!B90</f>
        <v>CARB Diesel</v>
      </c>
      <c r="B53">
        <f>'CARB Aug 2018 scenarios data'!D90</f>
        <v>463114.68</v>
      </c>
      <c r="C53">
        <f>'CARB Aug 2018 scenarios data'!E90</f>
        <v>467283.25</v>
      </c>
      <c r="D53">
        <f>'CARB Aug 2018 scenarios data'!F90</f>
        <v>454775.19914623996</v>
      </c>
      <c r="E53">
        <f>'CARB Aug 2018 scenarios data'!G90</f>
        <v>449087.91743591998</v>
      </c>
      <c r="F53">
        <f>'CARB Aug 2018 scenarios data'!H90</f>
        <v>411001.39990693267</v>
      </c>
      <c r="G53">
        <f>'CARB Aug 2018 scenarios data'!I90</f>
        <v>385576.69465461111</v>
      </c>
      <c r="H53">
        <f>'CARB Aug 2018 scenarios data'!J90</f>
        <v>361410.84281125257</v>
      </c>
      <c r="I53">
        <f>'CARB Aug 2018 scenarios data'!K90</f>
        <v>341607.94689698418</v>
      </c>
      <c r="J53">
        <f>'CARB Aug 2018 scenarios data'!L90</f>
        <v>321674.32971530192</v>
      </c>
      <c r="K53">
        <f>'CARB Aug 2018 scenarios data'!M90</f>
        <v>319182.08197428979</v>
      </c>
      <c r="L53">
        <f>'CARB Aug 2018 scenarios data'!N90</f>
        <v>312734.41447673709</v>
      </c>
      <c r="M53">
        <f>'CARB Aug 2018 scenarios data'!O90</f>
        <v>308568.7455107274</v>
      </c>
      <c r="N53">
        <f>'CARB Aug 2018 scenarios data'!P90</f>
        <v>303908.8746535728</v>
      </c>
      <c r="O53">
        <f>'CARB Aug 2018 scenarios data'!Q90</f>
        <v>293678.27511352632</v>
      </c>
      <c r="P53">
        <f>'CARB Aug 2018 scenarios data'!R90</f>
        <v>284239.34629066038</v>
      </c>
      <c r="Q53">
        <f>'CARB Aug 2018 scenarios data'!S90</f>
        <v>282573.81103630643</v>
      </c>
      <c r="R53">
        <f>'CARB Aug 2018 scenarios data'!T90</f>
        <v>268437.94038228597</v>
      </c>
    </row>
    <row r="55" spans="1:18" x14ac:dyDescent="0.35">
      <c r="I55">
        <f>(I46+I47)/(I46+I47+I53)</f>
        <v>0.30631152283379554</v>
      </c>
      <c r="J55">
        <f t="shared" ref="J55:R55" si="9">(J46+J47)/(J46+J47+J53)</f>
        <v>0.35007776885894926</v>
      </c>
      <c r="K55">
        <f t="shared" si="9"/>
        <v>0.36027072231352508</v>
      </c>
      <c r="L55">
        <f t="shared" si="9"/>
        <v>0.36498742232589598</v>
      </c>
      <c r="M55">
        <f t="shared" si="9"/>
        <v>0.36810099059869877</v>
      </c>
      <c r="N55">
        <f t="shared" si="9"/>
        <v>0.37164749769843486</v>
      </c>
      <c r="O55">
        <f t="shared" si="9"/>
        <v>0.38805774785210168</v>
      </c>
      <c r="P55">
        <f t="shared" si="9"/>
        <v>0.40405456102214149</v>
      </c>
      <c r="Q55">
        <f t="shared" si="9"/>
        <v>0.40547047009626064</v>
      </c>
      <c r="R55">
        <f t="shared" si="9"/>
        <v>0.43381726904261708</v>
      </c>
    </row>
    <row r="59" spans="1:18" x14ac:dyDescent="0.35">
      <c r="A59" t="str">
        <f>'CARB Aug 2018 scenarios data'!B114</f>
        <v>Fuel</v>
      </c>
      <c r="B59">
        <f>'CARB Aug 2018 scenarios data'!D114</f>
        <v>2014</v>
      </c>
      <c r="C59">
        <f>'CARB Aug 2018 scenarios data'!E114</f>
        <v>2015</v>
      </c>
      <c r="D59">
        <f>'CARB Aug 2018 scenarios data'!F114</f>
        <v>2016</v>
      </c>
      <c r="E59">
        <f>'CARB Aug 2018 scenarios data'!G114</f>
        <v>2017</v>
      </c>
      <c r="F59">
        <f>'CARB Aug 2018 scenarios data'!H114</f>
        <v>2018</v>
      </c>
      <c r="G59">
        <f>'CARB Aug 2018 scenarios data'!I114</f>
        <v>2019</v>
      </c>
      <c r="H59">
        <f>'CARB Aug 2018 scenarios data'!J114</f>
        <v>2020</v>
      </c>
      <c r="I59">
        <f>'CARB Aug 2018 scenarios data'!K114</f>
        <v>2021</v>
      </c>
      <c r="J59">
        <f>'CARB Aug 2018 scenarios data'!L114</f>
        <v>2022</v>
      </c>
      <c r="K59">
        <f>'CARB Aug 2018 scenarios data'!M114</f>
        <v>2023</v>
      </c>
      <c r="L59">
        <f>'CARB Aug 2018 scenarios data'!N114</f>
        <v>2024</v>
      </c>
      <c r="M59">
        <f>'CARB Aug 2018 scenarios data'!O114</f>
        <v>2025</v>
      </c>
      <c r="N59">
        <f>'CARB Aug 2018 scenarios data'!P114</f>
        <v>2026</v>
      </c>
      <c r="O59">
        <f>'CARB Aug 2018 scenarios data'!Q114</f>
        <v>2027</v>
      </c>
      <c r="P59">
        <f>'CARB Aug 2018 scenarios data'!R114</f>
        <v>2028</v>
      </c>
      <c r="Q59">
        <f>'CARB Aug 2018 scenarios data'!S114</f>
        <v>2029</v>
      </c>
      <c r="R59">
        <f>'CARB Aug 2018 scenarios data'!T114</f>
        <v>2030</v>
      </c>
    </row>
    <row r="60" spans="1:18" x14ac:dyDescent="0.35">
      <c r="A60" t="str">
        <f>'CARB Aug 2018 scenarios data'!B115</f>
        <v>Biodiesel</v>
      </c>
      <c r="B60">
        <f>'CARB Aug 2018 scenarios data'!D115</f>
        <v>8450.8401938348852</v>
      </c>
      <c r="C60">
        <f>'CARB Aug 2018 scenarios data'!E115</f>
        <v>15892.624842137247</v>
      </c>
      <c r="D60">
        <f>'CARB Aug 2018 scenarios data'!F115</f>
        <v>20603.494372489626</v>
      </c>
      <c r="E60">
        <f>'CARB Aug 2018 scenarios data'!G115</f>
        <v>21629.003325483714</v>
      </c>
      <c r="F60">
        <f>'CARB Aug 2018 scenarios data'!H115</f>
        <v>25226.388638313092</v>
      </c>
      <c r="G60">
        <f>'CARB Aug 2018 scenarios data'!I115</f>
        <v>34686.284377680502</v>
      </c>
      <c r="H60">
        <f>'CARB Aug 2018 scenarios data'!J115</f>
        <v>44146.180117047908</v>
      </c>
      <c r="I60">
        <f>'CARB Aug 2018 scenarios data'!K115</f>
        <v>53606.075856415315</v>
      </c>
      <c r="J60">
        <f>'CARB Aug 2018 scenarios data'!L115</f>
        <v>63065.971595782728</v>
      </c>
      <c r="K60">
        <f>'CARB Aug 2018 scenarios data'!M115</f>
        <v>63065.971595782728</v>
      </c>
      <c r="L60">
        <f>'CARB Aug 2018 scenarios data'!N115</f>
        <v>63065.971595782728</v>
      </c>
      <c r="M60">
        <f>'CARB Aug 2018 scenarios data'!O115</f>
        <v>63065.971595782728</v>
      </c>
      <c r="N60">
        <f>'CARB Aug 2018 scenarios data'!P115</f>
        <v>63065.971595782728</v>
      </c>
      <c r="O60">
        <f>'CARB Aug 2018 scenarios data'!Q115</f>
        <v>63065.971595782728</v>
      </c>
      <c r="P60">
        <f>'CARB Aug 2018 scenarios data'!R115</f>
        <v>63065.971595782728</v>
      </c>
      <c r="Q60">
        <f>'CARB Aug 2018 scenarios data'!S115</f>
        <v>63065.971595782728</v>
      </c>
      <c r="R60">
        <f>'CARB Aug 2018 scenarios data'!T115</f>
        <v>63065.971595782728</v>
      </c>
    </row>
    <row r="61" spans="1:18" x14ac:dyDescent="0.35">
      <c r="A61" t="str">
        <f>'CARB Aug 2018 scenarios data'!B116</f>
        <v>Renewable Diesel</v>
      </c>
      <c r="B61">
        <f>'CARB Aug 2018 scenarios data'!D116</f>
        <v>14650.45</v>
      </c>
      <c r="C61">
        <f>'CARB Aug 2018 scenarios data'!E116</f>
        <v>21392.25</v>
      </c>
      <c r="D61">
        <f>'CARB Aug 2018 scenarios data'!F116</f>
        <v>33147.765505050003</v>
      </c>
      <c r="E61">
        <f>'CARB Aug 2018 scenarios data'!G116</f>
        <v>43492.958682100005</v>
      </c>
      <c r="F61">
        <f>'CARB Aug 2018 scenarios data'!H116</f>
        <v>58342.5</v>
      </c>
      <c r="G61">
        <f>'CARB Aug 2018 scenarios data'!I116</f>
        <v>71307.5</v>
      </c>
      <c r="H61">
        <f>'CARB Aug 2018 scenarios data'!J116</f>
        <v>84272.5</v>
      </c>
      <c r="I61">
        <f>'CARB Aug 2018 scenarios data'!K116</f>
        <v>97237.5</v>
      </c>
      <c r="J61">
        <f>'CARB Aug 2018 scenarios data'!L116</f>
        <v>110202.5</v>
      </c>
      <c r="K61">
        <f>'CARB Aug 2018 scenarios data'!M116</f>
        <v>116685</v>
      </c>
      <c r="L61">
        <f>'CARB Aug 2018 scenarios data'!N116</f>
        <v>116685</v>
      </c>
      <c r="M61">
        <f>'CARB Aug 2018 scenarios data'!O116</f>
        <v>116685</v>
      </c>
      <c r="N61">
        <f>'CARB Aug 2018 scenarios data'!P116</f>
        <v>129650</v>
      </c>
      <c r="O61">
        <f>'CARB Aug 2018 scenarios data'!Q116</f>
        <v>129650</v>
      </c>
      <c r="P61">
        <f>'CARB Aug 2018 scenarios data'!R116</f>
        <v>142615</v>
      </c>
      <c r="Q61">
        <f>'CARB Aug 2018 scenarios data'!S116</f>
        <v>142615</v>
      </c>
      <c r="R61">
        <f>'CARB Aug 2018 scenarios data'!T116</f>
        <v>142615</v>
      </c>
    </row>
    <row r="62" spans="1:18" x14ac:dyDescent="0.35">
      <c r="A62" t="str">
        <f>'CARB Aug 2018 scenarios data'!B117</f>
        <v>Conventional NG</v>
      </c>
      <c r="B62">
        <f>'CARB Aug 2018 scenarios data'!D117</f>
        <v>13043.59</v>
      </c>
      <c r="C62">
        <f>'CARB Aug 2018 scenarios data'!E117</f>
        <v>9278.43</v>
      </c>
      <c r="D62">
        <f>'CARB Aug 2018 scenarios data'!F117</f>
        <v>7421.0533086899995</v>
      </c>
      <c r="E62">
        <f>'CARB Aug 2018 scenarios data'!G117</f>
        <v>6943.2012545699999</v>
      </c>
      <c r="F62">
        <f>'CARB Aug 2018 scenarios data'!H117</f>
        <v>3361.75</v>
      </c>
      <c r="G62">
        <f>'CARB Aug 2018 scenarios data'!I117</f>
        <v>0</v>
      </c>
      <c r="H62">
        <f>'CARB Aug 2018 scenarios data'!J117</f>
        <v>0</v>
      </c>
      <c r="I62">
        <f>'CARB Aug 2018 scenarios data'!K117</f>
        <v>0</v>
      </c>
      <c r="J62">
        <f>'CARB Aug 2018 scenarios data'!L117</f>
        <v>0</v>
      </c>
      <c r="K62">
        <f>'CARB Aug 2018 scenarios data'!M117</f>
        <v>0</v>
      </c>
      <c r="L62">
        <f>'CARB Aug 2018 scenarios data'!N117</f>
        <v>0</v>
      </c>
      <c r="M62">
        <f>'CARB Aug 2018 scenarios data'!O117</f>
        <v>0</v>
      </c>
      <c r="N62">
        <f>'CARB Aug 2018 scenarios data'!P117</f>
        <v>0</v>
      </c>
      <c r="O62">
        <f>'CARB Aug 2018 scenarios data'!Q117</f>
        <v>0</v>
      </c>
      <c r="P62">
        <f>'CARB Aug 2018 scenarios data'!R117</f>
        <v>0</v>
      </c>
      <c r="Q62">
        <f>'CARB Aug 2018 scenarios data'!S117</f>
        <v>0</v>
      </c>
      <c r="R62">
        <f>'CARB Aug 2018 scenarios data'!T117</f>
        <v>0</v>
      </c>
    </row>
    <row r="63" spans="1:18" x14ac:dyDescent="0.35">
      <c r="A63" t="str">
        <f>'CARB Aug 2018 scenarios data'!B118</f>
        <v>Renewable NG</v>
      </c>
      <c r="B63">
        <f>'CARB Aug 2018 scenarios data'!D118</f>
        <v>3899.63</v>
      </c>
      <c r="C63">
        <f>'CARB Aug 2018 scenarios data'!E118</f>
        <v>9143.9599999999991</v>
      </c>
      <c r="D63">
        <f>'CARB Aug 2018 scenarios data'!F118</f>
        <v>12163.061748669999</v>
      </c>
      <c r="E63">
        <f>'CARB Aug 2018 scenarios data'!G118</f>
        <v>14350.413566159999</v>
      </c>
      <c r="F63">
        <f>'CARB Aug 2018 scenarios data'!H118</f>
        <v>17667.25</v>
      </c>
      <c r="G63">
        <f>'CARB Aug 2018 scenarios data'!I118</f>
        <v>23273</v>
      </c>
      <c r="H63">
        <f>'CARB Aug 2018 scenarios data'!J118</f>
        <v>25897</v>
      </c>
      <c r="I63">
        <f>'CARB Aug 2018 scenarios data'!K118</f>
        <v>28599</v>
      </c>
      <c r="J63">
        <f>'CARB Aug 2018 scenarios data'!L118</f>
        <v>31494</v>
      </c>
      <c r="K63">
        <f>'CARB Aug 2018 scenarios data'!M118</f>
        <v>34291</v>
      </c>
      <c r="L63">
        <f>'CARB Aug 2018 scenarios data'!N118</f>
        <v>38174</v>
      </c>
      <c r="M63">
        <f>'CARB Aug 2018 scenarios data'!O118</f>
        <v>38736</v>
      </c>
      <c r="N63">
        <f>'CARB Aug 2018 scenarios data'!P118</f>
        <v>39660</v>
      </c>
      <c r="O63">
        <f>'CARB Aug 2018 scenarios data'!Q118</f>
        <v>40554</v>
      </c>
      <c r="P63">
        <f>'CARB Aug 2018 scenarios data'!R118</f>
        <v>41335.999999999993</v>
      </c>
      <c r="Q63">
        <f>'CARB Aug 2018 scenarios data'!S118</f>
        <v>42097</v>
      </c>
      <c r="R63">
        <f>'CARB Aug 2018 scenarios data'!T118</f>
        <v>42921</v>
      </c>
    </row>
    <row r="64" spans="1:18" x14ac:dyDescent="0.35">
      <c r="A64" t="str">
        <f>'CARB Aug 2018 scenarios data'!B119</f>
        <v>Hydrogen for HDVs</v>
      </c>
      <c r="B64">
        <f>'CARB Aug 2018 scenarios data'!D119</f>
        <v>0</v>
      </c>
      <c r="C64">
        <f>'CARB Aug 2018 scenarios data'!E119</f>
        <v>0</v>
      </c>
      <c r="D64">
        <f>'CARB Aug 2018 scenarios data'!F119</f>
        <v>0</v>
      </c>
      <c r="E64">
        <f>'CARB Aug 2018 scenarios data'!G119</f>
        <v>0</v>
      </c>
      <c r="F64">
        <f>'CARB Aug 2018 scenarios data'!H119</f>
        <v>5.7234630739286354</v>
      </c>
      <c r="G64">
        <f>'CARB Aug 2018 scenarios data'!I119</f>
        <v>10.652928121525175</v>
      </c>
      <c r="H64">
        <f>'CARB Aug 2018 scenarios data'!J119</f>
        <v>16.276896567875241</v>
      </c>
      <c r="I64">
        <f>'CARB Aug 2018 scenarios data'!K119</f>
        <v>24.420568063299566</v>
      </c>
      <c r="J64">
        <f>'CARB Aug 2018 scenarios data'!L119</f>
        <v>37.32459875518915</v>
      </c>
      <c r="K64">
        <f>'CARB Aug 2018 scenarios data'!M119</f>
        <v>50.873755630234925</v>
      </c>
      <c r="L64">
        <f>'CARB Aug 2018 scenarios data'!N119</f>
        <v>76.434906319096569</v>
      </c>
      <c r="M64">
        <f>'CARB Aug 2018 scenarios data'!O119</f>
        <v>108.31109994067391</v>
      </c>
      <c r="N64">
        <f>'CARB Aug 2018 scenarios data'!P119</f>
        <v>150.70441338848033</v>
      </c>
      <c r="O64">
        <f>'CARB Aug 2018 scenarios data'!Q119</f>
        <v>205.65468608853371</v>
      </c>
      <c r="P64">
        <f>'CARB Aug 2018 scenarios data'!R119</f>
        <v>272.91898743491959</v>
      </c>
      <c r="Q64">
        <f>'CARB Aug 2018 scenarios data'!S119</f>
        <v>360.26080208115457</v>
      </c>
      <c r="R64">
        <f>'CARB Aug 2018 scenarios data'!T119</f>
        <v>474.09743216818134</v>
      </c>
    </row>
    <row r="65" spans="1:18" x14ac:dyDescent="0.35">
      <c r="A65" t="str">
        <f>'CARB Aug 2018 scenarios data'!B120</f>
        <v>Electricity for HDVs</v>
      </c>
      <c r="B65">
        <f>'CARB Aug 2018 scenarios data'!D120</f>
        <v>0</v>
      </c>
      <c r="C65">
        <f>'CARB Aug 2018 scenarios data'!E120</f>
        <v>0</v>
      </c>
      <c r="D65">
        <f>'CARB Aug 2018 scenarios data'!F120</f>
        <v>0</v>
      </c>
      <c r="E65">
        <f>'CARB Aug 2018 scenarios data'!G120</f>
        <v>6.8439616046135487</v>
      </c>
      <c r="F65">
        <f>'CARB Aug 2018 scenarios data'!H120</f>
        <v>37.450648629786762</v>
      </c>
      <c r="G65">
        <f>'CARB Aug 2018 scenarios data'!I120</f>
        <v>79.17680735477839</v>
      </c>
      <c r="H65">
        <f>'CARB Aug 2018 scenarios data'!J120</f>
        <v>139.76783683262596</v>
      </c>
      <c r="I65">
        <f>'CARB Aug 2018 scenarios data'!K120</f>
        <v>209.33953335541773</v>
      </c>
      <c r="J65">
        <f>'CARB Aug 2018 scenarios data'!L120</f>
        <v>350.30666417877399</v>
      </c>
      <c r="K65">
        <f>'CARB Aug 2018 scenarios data'!M120</f>
        <v>525.91928789564838</v>
      </c>
      <c r="L65">
        <f>'CARB Aug 2018 scenarios data'!N120</f>
        <v>858.60768470723667</v>
      </c>
      <c r="M65">
        <f>'CARB Aug 2018 scenarios data'!O120</f>
        <v>1261.8919987020427</v>
      </c>
      <c r="N65">
        <f>'CARB Aug 2018 scenarios data'!P120</f>
        <v>1739.4727726914043</v>
      </c>
      <c r="O65">
        <f>'CARB Aug 2018 scenarios data'!Q120</f>
        <v>2244.5572441514273</v>
      </c>
      <c r="P65">
        <f>'CARB Aug 2018 scenarios data'!R120</f>
        <v>2722.0184630413464</v>
      </c>
      <c r="Q65">
        <f>'CARB Aug 2018 scenarios data'!S120</f>
        <v>3200.4320928599441</v>
      </c>
      <c r="R65">
        <f>'CARB Aug 2018 scenarios data'!T120</f>
        <v>3688.0608001886189</v>
      </c>
    </row>
    <row r="66" spans="1:18" x14ac:dyDescent="0.35">
      <c r="A66" t="str">
        <f>'CARB Aug 2018 scenarios data'!B121</f>
        <v>Electricity for Rail/Forklift/etc.</v>
      </c>
      <c r="B66">
        <f>'CARB Aug 2018 scenarios data'!D121</f>
        <v>0</v>
      </c>
      <c r="C66">
        <f>'CARB Aug 2018 scenarios data'!E121</f>
        <v>4320.0010128537469</v>
      </c>
      <c r="D66">
        <f>'CARB Aug 2018 scenarios data'!F121</f>
        <v>4430.8990789945565</v>
      </c>
      <c r="E66">
        <f>'CARB Aug 2018 scenarios data'!G121</f>
        <v>5083.8468416826181</v>
      </c>
      <c r="F66">
        <f>'CARB Aug 2018 scenarios data'!H121</f>
        <v>5083.2011917912414</v>
      </c>
      <c r="G66">
        <f>'CARB Aug 2018 scenarios data'!I121</f>
        <v>5083.2011917912414</v>
      </c>
      <c r="H66">
        <f>'CARB Aug 2018 scenarios data'!J121</f>
        <v>5083.2011917912414</v>
      </c>
      <c r="I66">
        <f>'CARB Aug 2018 scenarios data'!K121</f>
        <v>5083.2011917912414</v>
      </c>
      <c r="J66">
        <f>'CARB Aug 2018 scenarios data'!L121</f>
        <v>5083.2011917912414</v>
      </c>
      <c r="K66">
        <f>'CARB Aug 2018 scenarios data'!M121</f>
        <v>5083.2011917912414</v>
      </c>
      <c r="L66">
        <f>'CARB Aug 2018 scenarios data'!N121</f>
        <v>5083.2011917912414</v>
      </c>
      <c r="M66">
        <f>'CARB Aug 2018 scenarios data'!O121</f>
        <v>5083.2011917912414</v>
      </c>
      <c r="N66">
        <f>'CARB Aug 2018 scenarios data'!P121</f>
        <v>5083.2011917912414</v>
      </c>
      <c r="O66">
        <f>'CARB Aug 2018 scenarios data'!Q121</f>
        <v>5083.2011917912414</v>
      </c>
      <c r="P66">
        <f>'CARB Aug 2018 scenarios data'!R121</f>
        <v>5083.2011917912414</v>
      </c>
      <c r="Q66">
        <f>'CARB Aug 2018 scenarios data'!S121</f>
        <v>5083.2011917912414</v>
      </c>
      <c r="R66">
        <f>'CARB Aug 2018 scenarios data'!T121</f>
        <v>5083.2011917912414</v>
      </c>
    </row>
    <row r="67" spans="1:18" x14ac:dyDescent="0.35">
      <c r="A67" t="str">
        <f>'CARB Aug 2018 scenarios data'!B122</f>
        <v>CARB Diesel</v>
      </c>
      <c r="B67">
        <f>'CARB Aug 2018 scenarios data'!D122</f>
        <v>463114.68</v>
      </c>
      <c r="C67">
        <f>'CARB Aug 2018 scenarios data'!E122</f>
        <v>467283.25</v>
      </c>
      <c r="D67">
        <f>'CARB Aug 2018 scenarios data'!F122</f>
        <v>454775.19914623996</v>
      </c>
      <c r="E67">
        <f>'CARB Aug 2018 scenarios data'!G122</f>
        <v>449087.91743591998</v>
      </c>
      <c r="F67">
        <f>'CARB Aug 2018 scenarios data'!H122</f>
        <v>418200.18510874483</v>
      </c>
      <c r="G67">
        <f>'CARB Aug 2018 scenarios data'!I122</f>
        <v>392898.83047637768</v>
      </c>
      <c r="H67">
        <f>'CARB Aug 2018 scenarios data'!J122</f>
        <v>364880.6376778697</v>
      </c>
      <c r="I67">
        <f>'CARB Aug 2018 scenarios data'!K122</f>
        <v>338148.67235172761</v>
      </c>
      <c r="J67">
        <f>'CARB Aug 2018 scenarios data'!L122</f>
        <v>314729.38985308359</v>
      </c>
      <c r="K67">
        <f>'CARB Aug 2018 scenarios data'!M122</f>
        <v>305335.46586711606</v>
      </c>
      <c r="L67">
        <f>'CARB Aug 2018 scenarios data'!N122</f>
        <v>301658.15983316646</v>
      </c>
      <c r="M67">
        <f>'CARB Aug 2018 scenarios data'!O122</f>
        <v>301126.87978721352</v>
      </c>
      <c r="N67">
        <f>'CARB Aug 2018 scenarios data'!P122</f>
        <v>287839.70096281491</v>
      </c>
      <c r="O67">
        <f>'CARB Aug 2018 scenarios data'!Q122</f>
        <v>286456.85527104948</v>
      </c>
      <c r="P67">
        <f>'CARB Aug 2018 scenarios data'!R122</f>
        <v>273730.9835939302</v>
      </c>
      <c r="Q67">
        <f>'CARB Aug 2018 scenarios data'!S122</f>
        <v>272740.2711084038</v>
      </c>
      <c r="R67">
        <f>'CARB Aug 2018 scenarios data'!T122</f>
        <v>272086.27280927054</v>
      </c>
    </row>
    <row r="69" spans="1:18" x14ac:dyDescent="0.35">
      <c r="I69">
        <f>(I60+I61)/(I60+I61+I67)</f>
        <v>0.30847846036243853</v>
      </c>
      <c r="J69">
        <f t="shared" ref="J69:R69" si="10">(J60+J61)/(J60+J61+J67)</f>
        <v>0.355059899404781</v>
      </c>
      <c r="K69">
        <f t="shared" si="10"/>
        <v>0.37055451918201848</v>
      </c>
      <c r="L69">
        <f t="shared" si="10"/>
        <v>0.37338504789519567</v>
      </c>
      <c r="M69">
        <f t="shared" si="10"/>
        <v>0.37379756850689233</v>
      </c>
      <c r="N69">
        <f t="shared" si="10"/>
        <v>0.40102735770387449</v>
      </c>
      <c r="O69">
        <f t="shared" si="10"/>
        <v>0.40218468325070689</v>
      </c>
      <c r="P69">
        <f t="shared" si="10"/>
        <v>0.42902762304788716</v>
      </c>
      <c r="Q69">
        <f t="shared" si="10"/>
        <v>0.42991605145542772</v>
      </c>
      <c r="R69">
        <f t="shared" si="10"/>
        <v>0.43050454798739918</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v>1</v>
      </c>
      <c r="C3">
        <v>1</v>
      </c>
      <c r="D3">
        <v>1</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1</v>
      </c>
      <c r="AE3">
        <v>1</v>
      </c>
      <c r="AF3">
        <v>1</v>
      </c>
      <c r="AG3">
        <v>1</v>
      </c>
      <c r="AH3">
        <v>1</v>
      </c>
      <c r="AI3">
        <v>1</v>
      </c>
      <c r="AJ3">
        <v>1</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166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167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election activeCell="B4" sqref="B4:AJ6"/>
    </sheetView>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s="16">
        <f>'BPoEFUbVT-HDVs-frgt-gasveh'!B4</f>
        <v>0.92181000000000024</v>
      </c>
      <c r="C4" s="16">
        <f>'BPoEFUbVT-HDVs-frgt-gasveh'!C4</f>
        <v>0.92184606828860505</v>
      </c>
      <c r="D4" s="16">
        <f>'BPoEFUbVT-HDVs-frgt-gasveh'!D4</f>
        <v>0.92152063263234618</v>
      </c>
      <c r="E4" s="16">
        <f>'BPoEFUbVT-HDVs-frgt-gasveh'!E4</f>
        <v>0.9214871799289015</v>
      </c>
      <c r="F4" s="16">
        <f>'BPoEFUbVT-HDVs-frgt-gasveh'!F4</f>
        <v>0.92135450778816919</v>
      </c>
      <c r="G4" s="16">
        <f>'BPoEFUbVT-HDVs-frgt-gasveh'!G4</f>
        <v>0.92121002877717661</v>
      </c>
      <c r="H4" s="16">
        <f>'BPoEFUbVT-HDVs-frgt-gasveh'!H4</f>
        <v>0.92100632436018237</v>
      </c>
      <c r="I4" s="16">
        <f>'BPoEFUbVT-HDVs-frgt-gasveh'!I4</f>
        <v>0.92243166305193425</v>
      </c>
      <c r="J4" s="16">
        <f>'BPoEFUbVT-HDVs-frgt-gasveh'!J4</f>
        <v>0.9218493284558944</v>
      </c>
      <c r="K4" s="16">
        <f>'BPoEFUbVT-HDVs-frgt-gasveh'!K4</f>
        <v>0.9218455860389182</v>
      </c>
      <c r="L4" s="16">
        <f>'BPoEFUbVT-HDVs-frgt-gasveh'!L4</f>
        <v>0.9215628144589354</v>
      </c>
      <c r="M4" s="16">
        <f>'BPoEFUbVT-HDVs-frgt-gasveh'!M4</f>
        <v>0.92154588792902614</v>
      </c>
      <c r="N4" s="16">
        <f>'BPoEFUbVT-HDVs-frgt-gasveh'!N4</f>
        <v>0.92156288850920898</v>
      </c>
      <c r="O4" s="16">
        <f>'BPoEFUbVT-HDVs-frgt-gasveh'!O4</f>
        <v>0.92154843402646591</v>
      </c>
      <c r="P4" s="16">
        <f>'BPoEFUbVT-HDVs-frgt-gasveh'!P4</f>
        <v>0.92142813939110169</v>
      </c>
      <c r="Q4" s="16">
        <f>'BPoEFUbVT-HDVs-frgt-gasveh'!Q4</f>
        <v>0.92144071392874238</v>
      </c>
      <c r="R4" s="16">
        <f>'BPoEFUbVT-HDVs-frgt-gasveh'!R4</f>
        <v>0.92133543695260245</v>
      </c>
      <c r="S4" s="16">
        <f>'BPoEFUbVT-HDVs-frgt-gasveh'!S4</f>
        <v>0.92040440553048719</v>
      </c>
      <c r="T4" s="16">
        <f>'BPoEFUbVT-HDVs-frgt-gasveh'!T4</f>
        <v>0.9204384235412727</v>
      </c>
      <c r="U4" s="16">
        <f>'BPoEFUbVT-HDVs-frgt-gasveh'!U4</f>
        <v>0.92019588734596114</v>
      </c>
      <c r="V4" s="16">
        <f>'BPoEFUbVT-HDVs-frgt-gasveh'!V4</f>
        <v>0.91994780606941484</v>
      </c>
      <c r="W4" s="16">
        <f>'BPoEFUbVT-HDVs-frgt-gasveh'!W4</f>
        <v>0.9197332424341631</v>
      </c>
      <c r="X4" s="16">
        <f>'BPoEFUbVT-HDVs-frgt-gasveh'!X4</f>
        <v>0.91672215349368735</v>
      </c>
      <c r="Y4" s="16">
        <f>'BPoEFUbVT-HDVs-frgt-gasveh'!Y4</f>
        <v>0.91451438960265741</v>
      </c>
      <c r="Z4" s="16">
        <f>'BPoEFUbVT-HDVs-frgt-gasveh'!Z4</f>
        <v>0.91479033690306066</v>
      </c>
      <c r="AA4" s="16">
        <f>'BPoEFUbVT-HDVs-frgt-gasveh'!AA4</f>
        <v>0.91529433486098932</v>
      </c>
      <c r="AB4" s="16">
        <f>'BPoEFUbVT-HDVs-frgt-gasveh'!AB4</f>
        <v>0.91580137147959662</v>
      </c>
      <c r="AC4" s="16">
        <f>'BPoEFUbVT-HDVs-frgt-gasveh'!AC4</f>
        <v>0.91631044079233936</v>
      </c>
      <c r="AD4" s="16">
        <f>'BPoEFUbVT-HDVs-frgt-gasveh'!AD4</f>
        <v>0.91681953325282173</v>
      </c>
      <c r="AE4" s="16">
        <f>'BPoEFUbVT-HDVs-frgt-gasveh'!AE4</f>
        <v>0.91732652609281617</v>
      </c>
      <c r="AF4" s="16">
        <f>'BPoEFUbVT-HDVs-frgt-gasveh'!AF4</f>
        <v>0.91783215664602291</v>
      </c>
      <c r="AG4" s="16">
        <f>'BPoEFUbVT-HDVs-frgt-gasveh'!AG4</f>
        <v>0.91833428581004828</v>
      </c>
      <c r="AH4" s="16">
        <f>'BPoEFUbVT-HDVs-frgt-gasveh'!AH4</f>
        <v>0.91883280177939719</v>
      </c>
      <c r="AI4" s="16">
        <f>'BPoEFUbVT-HDVs-frgt-gasveh'!AI4</f>
        <v>0.91932701236834624</v>
      </c>
      <c r="AJ4" s="16">
        <f>'BPoEFUbVT-HDVs-frgt-gasveh'!AJ4</f>
        <v>0.92005576350592932</v>
      </c>
    </row>
    <row r="5" spans="1:36" x14ac:dyDescent="0.25">
      <c r="A5" t="s">
        <v>165</v>
      </c>
      <c r="B5">
        <f>'BPoEFUbVT-HDVs-frgt-gasveh'!B5</f>
        <v>0</v>
      </c>
      <c r="C5">
        <f>'BPoEFUbVT-HDVs-frgt-gasveh'!C5</f>
        <v>0</v>
      </c>
      <c r="D5">
        <f>'BPoEFUbVT-HDVs-frgt-gasveh'!D5</f>
        <v>0</v>
      </c>
      <c r="E5">
        <f>'BPoEFUbVT-HDVs-frgt-gasveh'!E5</f>
        <v>0</v>
      </c>
      <c r="F5">
        <f>'BPoEFUbVT-HDVs-frgt-gasveh'!F5</f>
        <v>0</v>
      </c>
      <c r="G5">
        <f>'BPoEFUbVT-HDVs-frgt-gasveh'!G5</f>
        <v>0</v>
      </c>
      <c r="H5">
        <f>'BPoEFUbVT-HDVs-frgt-gasveh'!H5</f>
        <v>0</v>
      </c>
      <c r="I5">
        <f>'BPoEFUbVT-HDVs-frgt-gasveh'!I5</f>
        <v>0</v>
      </c>
      <c r="J5">
        <f>'BPoEFUbVT-HDVs-frgt-gasveh'!J5</f>
        <v>0</v>
      </c>
      <c r="K5">
        <f>'BPoEFUbVT-HDVs-frgt-gasveh'!K5</f>
        <v>0</v>
      </c>
      <c r="L5">
        <f>'BPoEFUbVT-HDVs-frgt-gasveh'!L5</f>
        <v>0</v>
      </c>
      <c r="M5">
        <f>'BPoEFUbVT-HDVs-frgt-gasveh'!M5</f>
        <v>0</v>
      </c>
      <c r="N5">
        <f>'BPoEFUbVT-HDVs-frgt-gasveh'!N5</f>
        <v>0</v>
      </c>
      <c r="O5">
        <f>'BPoEFUbVT-HDVs-frgt-gasveh'!O5</f>
        <v>0</v>
      </c>
      <c r="P5">
        <f>'BPoEFUbVT-HDVs-frgt-gasveh'!P5</f>
        <v>0</v>
      </c>
      <c r="Q5">
        <f>'BPoEFUbVT-HDVs-frgt-gasveh'!Q5</f>
        <v>0</v>
      </c>
      <c r="R5">
        <f>'BPoEFUbVT-HDVs-frgt-gasveh'!R5</f>
        <v>0</v>
      </c>
      <c r="S5">
        <f>'BPoEFUbVT-HDVs-frgt-gasveh'!S5</f>
        <v>0</v>
      </c>
      <c r="T5">
        <f>'BPoEFUbVT-HDVs-frgt-gasveh'!T5</f>
        <v>0</v>
      </c>
      <c r="U5">
        <f>'BPoEFUbVT-HDVs-frgt-gasveh'!U5</f>
        <v>0</v>
      </c>
      <c r="V5">
        <f>'BPoEFUbVT-HDVs-frgt-gasveh'!V5</f>
        <v>0</v>
      </c>
      <c r="W5">
        <f>'BPoEFUbVT-HDVs-frgt-gasveh'!W5</f>
        <v>0</v>
      </c>
      <c r="X5">
        <f>'BPoEFUbVT-HDVs-frgt-gasveh'!X5</f>
        <v>0</v>
      </c>
      <c r="Y5">
        <f>'BPoEFUbVT-HDVs-frgt-gasveh'!Y5</f>
        <v>0</v>
      </c>
      <c r="Z5">
        <f>'BPoEFUbVT-HDVs-frgt-gasveh'!Z5</f>
        <v>0</v>
      </c>
      <c r="AA5">
        <f>'BPoEFUbVT-HDVs-frgt-gasveh'!AA5</f>
        <v>0</v>
      </c>
      <c r="AB5">
        <f>'BPoEFUbVT-HDVs-frgt-gasveh'!AB5</f>
        <v>0</v>
      </c>
      <c r="AC5">
        <f>'BPoEFUbVT-HDVs-frgt-gasveh'!AC5</f>
        <v>0</v>
      </c>
      <c r="AD5">
        <f>'BPoEFUbVT-HDVs-frgt-gasveh'!AD5</f>
        <v>0</v>
      </c>
      <c r="AE5">
        <f>'BPoEFUbVT-HDVs-frgt-gasveh'!AE5</f>
        <v>0</v>
      </c>
      <c r="AF5">
        <f>'BPoEFUbVT-HDVs-frgt-gasveh'!AF5</f>
        <v>0</v>
      </c>
      <c r="AG5">
        <f>'BPoEFUbVT-HDVs-frgt-gasveh'!AG5</f>
        <v>0</v>
      </c>
      <c r="AH5">
        <f>'BPoEFUbVT-HDVs-frgt-gasveh'!AH5</f>
        <v>0</v>
      </c>
      <c r="AI5">
        <f>'BPoEFUbVT-HDVs-frgt-gasveh'!AI5</f>
        <v>0</v>
      </c>
      <c r="AJ5">
        <f>'BPoEFUbVT-HDVs-frgt-gasveh'!AJ5</f>
        <v>0</v>
      </c>
    </row>
    <row r="6" spans="1:36" x14ac:dyDescent="0.25">
      <c r="A6" t="s">
        <v>166</v>
      </c>
      <c r="B6" s="16">
        <f>'BPoEFUbVT-HDVs-frgt-gasveh'!B6</f>
        <v>7.8189999999999843E-2</v>
      </c>
      <c r="C6" s="16">
        <f>'BPoEFUbVT-HDVs-frgt-gasveh'!C6</f>
        <v>7.8153931711395078E-2</v>
      </c>
      <c r="D6" s="16">
        <f>'BPoEFUbVT-HDVs-frgt-gasveh'!D6</f>
        <v>7.8479367367653735E-2</v>
      </c>
      <c r="E6" s="16">
        <f>'BPoEFUbVT-HDVs-frgt-gasveh'!E6</f>
        <v>7.851282007109836E-2</v>
      </c>
      <c r="F6" s="16">
        <f>'BPoEFUbVT-HDVs-frgt-gasveh'!F6</f>
        <v>7.8645492211830717E-2</v>
      </c>
      <c r="G6" s="16">
        <f>'BPoEFUbVT-HDVs-frgt-gasveh'!G6</f>
        <v>7.8789971222823441E-2</v>
      </c>
      <c r="H6" s="16">
        <f>'BPoEFUbVT-HDVs-frgt-gasveh'!H6</f>
        <v>7.8993675639817573E-2</v>
      </c>
      <c r="I6" s="16">
        <f>'BPoEFUbVT-HDVs-frgt-gasveh'!I6</f>
        <v>7.7568336948065739E-2</v>
      </c>
      <c r="J6" s="16">
        <f>'BPoEFUbVT-HDVs-frgt-gasveh'!J6</f>
        <v>7.8150671544105599E-2</v>
      </c>
      <c r="K6" s="16">
        <f>'BPoEFUbVT-HDVs-frgt-gasveh'!K6</f>
        <v>7.8154413961081706E-2</v>
      </c>
      <c r="L6" s="16">
        <f>'BPoEFUbVT-HDVs-frgt-gasveh'!L6</f>
        <v>7.8437185541064547E-2</v>
      </c>
      <c r="M6" s="16">
        <f>'BPoEFUbVT-HDVs-frgt-gasveh'!M6</f>
        <v>7.8454112070973928E-2</v>
      </c>
      <c r="N6" s="16">
        <f>'BPoEFUbVT-HDVs-frgt-gasveh'!N6</f>
        <v>7.8437111490791064E-2</v>
      </c>
      <c r="O6" s="16">
        <f>'BPoEFUbVT-HDVs-frgt-gasveh'!O6</f>
        <v>7.8451565973534018E-2</v>
      </c>
      <c r="P6" s="16">
        <f>'BPoEFUbVT-HDVs-frgt-gasveh'!P6</f>
        <v>7.8571860608898356E-2</v>
      </c>
      <c r="Q6" s="16">
        <f>'BPoEFUbVT-HDVs-frgt-gasveh'!Q6</f>
        <v>7.8559286071257631E-2</v>
      </c>
      <c r="R6" s="16">
        <f>'BPoEFUbVT-HDVs-frgt-gasveh'!R6</f>
        <v>7.8664563047397551E-2</v>
      </c>
      <c r="S6" s="16">
        <f>'BPoEFUbVT-HDVs-frgt-gasveh'!S6</f>
        <v>7.9595594469512726E-2</v>
      </c>
      <c r="T6" s="16">
        <f>'BPoEFUbVT-HDVs-frgt-gasveh'!T6</f>
        <v>7.9561576458727329E-2</v>
      </c>
      <c r="U6" s="16">
        <f>'BPoEFUbVT-HDVs-frgt-gasveh'!U6</f>
        <v>7.9804112654038944E-2</v>
      </c>
      <c r="V6" s="16">
        <f>'BPoEFUbVT-HDVs-frgt-gasveh'!V6</f>
        <v>8.0052193930585158E-2</v>
      </c>
      <c r="W6" s="16">
        <f>'BPoEFUbVT-HDVs-frgt-gasveh'!W6</f>
        <v>8.0266757565836858E-2</v>
      </c>
      <c r="X6" s="16">
        <f>'BPoEFUbVT-HDVs-frgt-gasveh'!X6</f>
        <v>8.3277846506312675E-2</v>
      </c>
      <c r="Y6" s="16">
        <f>'BPoEFUbVT-HDVs-frgt-gasveh'!Y6</f>
        <v>8.548561039734244E-2</v>
      </c>
      <c r="Z6" s="16">
        <f>'BPoEFUbVT-HDVs-frgt-gasveh'!Z6</f>
        <v>8.5209663096939239E-2</v>
      </c>
      <c r="AA6" s="16">
        <f>'BPoEFUbVT-HDVs-frgt-gasveh'!AA6</f>
        <v>8.4705665139010594E-2</v>
      </c>
      <c r="AB6" s="16">
        <f>'BPoEFUbVT-HDVs-frgt-gasveh'!AB6</f>
        <v>8.4198628520403357E-2</v>
      </c>
      <c r="AC6" s="16">
        <f>'BPoEFUbVT-HDVs-frgt-gasveh'!AC6</f>
        <v>8.368955920766058E-2</v>
      </c>
      <c r="AD6" s="16">
        <f>'BPoEFUbVT-HDVs-frgt-gasveh'!AD6</f>
        <v>8.3180466747178286E-2</v>
      </c>
      <c r="AE6" s="16">
        <f>'BPoEFUbVT-HDVs-frgt-gasveh'!AE6</f>
        <v>8.2673473907183895E-2</v>
      </c>
      <c r="AF6" s="16">
        <f>'BPoEFUbVT-HDVs-frgt-gasveh'!AF6</f>
        <v>8.2167843353976977E-2</v>
      </c>
      <c r="AG6" s="16">
        <f>'BPoEFUbVT-HDVs-frgt-gasveh'!AG6</f>
        <v>8.166571418995186E-2</v>
      </c>
      <c r="AH6" s="16">
        <f>'BPoEFUbVT-HDVs-frgt-gasveh'!AH6</f>
        <v>8.1167198220602796E-2</v>
      </c>
      <c r="AI6" s="16">
        <f>'BPoEFUbVT-HDVs-frgt-gasveh'!AI6</f>
        <v>8.0672987631653911E-2</v>
      </c>
      <c r="AJ6" s="16">
        <f>'BPoEFUbVT-HDVs-frgt-gasveh'!AJ6</f>
        <v>7.9944236494070703E-2</v>
      </c>
    </row>
    <row r="7" spans="1:36" x14ac:dyDescent="0.25">
      <c r="A7"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election sqref="A1:AJ8"/>
    </sheetView>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v>0.91939744143218305</v>
      </c>
      <c r="C5">
        <v>0.88022107028477914</v>
      </c>
      <c r="D5">
        <v>0.86035615627689777</v>
      </c>
      <c r="E5">
        <v>0.83207803320871843</v>
      </c>
      <c r="F5">
        <v>0.79755857569244681</v>
      </c>
      <c r="G5">
        <v>0.75992693153138757</v>
      </c>
      <c r="H5">
        <v>0.71207299580521621</v>
      </c>
      <c r="I5">
        <v>0.6653602086513638</v>
      </c>
      <c r="J5">
        <v>0.6802637754593458</v>
      </c>
      <c r="K5">
        <v>0.69434486817329688</v>
      </c>
      <c r="L5">
        <v>0.70803743963501187</v>
      </c>
      <c r="M5">
        <v>0.72143542973860286</v>
      </c>
      <c r="N5">
        <v>0.73438789553930128</v>
      </c>
      <c r="O5">
        <v>0.74737408647951209</v>
      </c>
      <c r="P5">
        <v>0.76011410006742153</v>
      </c>
      <c r="Q5">
        <v>0.72919603248534426</v>
      </c>
      <c r="R5">
        <v>0.74470172748203589</v>
      </c>
      <c r="S5">
        <v>0.75989160524848409</v>
      </c>
      <c r="T5">
        <v>0.77491024040203149</v>
      </c>
      <c r="U5">
        <v>0.75551490072124583</v>
      </c>
      <c r="V5">
        <v>0.77114077417277627</v>
      </c>
      <c r="W5">
        <v>0.78778542181983124</v>
      </c>
      <c r="X5">
        <v>0.80259933176331244</v>
      </c>
      <c r="Y5">
        <v>0.81695367114094086</v>
      </c>
      <c r="Z5">
        <v>0.8293596919199242</v>
      </c>
      <c r="AA5">
        <v>0.8439364995252604</v>
      </c>
      <c r="AB5">
        <v>0.85690879549967525</v>
      </c>
      <c r="AC5">
        <v>0.8578150728173386</v>
      </c>
      <c r="AD5">
        <v>0.86986505882931808</v>
      </c>
      <c r="AE5">
        <v>0.88429046506119813</v>
      </c>
      <c r="AF5">
        <v>0.89827638231218887</v>
      </c>
      <c r="AG5">
        <v>0.91186443015535579</v>
      </c>
      <c r="AH5">
        <v>0.92508734733156739</v>
      </c>
      <c r="AI5">
        <v>0.93797746199711673</v>
      </c>
      <c r="AJ5">
        <v>0.95090321707650038</v>
      </c>
    </row>
    <row r="6" spans="1:36" x14ac:dyDescent="0.25">
      <c r="A6" t="s">
        <v>166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169</v>
      </c>
      <c r="B7">
        <v>8.0602558567817034E-2</v>
      </c>
      <c r="C7">
        <v>0.11977892971522085</v>
      </c>
      <c r="D7">
        <v>0.13964384372310232</v>
      </c>
      <c r="E7">
        <v>0.16792196679128149</v>
      </c>
      <c r="F7">
        <v>0.20244142430755308</v>
      </c>
      <c r="G7">
        <v>0.24007306846861234</v>
      </c>
      <c r="H7">
        <v>0.28792700419478368</v>
      </c>
      <c r="I7">
        <v>0.33463979134863631</v>
      </c>
      <c r="J7">
        <v>0.31973622454065426</v>
      </c>
      <c r="K7">
        <v>0.30565513182670312</v>
      </c>
      <c r="L7">
        <v>0.29196256036498819</v>
      </c>
      <c r="M7">
        <v>0.27856457026139708</v>
      </c>
      <c r="N7">
        <v>0.26561210446069861</v>
      </c>
      <c r="O7">
        <v>0.25262591352048797</v>
      </c>
      <c r="P7">
        <v>0.23988589993257842</v>
      </c>
      <c r="Q7">
        <v>0.27080396751465574</v>
      </c>
      <c r="R7">
        <v>0.25529827251796394</v>
      </c>
      <c r="S7">
        <v>0.24010839475151605</v>
      </c>
      <c r="T7">
        <v>0.22508975959796851</v>
      </c>
      <c r="U7">
        <v>0.24448509927875431</v>
      </c>
      <c r="V7">
        <v>0.22885922582722387</v>
      </c>
      <c r="W7">
        <v>0.21221457818016873</v>
      </c>
      <c r="X7">
        <v>0.19740066823668762</v>
      </c>
      <c r="Y7">
        <v>0.18304632885905908</v>
      </c>
      <c r="Z7">
        <v>0.17064030808007585</v>
      </c>
      <c r="AA7">
        <v>0.1560635004747396</v>
      </c>
      <c r="AB7">
        <v>0.14309120450032478</v>
      </c>
      <c r="AC7">
        <v>0.14218492718266157</v>
      </c>
      <c r="AD7">
        <v>0.13013494117068175</v>
      </c>
      <c r="AE7">
        <v>0.11570953493880179</v>
      </c>
      <c r="AF7">
        <v>0.10172361768781113</v>
      </c>
      <c r="AG7">
        <v>8.8135569844644115E-2</v>
      </c>
      <c r="AH7">
        <v>7.4912652668432542E-2</v>
      </c>
      <c r="AI7">
        <v>6.202253800288323E-2</v>
      </c>
      <c r="AJ7">
        <v>4.9096782923499546E-2</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election activeCell="D6" sqref="D6"/>
    </sheetView>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f>'Plug-in Hybrid Elec Fraction'!$A5</f>
        <v>0.55000000000000004</v>
      </c>
      <c r="C2">
        <f>'Plug-in Hybrid Elec Fraction'!$A5</f>
        <v>0.55000000000000004</v>
      </c>
      <c r="D2">
        <f>'Plug-in Hybrid Elec Fraction'!$A5</f>
        <v>0.55000000000000004</v>
      </c>
      <c r="E2">
        <f>'Plug-in Hybrid Elec Fraction'!$A5</f>
        <v>0.55000000000000004</v>
      </c>
      <c r="F2">
        <f>'Plug-in Hybrid Elec Fraction'!$A5</f>
        <v>0.55000000000000004</v>
      </c>
      <c r="G2">
        <f>'Plug-in Hybrid Elec Fraction'!$A5</f>
        <v>0.55000000000000004</v>
      </c>
      <c r="H2">
        <f>'Plug-in Hybrid Elec Fraction'!$A5</f>
        <v>0.55000000000000004</v>
      </c>
      <c r="I2">
        <f>'Plug-in Hybrid Elec Fraction'!$A5</f>
        <v>0.55000000000000004</v>
      </c>
      <c r="J2">
        <f>'Plug-in Hybrid Elec Fraction'!$A5</f>
        <v>0.55000000000000004</v>
      </c>
      <c r="K2">
        <f>'Plug-in Hybrid Elec Fraction'!$A5</f>
        <v>0.55000000000000004</v>
      </c>
      <c r="L2">
        <f>'Plug-in Hybrid Elec Fraction'!$A5</f>
        <v>0.55000000000000004</v>
      </c>
      <c r="M2">
        <f>'Plug-in Hybrid Elec Fraction'!$A5</f>
        <v>0.55000000000000004</v>
      </c>
      <c r="N2">
        <f>'Plug-in Hybrid Elec Fraction'!$A5</f>
        <v>0.55000000000000004</v>
      </c>
      <c r="O2">
        <f>'Plug-in Hybrid Elec Fraction'!$A5</f>
        <v>0.55000000000000004</v>
      </c>
      <c r="P2">
        <f>'Plug-in Hybrid Elec Fraction'!$A5</f>
        <v>0.55000000000000004</v>
      </c>
      <c r="Q2">
        <f>'Plug-in Hybrid Elec Fraction'!$A5</f>
        <v>0.55000000000000004</v>
      </c>
      <c r="R2">
        <f>'Plug-in Hybrid Elec Fraction'!$A5</f>
        <v>0.55000000000000004</v>
      </c>
      <c r="S2">
        <f>'Plug-in Hybrid Elec Fraction'!$A5</f>
        <v>0.55000000000000004</v>
      </c>
      <c r="T2">
        <f>'Plug-in Hybrid Elec Fraction'!$A5</f>
        <v>0.55000000000000004</v>
      </c>
      <c r="U2">
        <f>'Plug-in Hybrid Elec Fraction'!$A5</f>
        <v>0.55000000000000004</v>
      </c>
      <c r="V2">
        <f>'Plug-in Hybrid Elec Fraction'!$A5</f>
        <v>0.55000000000000004</v>
      </c>
      <c r="W2">
        <f>'Plug-in Hybrid Elec Fraction'!$A5</f>
        <v>0.55000000000000004</v>
      </c>
      <c r="X2">
        <f>'Plug-in Hybrid Elec Fraction'!$A5</f>
        <v>0.55000000000000004</v>
      </c>
      <c r="Y2">
        <f>'Plug-in Hybrid Elec Fraction'!$A5</f>
        <v>0.55000000000000004</v>
      </c>
      <c r="Z2">
        <f>'Plug-in Hybrid Elec Fraction'!$A5</f>
        <v>0.55000000000000004</v>
      </c>
      <c r="AA2">
        <f>'Plug-in Hybrid Elec Fraction'!$A5</f>
        <v>0.55000000000000004</v>
      </c>
      <c r="AB2">
        <f>'Plug-in Hybrid Elec Fraction'!$A5</f>
        <v>0.55000000000000004</v>
      </c>
      <c r="AC2">
        <f>'Plug-in Hybrid Elec Fraction'!$A5</f>
        <v>0.55000000000000004</v>
      </c>
      <c r="AD2">
        <f>'Plug-in Hybrid Elec Fraction'!$A5</f>
        <v>0.55000000000000004</v>
      </c>
      <c r="AE2">
        <f>'Plug-in Hybrid Elec Fraction'!$A5</f>
        <v>0.55000000000000004</v>
      </c>
      <c r="AF2">
        <f>'Plug-in Hybrid Elec Fraction'!$A5</f>
        <v>0.55000000000000004</v>
      </c>
      <c r="AG2">
        <f>'Plug-in Hybrid Elec Fraction'!$A5</f>
        <v>0.55000000000000004</v>
      </c>
      <c r="AH2">
        <f>'Plug-in Hybrid Elec Fraction'!$A5</f>
        <v>0.55000000000000004</v>
      </c>
      <c r="AI2">
        <f>'Plug-in Hybrid Elec Fraction'!$A5</f>
        <v>0.55000000000000004</v>
      </c>
      <c r="AJ2">
        <f>'Plug-in Hybrid Elec Fraction'!$A5</f>
        <v>0.55000000000000004</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s="16">
        <f>'BPoEFUbVT-LDVs-frgt-plghyb'!B4</f>
        <v>0.41761953728523371</v>
      </c>
      <c r="C4" s="16">
        <f>'BPoEFUbVT-LDVs-frgt-plghyb'!C4</f>
        <v>0.41808460910849365</v>
      </c>
      <c r="D4" s="16">
        <f>'BPoEFUbVT-LDVs-frgt-plghyb'!D4</f>
        <v>0.4178491689494655</v>
      </c>
      <c r="E4" s="16">
        <f>'BPoEFUbVT-LDVs-frgt-plghyb'!E4</f>
        <v>0.41775676636273795</v>
      </c>
      <c r="F4" s="16">
        <f>'BPoEFUbVT-LDVs-frgt-plghyb'!F4</f>
        <v>0.41765228728142884</v>
      </c>
      <c r="G4" s="16">
        <f>'BPoEFUbVT-LDVs-frgt-plghyb'!G4</f>
        <v>0.41753666128133421</v>
      </c>
      <c r="H4" s="16">
        <f>'BPoEFUbVT-LDVs-frgt-plghyb'!H4</f>
        <v>0.41741031778782184</v>
      </c>
      <c r="I4" s="16">
        <f>'BPoEFUbVT-LDVs-frgt-plghyb'!I4</f>
        <v>0.41726960990435069</v>
      </c>
      <c r="J4" s="16">
        <f>'BPoEFUbVT-LDVs-frgt-plghyb'!J4</f>
        <v>0.41710906854370061</v>
      </c>
      <c r="K4" s="16">
        <f>'BPoEFUbVT-LDVs-frgt-plghyb'!K4</f>
        <v>0.41693386455833487</v>
      </c>
      <c r="L4" s="16">
        <f>'BPoEFUbVT-LDVs-frgt-plghyb'!L4</f>
        <v>0.41674608454029155</v>
      </c>
      <c r="M4" s="16">
        <f>'BPoEFUbVT-LDVs-frgt-plghyb'!M4</f>
        <v>0.41653836971690295</v>
      </c>
      <c r="N4" s="16">
        <f>'BPoEFUbVT-LDVs-frgt-plghyb'!N4</f>
        <v>0.41631783769820019</v>
      </c>
      <c r="O4" s="16">
        <f>'BPoEFUbVT-LDVs-frgt-plghyb'!O4</f>
        <v>0.41607483106435811</v>
      </c>
      <c r="P4" s="16">
        <f>'BPoEFUbVT-LDVs-frgt-plghyb'!P4</f>
        <v>0.41581141838775038</v>
      </c>
      <c r="Q4" s="16">
        <f>'BPoEFUbVT-LDVs-frgt-plghyb'!Q4</f>
        <v>0.41556841175390835</v>
      </c>
      <c r="R4" s="16">
        <f>'BPoEFUbVT-LDVs-frgt-plghyb'!R4</f>
        <v>0.41530499907730062</v>
      </c>
      <c r="S4" s="16">
        <f>'BPoEFUbVT-LDVs-frgt-plghyb'!S4</f>
        <v>0.41506199244345854</v>
      </c>
      <c r="T4" s="16">
        <f>'BPoEFUbVT-LDVs-frgt-plghyb'!T4</f>
        <v>0.41479857976685086</v>
      </c>
      <c r="U4" s="16">
        <f>'BPoEFUbVT-LDVs-frgt-plghyb'!U4</f>
        <v>0.41455557313300878</v>
      </c>
      <c r="V4" s="16">
        <f>'BPoEFUbVT-LDVs-frgt-plghyb'!V4</f>
        <v>0.41429216045640105</v>
      </c>
      <c r="W4" s="16">
        <f>'BPoEFUbVT-LDVs-frgt-plghyb'!W4</f>
        <v>0.41404915382255897</v>
      </c>
      <c r="X4" s="16">
        <f>'BPoEFUbVT-LDVs-frgt-plghyb'!X4</f>
        <v>0.41378574114595129</v>
      </c>
      <c r="Y4" s="16">
        <f>'BPoEFUbVT-LDVs-frgt-plghyb'!Y4</f>
        <v>0.41354273451210921</v>
      </c>
      <c r="Z4" s="16">
        <f>'BPoEFUbVT-LDVs-frgt-plghyb'!Z4</f>
        <v>0.41327932183550148</v>
      </c>
      <c r="AA4" s="16">
        <f>'BPoEFUbVT-LDVs-frgt-plghyb'!AA4</f>
        <v>0.41303631520165945</v>
      </c>
      <c r="AB4" s="16">
        <f>'BPoEFUbVT-LDVs-frgt-plghyb'!AB4</f>
        <v>0.41277290252505172</v>
      </c>
      <c r="AC4" s="16">
        <f>'BPoEFUbVT-LDVs-frgt-plghyb'!AC4</f>
        <v>0.41252989589120964</v>
      </c>
      <c r="AD4" s="16">
        <f>'BPoEFUbVT-LDVs-frgt-plghyb'!AD4</f>
        <v>0.41226648321460196</v>
      </c>
      <c r="AE4" s="16">
        <f>'BPoEFUbVT-LDVs-frgt-plghyb'!AE4</f>
        <v>0.41202347658075988</v>
      </c>
      <c r="AF4" s="16">
        <f>'BPoEFUbVT-LDVs-frgt-plghyb'!AF4</f>
        <v>0.41176006390415215</v>
      </c>
      <c r="AG4" s="16">
        <f>'BPoEFUbVT-LDVs-frgt-plghyb'!AG4</f>
        <v>0.41151705727031007</v>
      </c>
      <c r="AH4" s="16">
        <f>'BPoEFUbVT-LDVs-frgt-plghyb'!AH4</f>
        <v>0.41125364459370239</v>
      </c>
      <c r="AI4" s="16">
        <f>'BPoEFUbVT-LDVs-frgt-plghyb'!AI4</f>
        <v>0.41101063795986031</v>
      </c>
      <c r="AJ4" s="16">
        <f>'BPoEFUbVT-LDVs-frgt-plghyb'!AJ4</f>
        <v>0.41074722528325258</v>
      </c>
    </row>
    <row r="5" spans="1:36" x14ac:dyDescent="0.25">
      <c r="A5" t="s">
        <v>165</v>
      </c>
      <c r="B5">
        <f>'BPoEFUbVT-LDVs-frgt-plghyb'!B5</f>
        <v>0</v>
      </c>
      <c r="C5">
        <f>'BPoEFUbVT-LDVs-frgt-plghyb'!C5</f>
        <v>0</v>
      </c>
      <c r="D5">
        <f>'BPoEFUbVT-LDVs-frgt-plghyb'!D5</f>
        <v>0</v>
      </c>
      <c r="E5">
        <f>'BPoEFUbVT-LDVs-frgt-plghyb'!E5</f>
        <v>0</v>
      </c>
      <c r="F5">
        <f>'BPoEFUbVT-LDVs-frgt-plghyb'!F5</f>
        <v>0</v>
      </c>
      <c r="G5">
        <f>'BPoEFUbVT-LDVs-frgt-plghyb'!G5</f>
        <v>0</v>
      </c>
      <c r="H5">
        <f>'BPoEFUbVT-LDVs-frgt-plghyb'!H5</f>
        <v>0</v>
      </c>
      <c r="I5">
        <f>'BPoEFUbVT-LDVs-frgt-plghyb'!I5</f>
        <v>0</v>
      </c>
      <c r="J5">
        <f>'BPoEFUbVT-LDVs-frgt-plghyb'!J5</f>
        <v>0</v>
      </c>
      <c r="K5">
        <f>'BPoEFUbVT-LDVs-frgt-plghyb'!K5</f>
        <v>0</v>
      </c>
      <c r="L5">
        <f>'BPoEFUbVT-LDVs-frgt-plghyb'!L5</f>
        <v>0</v>
      </c>
      <c r="M5">
        <f>'BPoEFUbVT-LDVs-frgt-plghyb'!M5</f>
        <v>0</v>
      </c>
      <c r="N5">
        <f>'BPoEFUbVT-LDVs-frgt-plghyb'!N5</f>
        <v>0</v>
      </c>
      <c r="O5">
        <f>'BPoEFUbVT-LDVs-frgt-plghyb'!O5</f>
        <v>0</v>
      </c>
      <c r="P5">
        <f>'BPoEFUbVT-LDVs-frgt-plghyb'!P5</f>
        <v>0</v>
      </c>
      <c r="Q5">
        <f>'BPoEFUbVT-LDVs-frgt-plghyb'!Q5</f>
        <v>0</v>
      </c>
      <c r="R5">
        <f>'BPoEFUbVT-LDVs-frgt-plghyb'!R5</f>
        <v>0</v>
      </c>
      <c r="S5">
        <f>'BPoEFUbVT-LDVs-frgt-plghyb'!S5</f>
        <v>0</v>
      </c>
      <c r="T5">
        <f>'BPoEFUbVT-LDVs-frgt-plghyb'!T5</f>
        <v>0</v>
      </c>
      <c r="U5">
        <f>'BPoEFUbVT-LDVs-frgt-plghyb'!U5</f>
        <v>0</v>
      </c>
      <c r="V5">
        <f>'BPoEFUbVT-LDVs-frgt-plghyb'!V5</f>
        <v>0</v>
      </c>
      <c r="W5">
        <f>'BPoEFUbVT-LDVs-frgt-plghyb'!W5</f>
        <v>0</v>
      </c>
      <c r="X5">
        <f>'BPoEFUbVT-LDVs-frgt-plghyb'!X5</f>
        <v>0</v>
      </c>
      <c r="Y5">
        <f>'BPoEFUbVT-LDVs-frgt-plghyb'!Y5</f>
        <v>0</v>
      </c>
      <c r="Z5">
        <f>'BPoEFUbVT-LDVs-frgt-plghyb'!Z5</f>
        <v>0</v>
      </c>
      <c r="AA5">
        <f>'BPoEFUbVT-LDVs-frgt-plghyb'!AA5</f>
        <v>0</v>
      </c>
      <c r="AB5">
        <f>'BPoEFUbVT-LDVs-frgt-plghyb'!AB5</f>
        <v>0</v>
      </c>
      <c r="AC5">
        <f>'BPoEFUbVT-LDVs-frgt-plghyb'!AC5</f>
        <v>0</v>
      </c>
      <c r="AD5">
        <f>'BPoEFUbVT-LDVs-frgt-plghyb'!AD5</f>
        <v>0</v>
      </c>
      <c r="AE5">
        <f>'BPoEFUbVT-LDVs-frgt-plghyb'!AE5</f>
        <v>0</v>
      </c>
      <c r="AF5">
        <f>'BPoEFUbVT-LDVs-frgt-plghyb'!AF5</f>
        <v>0</v>
      </c>
      <c r="AG5">
        <f>'BPoEFUbVT-LDVs-frgt-plghyb'!AG5</f>
        <v>0</v>
      </c>
      <c r="AH5">
        <f>'BPoEFUbVT-LDVs-frgt-plghyb'!AH5</f>
        <v>0</v>
      </c>
      <c r="AI5">
        <f>'BPoEFUbVT-LDVs-frgt-plghyb'!AI5</f>
        <v>0</v>
      </c>
      <c r="AJ5">
        <f>'BPoEFUbVT-LDVs-frgt-plghyb'!AJ5</f>
        <v>0</v>
      </c>
    </row>
    <row r="6" spans="1:36" x14ac:dyDescent="0.25">
      <c r="A6" t="s">
        <v>166</v>
      </c>
      <c r="B6" s="16">
        <f>'BPoEFUbVT-LDVs-frgt-plghyb'!B6</f>
        <v>3.2380462714766245E-2</v>
      </c>
      <c r="C6" s="16">
        <f>'BPoEFUbVT-LDVs-frgt-plghyb'!C6</f>
        <v>3.1915390891506315E-2</v>
      </c>
      <c r="D6" s="16">
        <f>'BPoEFUbVT-LDVs-frgt-plghyb'!D6</f>
        <v>3.2150831050534463E-2</v>
      </c>
      <c r="E6" s="16">
        <f>'BPoEFUbVT-LDVs-frgt-plghyb'!E6</f>
        <v>3.2243233637261962E-2</v>
      </c>
      <c r="F6" s="16">
        <f>'BPoEFUbVT-LDVs-frgt-plghyb'!F6</f>
        <v>3.2347712718571148E-2</v>
      </c>
      <c r="G6" s="16">
        <f>'BPoEFUbVT-LDVs-frgt-plghyb'!G6</f>
        <v>3.2463338718665781E-2</v>
      </c>
      <c r="H6" s="16">
        <f>'BPoEFUbVT-LDVs-frgt-plghyb'!H6</f>
        <v>3.2589682212178124E-2</v>
      </c>
      <c r="I6" s="16">
        <f>'BPoEFUbVT-LDVs-frgt-plghyb'!I6</f>
        <v>3.2730390095649285E-2</v>
      </c>
      <c r="J6" s="16">
        <f>'BPoEFUbVT-LDVs-frgt-plghyb'!J6</f>
        <v>3.2890931456299309E-2</v>
      </c>
      <c r="K6" s="16">
        <f>'BPoEFUbVT-LDVs-frgt-plghyb'!K6</f>
        <v>3.3066135441665097E-2</v>
      </c>
      <c r="L6" s="16">
        <f>'BPoEFUbVT-LDVs-frgt-plghyb'!L6</f>
        <v>3.3253915459708398E-2</v>
      </c>
      <c r="M6" s="16">
        <f>'BPoEFUbVT-LDVs-frgt-plghyb'!M6</f>
        <v>3.3461630283096996E-2</v>
      </c>
      <c r="N6" s="16">
        <f>'BPoEFUbVT-LDVs-frgt-plghyb'!N6</f>
        <v>3.3682162301799795E-2</v>
      </c>
      <c r="O6" s="16">
        <f>'BPoEFUbVT-LDVs-frgt-plghyb'!O6</f>
        <v>3.392516893564184E-2</v>
      </c>
      <c r="P6" s="16">
        <f>'BPoEFUbVT-LDVs-frgt-plghyb'!P6</f>
        <v>3.4188581612249573E-2</v>
      </c>
      <c r="Q6" s="16">
        <f>'BPoEFUbVT-LDVs-frgt-plghyb'!Q6</f>
        <v>3.4431588246091618E-2</v>
      </c>
      <c r="R6" s="16">
        <f>'BPoEFUbVT-LDVs-frgt-plghyb'!R6</f>
        <v>3.4695000922699351E-2</v>
      </c>
      <c r="S6" s="16">
        <f>'BPoEFUbVT-LDVs-frgt-plghyb'!S6</f>
        <v>3.4938007556541396E-2</v>
      </c>
      <c r="T6" s="16">
        <f>'BPoEFUbVT-LDVs-frgt-plghyb'!T6</f>
        <v>3.5201420233149129E-2</v>
      </c>
      <c r="U6" s="16">
        <f>'BPoEFUbVT-LDVs-frgt-plghyb'!U6</f>
        <v>3.5444426866991174E-2</v>
      </c>
      <c r="V6" s="16">
        <f>'BPoEFUbVT-LDVs-frgt-plghyb'!V6</f>
        <v>3.5707839543598907E-2</v>
      </c>
      <c r="W6" s="16">
        <f>'BPoEFUbVT-LDVs-frgt-plghyb'!W6</f>
        <v>3.5950846177440952E-2</v>
      </c>
      <c r="X6" s="16">
        <f>'BPoEFUbVT-LDVs-frgt-plghyb'!X6</f>
        <v>3.6214258854048692E-2</v>
      </c>
      <c r="Y6" s="16">
        <f>'BPoEFUbVT-LDVs-frgt-plghyb'!Y6</f>
        <v>3.645726548789073E-2</v>
      </c>
      <c r="Z6" s="16">
        <f>'BPoEFUbVT-LDVs-frgt-plghyb'!Z6</f>
        <v>3.672067816449847E-2</v>
      </c>
      <c r="AA6" s="16">
        <f>'BPoEFUbVT-LDVs-frgt-plghyb'!AA6</f>
        <v>3.6963684798340515E-2</v>
      </c>
      <c r="AB6" s="16">
        <f>'BPoEFUbVT-LDVs-frgt-plghyb'!AB6</f>
        <v>3.7227097474948248E-2</v>
      </c>
      <c r="AC6" s="16">
        <f>'BPoEFUbVT-LDVs-frgt-plghyb'!AC6</f>
        <v>3.7470104108790293E-2</v>
      </c>
      <c r="AD6" s="16">
        <f>'BPoEFUbVT-LDVs-frgt-plghyb'!AD6</f>
        <v>3.7733516785398026E-2</v>
      </c>
      <c r="AE6" s="16">
        <f>'BPoEFUbVT-LDVs-frgt-plghyb'!AE6</f>
        <v>3.7976523419240071E-2</v>
      </c>
      <c r="AF6" s="16">
        <f>'BPoEFUbVT-LDVs-frgt-plghyb'!AF6</f>
        <v>3.8239936095847804E-2</v>
      </c>
      <c r="AG6" s="16">
        <f>'BPoEFUbVT-LDVs-frgt-plghyb'!AG6</f>
        <v>3.8482942729689849E-2</v>
      </c>
      <c r="AH6" s="16">
        <f>'BPoEFUbVT-LDVs-frgt-plghyb'!AH6</f>
        <v>3.8746355406297589E-2</v>
      </c>
      <c r="AI6" s="16">
        <f>'BPoEFUbVT-LDVs-frgt-plghyb'!AI6</f>
        <v>3.8989362040139627E-2</v>
      </c>
      <c r="AJ6" s="16">
        <f>'BPoEFUbVT-LDVs-frgt-plghyb'!AJ6</f>
        <v>3.9252774716747367E-2</v>
      </c>
    </row>
    <row r="7" spans="1:36" x14ac:dyDescent="0.25">
      <c r="A7"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heetViews>
  <sheetFormatPr defaultRowHeight="14.5" x14ac:dyDescent="0.35"/>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166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167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166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167</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166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topLeftCell="A18" workbookViewId="0">
      <selection activeCell="I50" sqref="I50"/>
    </sheetView>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166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J8"/>
  <sheetViews>
    <sheetView workbookViewId="0">
      <selection activeCell="AJ8" sqref="A1:AJ8"/>
    </sheetView>
  </sheetViews>
  <sheetFormatPr defaultRowHeight="14.5" x14ac:dyDescent="0.35"/>
  <cols>
    <col min="1" max="1" width="22.54296875" customWidth="1"/>
  </cols>
  <sheetData>
    <row r="1" spans="1:36" x14ac:dyDescent="0.25">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25">
      <c r="A2" t="s">
        <v>162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25">
      <c r="A3" t="s">
        <v>163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25">
      <c r="A4" t="s">
        <v>164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25">
      <c r="A5" t="s">
        <v>165</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25">
      <c r="A6" t="s">
        <v>166</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25">
      <c r="A7" t="s">
        <v>169</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x14ac:dyDescent="0.25">
      <c r="A8" t="s">
        <v>168</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J24" sqref="J24"/>
    </sheetView>
  </sheetViews>
  <sheetFormatPr defaultRowHeight="14.5" x14ac:dyDescent="0.35"/>
  <sheetData>
    <row r="1" spans="1:5" ht="15" x14ac:dyDescent="0.25">
      <c r="A1" s="43" t="s">
        <v>490</v>
      </c>
    </row>
    <row r="3" spans="1:5" ht="15" x14ac:dyDescent="0.25">
      <c r="A3" s="100" t="s">
        <v>491</v>
      </c>
    </row>
    <row r="4" spans="1:5" ht="15" x14ac:dyDescent="0.25">
      <c r="A4" s="29" t="s">
        <v>492</v>
      </c>
    </row>
    <row r="5" spans="1:5" ht="15" x14ac:dyDescent="0.25">
      <c r="A5" s="29"/>
    </row>
    <row r="7" spans="1:5" ht="23.25" x14ac:dyDescent="0.35">
      <c r="A7" s="41" t="s">
        <v>415</v>
      </c>
      <c r="B7" s="36"/>
      <c r="C7" s="36"/>
      <c r="D7" s="36" t="s">
        <v>416</v>
      </c>
      <c r="E7" s="36"/>
    </row>
    <row r="8" spans="1:5" ht="15.75" thickBot="1" x14ac:dyDescent="0.3">
      <c r="A8" s="42" t="s">
        <v>417</v>
      </c>
      <c r="B8" s="36"/>
      <c r="C8" s="36"/>
      <c r="D8" s="36"/>
      <c r="E8" s="36"/>
    </row>
    <row r="9" spans="1:5" ht="15.75" thickBot="1" x14ac:dyDescent="0.3">
      <c r="A9" s="43" t="s">
        <v>414</v>
      </c>
      <c r="B9" s="36"/>
      <c r="C9" s="108" t="s">
        <v>488</v>
      </c>
      <c r="D9" s="107"/>
      <c r="E9" s="36"/>
    </row>
    <row r="10" spans="1:5" ht="15.75" thickBot="1" x14ac:dyDescent="0.3">
      <c r="A10" s="43" t="s">
        <v>419</v>
      </c>
      <c r="B10" s="36"/>
      <c r="C10" s="108" t="s">
        <v>489</v>
      </c>
      <c r="D10" s="107"/>
      <c r="E10" s="36" t="s">
        <v>420</v>
      </c>
    </row>
    <row r="11" spans="1:5" ht="15.75" thickBot="1" x14ac:dyDescent="0.3">
      <c r="A11" s="43" t="s">
        <v>421</v>
      </c>
      <c r="B11" s="36"/>
      <c r="C11" s="106">
        <v>0.2</v>
      </c>
      <c r="D11" s="107"/>
      <c r="E11" s="36"/>
    </row>
    <row r="14" spans="1:5" ht="23.25" x14ac:dyDescent="0.35">
      <c r="A14" s="41" t="s">
        <v>415</v>
      </c>
      <c r="B14" s="36"/>
      <c r="C14" s="36"/>
      <c r="D14" s="36" t="s">
        <v>416</v>
      </c>
      <c r="E14" s="36"/>
    </row>
    <row r="15" spans="1:5" ht="15.75" thickBot="1" x14ac:dyDescent="0.3">
      <c r="A15" s="42" t="s">
        <v>417</v>
      </c>
      <c r="B15" s="36"/>
      <c r="C15" s="36"/>
      <c r="D15" s="36"/>
      <c r="E15" s="36"/>
    </row>
    <row r="16" spans="1:5" ht="15.75" thickBot="1" x14ac:dyDescent="0.3">
      <c r="A16" s="43" t="s">
        <v>414</v>
      </c>
      <c r="B16" s="36"/>
      <c r="C16" s="108" t="s">
        <v>418</v>
      </c>
      <c r="D16" s="107"/>
      <c r="E16" s="36"/>
    </row>
    <row r="17" spans="1:5" ht="15.75" thickBot="1" x14ac:dyDescent="0.3">
      <c r="A17" s="43" t="s">
        <v>419</v>
      </c>
      <c r="B17" s="36"/>
      <c r="C17" s="108" t="s">
        <v>489</v>
      </c>
      <c r="D17" s="107"/>
      <c r="E17" s="36" t="s">
        <v>420</v>
      </c>
    </row>
    <row r="18" spans="1:5" ht="15.75" thickBot="1" x14ac:dyDescent="0.3">
      <c r="A18" s="43" t="s">
        <v>421</v>
      </c>
      <c r="B18" s="36"/>
      <c r="C18" s="106">
        <v>0.2</v>
      </c>
      <c r="D18" s="107"/>
      <c r="E18" s="36"/>
    </row>
    <row r="21" spans="1:5" ht="23.25" x14ac:dyDescent="0.35">
      <c r="A21" s="41" t="s">
        <v>415</v>
      </c>
      <c r="B21" s="36"/>
      <c r="C21" s="36"/>
      <c r="D21" s="36" t="s">
        <v>416</v>
      </c>
      <c r="E21" s="36"/>
    </row>
    <row r="22" spans="1:5" ht="15.75" thickBot="1" x14ac:dyDescent="0.3">
      <c r="A22" s="42" t="s">
        <v>417</v>
      </c>
      <c r="B22" s="36"/>
      <c r="C22" s="36"/>
      <c r="D22" s="36"/>
      <c r="E22" s="36"/>
    </row>
    <row r="23" spans="1:5" ht="15.75" thickBot="1" x14ac:dyDescent="0.3">
      <c r="A23" s="43" t="s">
        <v>414</v>
      </c>
      <c r="B23" s="36"/>
      <c r="C23" s="108" t="s">
        <v>418</v>
      </c>
      <c r="D23" s="107"/>
      <c r="E23" s="36"/>
    </row>
    <row r="24" spans="1:5" ht="15.75" thickBot="1" x14ac:dyDescent="0.3">
      <c r="A24" s="43" t="s">
        <v>419</v>
      </c>
      <c r="B24" s="36"/>
      <c r="C24" s="108" t="s">
        <v>493</v>
      </c>
      <c r="D24" s="107"/>
      <c r="E24" s="36" t="s">
        <v>420</v>
      </c>
    </row>
    <row r="25" spans="1:5" ht="15.75" thickBot="1" x14ac:dyDescent="0.3">
      <c r="A25" s="43" t="s">
        <v>421</v>
      </c>
      <c r="B25" s="36"/>
      <c r="C25" s="106">
        <v>0.2</v>
      </c>
      <c r="D25" s="107"/>
      <c r="E25" s="36"/>
    </row>
    <row r="27" spans="1:5" ht="23.25" x14ac:dyDescent="0.35">
      <c r="A27" s="41" t="s">
        <v>415</v>
      </c>
      <c r="B27" s="36"/>
      <c r="C27" s="36"/>
      <c r="D27" s="36" t="s">
        <v>416</v>
      </c>
      <c r="E27" s="36"/>
    </row>
    <row r="28" spans="1:5" ht="15.75" thickBot="1" x14ac:dyDescent="0.3">
      <c r="A28" s="42" t="s">
        <v>417</v>
      </c>
      <c r="B28" s="36"/>
      <c r="C28" s="36"/>
      <c r="D28" s="36"/>
      <c r="E28" s="36"/>
    </row>
    <row r="29" spans="1:5" ht="15.75" thickBot="1" x14ac:dyDescent="0.3">
      <c r="A29" s="43" t="s">
        <v>414</v>
      </c>
      <c r="B29" s="36"/>
      <c r="C29" s="108" t="s">
        <v>488</v>
      </c>
      <c r="D29" s="107"/>
      <c r="E29" s="36"/>
    </row>
    <row r="30" spans="1:5" ht="15.75" thickBot="1" x14ac:dyDescent="0.3">
      <c r="A30" s="43" t="s">
        <v>419</v>
      </c>
      <c r="B30" s="36"/>
      <c r="C30" s="108" t="s">
        <v>489</v>
      </c>
      <c r="D30" s="107"/>
      <c r="E30" s="36" t="s">
        <v>420</v>
      </c>
    </row>
    <row r="31" spans="1:5" ht="15.75" thickBot="1" x14ac:dyDescent="0.3">
      <c r="A31" s="43" t="s">
        <v>421</v>
      </c>
      <c r="B31" s="36"/>
      <c r="C31" s="106">
        <v>0.2</v>
      </c>
      <c r="D31" s="107"/>
      <c r="E31" s="36"/>
    </row>
  </sheetData>
  <mergeCells count="12">
    <mergeCell ref="C31:D31"/>
    <mergeCell ref="C9:D9"/>
    <mergeCell ref="C10:D10"/>
    <mergeCell ref="C11:D11"/>
    <mergeCell ref="C16:D16"/>
    <mergeCell ref="C17:D17"/>
    <mergeCell ref="C18:D18"/>
    <mergeCell ref="C23:D23"/>
    <mergeCell ref="C24:D24"/>
    <mergeCell ref="C25:D25"/>
    <mergeCell ref="C29:D29"/>
    <mergeCell ref="C30:D30"/>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'[1]Supply Scenarios'!#REF!</xm:f>
          </x14:formula1>
          <xm:sqref>C10:D10 C17:D17 C24:D24 C30:D30</xm:sqref>
        </x14:dataValidation>
        <x14:dataValidation type="list" allowBlank="1" showInputMessage="1" showErrorMessage="1">
          <x14:formula1>
            <xm:f>'[1]Demand Reduction Scenarios'!#REF!</xm:f>
          </x14:formula1>
          <xm:sqref>C9:D9 C16:D16 C23:D23 C29:D29</xm:sqref>
        </x14:dataValidation>
        <x14:dataValidation type="list" allowBlank="1" showInputMessage="1" showErrorMessage="1">
          <x14:formula1>
            <xm:f>'[1]Reduction Targets'!#REF!</xm:f>
          </x14:formula1>
          <xm:sqref>C11:D11 C18:D18 C25:D25 C31:D31</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57"/>
  <sheetViews>
    <sheetView workbookViewId="0">
      <selection activeCell="A49" sqref="A49"/>
    </sheetView>
  </sheetViews>
  <sheetFormatPr defaultRowHeight="14.5" x14ac:dyDescent="0.35"/>
  <cols>
    <col min="1" max="1" width="49.54296875" customWidth="1"/>
  </cols>
  <sheetData>
    <row r="1" spans="1:9" ht="15.75" x14ac:dyDescent="0.25">
      <c r="A1" s="45" t="s">
        <v>422</v>
      </c>
      <c r="B1" s="46"/>
      <c r="C1" s="46"/>
      <c r="D1" s="46"/>
      <c r="E1" s="46"/>
      <c r="F1" s="46"/>
      <c r="G1" s="46"/>
      <c r="H1" s="46"/>
      <c r="I1" s="46"/>
    </row>
    <row r="2" spans="1:9" ht="15" x14ac:dyDescent="0.25">
      <c r="A2" s="47" t="s">
        <v>423</v>
      </c>
      <c r="B2" s="46"/>
      <c r="C2" s="46"/>
      <c r="D2" s="46"/>
      <c r="E2" s="46"/>
      <c r="F2" s="46"/>
      <c r="G2" s="46"/>
      <c r="H2" s="46"/>
      <c r="I2" s="46"/>
    </row>
    <row r="3" spans="1:9" ht="15" x14ac:dyDescent="0.25">
      <c r="A3" s="48" t="s">
        <v>394</v>
      </c>
      <c r="B3" s="49" t="s">
        <v>424</v>
      </c>
      <c r="C3" s="50"/>
      <c r="D3" s="50"/>
      <c r="E3" s="51" t="s">
        <v>425</v>
      </c>
      <c r="F3" s="51" t="s">
        <v>426</v>
      </c>
      <c r="G3" s="51" t="s">
        <v>427</v>
      </c>
      <c r="H3" s="52" t="s">
        <v>427</v>
      </c>
      <c r="I3" s="53"/>
    </row>
    <row r="4" spans="1:9" ht="39" x14ac:dyDescent="0.25">
      <c r="A4" s="54"/>
      <c r="B4" s="55" t="s">
        <v>428</v>
      </c>
      <c r="C4" s="56" t="s">
        <v>429</v>
      </c>
      <c r="D4" s="56" t="s">
        <v>430</v>
      </c>
      <c r="E4" s="56"/>
      <c r="F4" s="56" t="s">
        <v>431</v>
      </c>
      <c r="G4" s="56" t="s">
        <v>432</v>
      </c>
      <c r="H4" s="57" t="s">
        <v>433</v>
      </c>
      <c r="I4" s="58" t="s">
        <v>434</v>
      </c>
    </row>
    <row r="5" spans="1:9" ht="15" x14ac:dyDescent="0.25">
      <c r="A5" s="59" t="s">
        <v>435</v>
      </c>
      <c r="B5" s="60">
        <v>1</v>
      </c>
      <c r="C5" s="61" t="s">
        <v>436</v>
      </c>
      <c r="D5" s="61"/>
      <c r="E5" s="62"/>
      <c r="F5" s="62"/>
      <c r="G5" s="62"/>
      <c r="H5" s="63"/>
      <c r="I5" s="64"/>
    </row>
    <row r="6" spans="1:9" ht="15" x14ac:dyDescent="0.25">
      <c r="A6" s="65" t="s">
        <v>437</v>
      </c>
      <c r="B6" s="66" t="s">
        <v>438</v>
      </c>
      <c r="C6" s="67" t="s">
        <v>438</v>
      </c>
      <c r="D6" s="67" t="s">
        <v>438</v>
      </c>
      <c r="E6" s="67" t="s">
        <v>439</v>
      </c>
      <c r="F6" s="68"/>
      <c r="G6" s="68"/>
      <c r="H6" s="69"/>
      <c r="I6" s="70"/>
    </row>
    <row r="7" spans="1:9" ht="15" x14ac:dyDescent="0.25">
      <c r="A7" s="71" t="s">
        <v>440</v>
      </c>
      <c r="B7" s="72">
        <v>129670</v>
      </c>
      <c r="C7" s="73">
        <v>129670</v>
      </c>
      <c r="D7" s="73">
        <v>138350</v>
      </c>
      <c r="E7" s="73">
        <v>3205</v>
      </c>
      <c r="F7" s="74">
        <v>0.85299999999999998</v>
      </c>
      <c r="G7" s="75">
        <v>16000</v>
      </c>
      <c r="H7" s="76">
        <v>1.6E-2</v>
      </c>
      <c r="I7" s="77">
        <v>0.93726057101554028</v>
      </c>
    </row>
    <row r="8" spans="1:9" ht="15" x14ac:dyDescent="0.25">
      <c r="A8" s="71" t="s">
        <v>441</v>
      </c>
      <c r="B8" s="72">
        <v>135084.91292306196</v>
      </c>
      <c r="C8" s="78">
        <v>135084.91292306196</v>
      </c>
      <c r="D8" s="78">
        <v>144475.84269846199</v>
      </c>
      <c r="E8" s="78">
        <v>3266</v>
      </c>
      <c r="F8" s="79">
        <v>0.85562068501529054</v>
      </c>
      <c r="G8" s="75">
        <v>1800</v>
      </c>
      <c r="H8" s="76">
        <v>1.8E-3</v>
      </c>
      <c r="I8" s="77">
        <v>0.93500000000000005</v>
      </c>
    </row>
    <row r="9" spans="1:9" ht="15" x14ac:dyDescent="0.25">
      <c r="A9" s="71" t="s">
        <v>442</v>
      </c>
      <c r="B9" s="72">
        <v>152370.90134048002</v>
      </c>
      <c r="C9" s="78">
        <v>152370.90134048002</v>
      </c>
      <c r="D9" s="78">
        <v>162963.53084543315</v>
      </c>
      <c r="E9" s="78">
        <v>3839.6821254480283</v>
      </c>
      <c r="F9" s="79">
        <v>0.83</v>
      </c>
      <c r="G9" s="75">
        <v>48000</v>
      </c>
      <c r="H9" s="76">
        <v>4.8000000000000001E-2</v>
      </c>
      <c r="I9" s="77">
        <v>0.93500000000000016</v>
      </c>
    </row>
    <row r="10" spans="1:9" ht="15" x14ac:dyDescent="0.25">
      <c r="A10" s="71" t="s">
        <v>443</v>
      </c>
      <c r="B10" s="72">
        <v>152370.90134048002</v>
      </c>
      <c r="C10" s="80">
        <v>152370.90134048002</v>
      </c>
      <c r="D10" s="80">
        <v>162963.53084543315</v>
      </c>
      <c r="E10" s="80">
        <v>3839.6821254480283</v>
      </c>
      <c r="F10" s="81">
        <v>0.83</v>
      </c>
      <c r="G10" s="80">
        <v>48000</v>
      </c>
      <c r="H10" s="76">
        <v>4.8000000000000001E-2</v>
      </c>
      <c r="I10" s="77">
        <v>0.93500000000000016</v>
      </c>
    </row>
    <row r="11" spans="1:9" ht="15" x14ac:dyDescent="0.25">
      <c r="A11" s="71" t="s">
        <v>444</v>
      </c>
      <c r="B11" s="72">
        <v>145194.18901496602</v>
      </c>
      <c r="C11" s="80">
        <v>145194.18901496602</v>
      </c>
      <c r="D11" s="80">
        <v>155287.90268980322</v>
      </c>
      <c r="E11" s="80">
        <v>3500.47748781362</v>
      </c>
      <c r="F11" s="81">
        <v>0.83245885654014951</v>
      </c>
      <c r="G11" s="80">
        <v>37227.389654331695</v>
      </c>
      <c r="H11" s="76">
        <v>3.7227389654331693E-2</v>
      </c>
      <c r="I11" s="77">
        <v>0.93500000000000005</v>
      </c>
    </row>
    <row r="12" spans="1:9" ht="15" x14ac:dyDescent="0.25">
      <c r="A12" s="71" t="s">
        <v>445</v>
      </c>
      <c r="B12" s="72">
        <v>128448.52692210001</v>
      </c>
      <c r="C12" s="78">
        <v>128448.52692210001</v>
      </c>
      <c r="D12" s="78">
        <v>137378.10365999999</v>
      </c>
      <c r="E12" s="78">
        <v>2709</v>
      </c>
      <c r="F12" s="79">
        <v>0.84059083544303792</v>
      </c>
      <c r="G12" s="75">
        <v>1600</v>
      </c>
      <c r="H12" s="76">
        <v>1.6000000000000001E-3</v>
      </c>
      <c r="I12" s="77">
        <v>0.93500000000000005</v>
      </c>
    </row>
    <row r="13" spans="1:9" ht="15" x14ac:dyDescent="0.25">
      <c r="A13" s="46" t="s">
        <v>446</v>
      </c>
      <c r="B13" s="72">
        <v>125600.90733399388</v>
      </c>
      <c r="C13" s="82">
        <v>125600.90733399388</v>
      </c>
      <c r="D13" s="82">
        <v>134008.52571649614</v>
      </c>
      <c r="E13" s="83">
        <v>3087.2372132564833</v>
      </c>
      <c r="F13" s="84">
        <v>0.85299999999999998</v>
      </c>
      <c r="G13" s="84">
        <v>16000</v>
      </c>
      <c r="H13" s="76">
        <v>1.6E-2</v>
      </c>
      <c r="I13" s="77">
        <v>0.93726057101554028</v>
      </c>
    </row>
    <row r="14" spans="1:9" ht="15" x14ac:dyDescent="0.25">
      <c r="A14" s="46" t="s">
        <v>447</v>
      </c>
      <c r="B14" s="72">
        <v>122492.60888766299</v>
      </c>
      <c r="C14" s="82">
        <v>122492.60888766299</v>
      </c>
      <c r="D14" s="82">
        <v>130692.16040416578</v>
      </c>
      <c r="E14" s="83">
        <v>2984.0426545960995</v>
      </c>
      <c r="F14" s="84">
        <v>0.85299999999999998</v>
      </c>
      <c r="G14" s="84">
        <v>16000</v>
      </c>
      <c r="H14" s="76">
        <v>1.6E-2</v>
      </c>
      <c r="I14" s="77">
        <v>0.93726057101554017</v>
      </c>
    </row>
    <row r="15" spans="1:9" ht="15" x14ac:dyDescent="0.25">
      <c r="A15" s="71" t="s">
        <v>448</v>
      </c>
      <c r="B15" s="72">
        <v>116090</v>
      </c>
      <c r="C15" s="73">
        <v>116090</v>
      </c>
      <c r="D15" s="73">
        <v>124340</v>
      </c>
      <c r="E15" s="73">
        <v>2819</v>
      </c>
      <c r="F15" s="74">
        <v>0.86299999999999999</v>
      </c>
      <c r="G15" s="80">
        <v>25.5</v>
      </c>
      <c r="H15" s="76">
        <v>2.55E-5</v>
      </c>
      <c r="I15" s="77">
        <v>0.93364967025896739</v>
      </c>
    </row>
    <row r="16" spans="1:9" ht="15" x14ac:dyDescent="0.25">
      <c r="A16" s="71" t="s">
        <v>354</v>
      </c>
      <c r="B16" s="72">
        <v>112193.52</v>
      </c>
      <c r="C16" s="80">
        <v>112193.52</v>
      </c>
      <c r="D16" s="80">
        <v>120438.62000000001</v>
      </c>
      <c r="E16" s="80">
        <v>2835.5620000000004</v>
      </c>
      <c r="F16" s="81">
        <v>0.82778546968819577</v>
      </c>
      <c r="G16" s="85">
        <v>22.925518367368763</v>
      </c>
      <c r="H16" s="76">
        <v>2.2925518367368762E-5</v>
      </c>
      <c r="I16" s="77">
        <v>0.931541062160958</v>
      </c>
    </row>
    <row r="17" spans="1:9" ht="15" x14ac:dyDescent="0.25">
      <c r="A17" s="71" t="s">
        <v>449</v>
      </c>
      <c r="B17" s="72">
        <v>112193.52</v>
      </c>
      <c r="C17" s="80">
        <v>112193.52</v>
      </c>
      <c r="D17" s="80">
        <v>120438.62000000001</v>
      </c>
      <c r="E17" s="80">
        <v>2835.5620000000004</v>
      </c>
      <c r="F17" s="81">
        <v>0.82778546968819577</v>
      </c>
      <c r="G17" s="85">
        <v>22.925518367368763</v>
      </c>
      <c r="H17" s="76">
        <v>2.2925518367368762E-5</v>
      </c>
      <c r="I17" s="77">
        <v>0.931541062160958</v>
      </c>
    </row>
    <row r="18" spans="1:9" ht="15" x14ac:dyDescent="0.25">
      <c r="A18" s="71" t="s">
        <v>450</v>
      </c>
      <c r="B18" s="72">
        <v>106150</v>
      </c>
      <c r="C18" s="80">
        <v>106150</v>
      </c>
      <c r="D18" s="80">
        <v>114387.5</v>
      </c>
      <c r="E18" s="80">
        <v>2861.25</v>
      </c>
      <c r="F18" s="81">
        <v>0.77774999999999994</v>
      </c>
      <c r="G18" s="85">
        <v>19.267500028014183</v>
      </c>
      <c r="H18" s="76">
        <v>1.9267500028014183E-5</v>
      </c>
      <c r="I18" s="77">
        <v>0.92798601245765489</v>
      </c>
    </row>
    <row r="19" spans="1:9" ht="15" x14ac:dyDescent="0.25">
      <c r="A19" s="71" t="s">
        <v>451</v>
      </c>
      <c r="B19" s="72">
        <v>100186</v>
      </c>
      <c r="C19" s="80">
        <v>100186</v>
      </c>
      <c r="D19" s="80">
        <v>108416</v>
      </c>
      <c r="E19" s="80">
        <v>2886.6</v>
      </c>
      <c r="F19" s="81">
        <v>0.72659999999999991</v>
      </c>
      <c r="G19" s="85">
        <v>15.528000044822692</v>
      </c>
      <c r="H19" s="76">
        <v>1.5528000044822691E-5</v>
      </c>
      <c r="I19" s="77">
        <v>0.92408869539551353</v>
      </c>
    </row>
    <row r="20" spans="1:9" ht="15" x14ac:dyDescent="0.25">
      <c r="A20" s="86" t="s">
        <v>452</v>
      </c>
      <c r="B20" s="72">
        <v>128450</v>
      </c>
      <c r="C20" s="73">
        <v>128450</v>
      </c>
      <c r="D20" s="73">
        <v>137380</v>
      </c>
      <c r="E20" s="73">
        <v>3167</v>
      </c>
      <c r="F20" s="74">
        <v>0.86499999999999999</v>
      </c>
      <c r="G20" s="80">
        <v>200</v>
      </c>
      <c r="H20" s="76">
        <v>2.0000000000000001E-4</v>
      </c>
      <c r="I20" s="77">
        <v>0.93499781627602274</v>
      </c>
    </row>
    <row r="21" spans="1:9" ht="15" x14ac:dyDescent="0.25">
      <c r="A21" s="87" t="s">
        <v>453</v>
      </c>
      <c r="B21" s="72"/>
      <c r="C21" s="80"/>
      <c r="D21" s="80"/>
      <c r="E21" s="80"/>
      <c r="F21" s="88"/>
      <c r="G21" s="80">
        <v>120</v>
      </c>
      <c r="H21" s="76">
        <v>1.2E-4</v>
      </c>
      <c r="I21" s="77"/>
    </row>
    <row r="22" spans="1:9" ht="15" x14ac:dyDescent="0.25">
      <c r="A22" s="71" t="s">
        <v>454</v>
      </c>
      <c r="B22" s="72">
        <v>128450</v>
      </c>
      <c r="C22" s="80">
        <v>128450</v>
      </c>
      <c r="D22" s="80">
        <v>137380</v>
      </c>
      <c r="E22" s="80">
        <v>3167</v>
      </c>
      <c r="F22" s="81">
        <v>0.86499999999999999</v>
      </c>
      <c r="G22" s="80">
        <v>11</v>
      </c>
      <c r="H22" s="76">
        <v>1.1E-5</v>
      </c>
      <c r="I22" s="77">
        <v>0.93499781627602274</v>
      </c>
    </row>
    <row r="23" spans="1:9" ht="15" x14ac:dyDescent="0.25">
      <c r="A23" s="71" t="s">
        <v>455</v>
      </c>
      <c r="B23" s="72">
        <v>129487.84757606639</v>
      </c>
      <c r="C23" s="80">
        <v>129487.84757606639</v>
      </c>
      <c r="D23" s="73">
        <v>138490</v>
      </c>
      <c r="E23" s="73">
        <v>3206</v>
      </c>
      <c r="F23" s="74">
        <v>0.871</v>
      </c>
      <c r="G23" s="75">
        <v>11</v>
      </c>
      <c r="H23" s="76">
        <v>1.1E-5</v>
      </c>
      <c r="I23" s="77">
        <v>0.93499781627602274</v>
      </c>
    </row>
    <row r="24" spans="1:9" ht="15" x14ac:dyDescent="0.25">
      <c r="A24" s="71" t="s">
        <v>456</v>
      </c>
      <c r="B24" s="72">
        <v>116920</v>
      </c>
      <c r="C24" s="73">
        <v>116920</v>
      </c>
      <c r="D24" s="73">
        <v>125080</v>
      </c>
      <c r="E24" s="73">
        <v>2745</v>
      </c>
      <c r="F24" s="74">
        <v>0.85</v>
      </c>
      <c r="G24" s="75">
        <v>1</v>
      </c>
      <c r="H24" s="76">
        <v>9.9999999999999995E-7</v>
      </c>
      <c r="I24" s="77">
        <v>0.93476175247841387</v>
      </c>
    </row>
    <row r="25" spans="1:9" ht="15" x14ac:dyDescent="0.25">
      <c r="A25" s="89" t="s">
        <v>457</v>
      </c>
      <c r="B25" s="72">
        <v>124307.03423937227</v>
      </c>
      <c r="C25" s="80">
        <v>124307.03423937227</v>
      </c>
      <c r="D25" s="80">
        <v>132948.69438683367</v>
      </c>
      <c r="E25" s="80">
        <v>3035.8996219999995</v>
      </c>
      <c r="F25" s="81">
        <v>0.86199999999999999</v>
      </c>
      <c r="G25" s="80">
        <v>700</v>
      </c>
      <c r="H25" s="76">
        <v>6.9999999999999999E-4</v>
      </c>
      <c r="I25" s="77">
        <v>0.93500003751584637</v>
      </c>
    </row>
    <row r="26" spans="1:9" ht="15" x14ac:dyDescent="0.25">
      <c r="A26" s="90" t="s">
        <v>458</v>
      </c>
      <c r="B26" s="72">
        <v>123041.23110601204</v>
      </c>
      <c r="C26" s="80">
        <v>123041.23110601204</v>
      </c>
      <c r="D26" s="80">
        <v>131594.89429852215</v>
      </c>
      <c r="E26" s="80">
        <v>2998.0455119999997</v>
      </c>
      <c r="F26" s="81">
        <v>0.86</v>
      </c>
      <c r="G26" s="80">
        <v>11</v>
      </c>
      <c r="H26" s="76">
        <v>1.1E-5</v>
      </c>
      <c r="I26" s="77">
        <v>0.93500003751584626</v>
      </c>
    </row>
    <row r="27" spans="1:9" ht="15" x14ac:dyDescent="0.25">
      <c r="A27" s="90" t="s">
        <v>459</v>
      </c>
      <c r="B27" s="72">
        <v>111520</v>
      </c>
      <c r="C27" s="73">
        <v>111520</v>
      </c>
      <c r="D27" s="73">
        <v>119740</v>
      </c>
      <c r="E27" s="91">
        <v>2651</v>
      </c>
      <c r="F27" s="74">
        <v>0.84199999999999997</v>
      </c>
      <c r="G27" s="75">
        <v>0</v>
      </c>
      <c r="H27" s="76">
        <v>0</v>
      </c>
      <c r="I27" s="77">
        <v>0.93135126106564226</v>
      </c>
    </row>
    <row r="28" spans="1:9" ht="15" x14ac:dyDescent="0.25">
      <c r="A28" s="90" t="s">
        <v>460</v>
      </c>
      <c r="B28" s="72">
        <v>140352.52220119376</v>
      </c>
      <c r="C28" s="80">
        <v>140352.52220119376</v>
      </c>
      <c r="D28" s="73">
        <v>150110</v>
      </c>
      <c r="E28" s="73">
        <v>3752</v>
      </c>
      <c r="F28" s="74">
        <v>0.86799999999999999</v>
      </c>
      <c r="G28" s="75">
        <v>5000</v>
      </c>
      <c r="H28" s="76">
        <v>5.0000000000000001E-3</v>
      </c>
      <c r="I28" s="77">
        <v>0.93499781627602263</v>
      </c>
    </row>
    <row r="29" spans="1:9" ht="15" x14ac:dyDescent="0.25">
      <c r="A29" s="90" t="s">
        <v>461</v>
      </c>
      <c r="B29" s="72">
        <v>140352.52220119376</v>
      </c>
      <c r="C29" s="80">
        <v>140352.52220119376</v>
      </c>
      <c r="D29" s="80">
        <v>150110</v>
      </c>
      <c r="E29" s="80">
        <v>3752</v>
      </c>
      <c r="F29" s="81">
        <v>0.86799999999999999</v>
      </c>
      <c r="G29" s="75">
        <v>27000</v>
      </c>
      <c r="H29" s="76">
        <v>2.7E-2</v>
      </c>
      <c r="I29" s="77">
        <v>0.93499781627602263</v>
      </c>
    </row>
    <row r="30" spans="1:9" ht="15" x14ac:dyDescent="0.25">
      <c r="A30" s="90" t="s">
        <v>462</v>
      </c>
      <c r="B30" s="72">
        <v>57250</v>
      </c>
      <c r="C30" s="73">
        <v>57250</v>
      </c>
      <c r="D30" s="73">
        <v>65200</v>
      </c>
      <c r="E30" s="73">
        <v>3006</v>
      </c>
      <c r="F30" s="92">
        <v>0.375</v>
      </c>
      <c r="G30" s="75">
        <v>0</v>
      </c>
      <c r="H30" s="76">
        <v>0</v>
      </c>
      <c r="I30" s="77">
        <v>0.87806748466257667</v>
      </c>
    </row>
    <row r="31" spans="1:9" ht="15" x14ac:dyDescent="0.25">
      <c r="A31" s="90" t="s">
        <v>304</v>
      </c>
      <c r="B31" s="72">
        <v>76330</v>
      </c>
      <c r="C31" s="73">
        <v>76330</v>
      </c>
      <c r="D31" s="73">
        <v>84530</v>
      </c>
      <c r="E31" s="73">
        <v>2988</v>
      </c>
      <c r="F31" s="92">
        <v>0.52200000000000002</v>
      </c>
      <c r="G31" s="80">
        <v>0.57000011205673218</v>
      </c>
      <c r="H31" s="76">
        <v>5.7000011205673218E-7</v>
      </c>
      <c r="I31" s="77">
        <v>0.90299302022950434</v>
      </c>
    </row>
    <row r="32" spans="1:9" ht="15" x14ac:dyDescent="0.25">
      <c r="A32" s="90" t="s">
        <v>463</v>
      </c>
      <c r="B32" s="72">
        <v>99837</v>
      </c>
      <c r="C32" s="93">
        <v>99837</v>
      </c>
      <c r="D32" s="91">
        <v>108458</v>
      </c>
      <c r="E32" s="93">
        <v>3065</v>
      </c>
      <c r="F32" s="94">
        <v>0.64859999999999995</v>
      </c>
      <c r="G32" s="95">
        <v>0</v>
      </c>
      <c r="H32" s="76">
        <v>0</v>
      </c>
      <c r="I32" s="77">
        <v>0.92051300964428628</v>
      </c>
    </row>
    <row r="33" spans="1:9" ht="15" x14ac:dyDescent="0.25">
      <c r="A33" s="90" t="s">
        <v>464</v>
      </c>
      <c r="B33" s="72">
        <v>83127</v>
      </c>
      <c r="C33" s="93">
        <v>83127</v>
      </c>
      <c r="D33" s="91">
        <v>89511</v>
      </c>
      <c r="E33" s="93">
        <v>2964</v>
      </c>
      <c r="F33" s="94">
        <v>0.61980000000000002</v>
      </c>
      <c r="G33" s="95">
        <v>0</v>
      </c>
      <c r="H33" s="76">
        <v>0</v>
      </c>
      <c r="I33" s="77">
        <v>0.92867915675168411</v>
      </c>
    </row>
    <row r="34" spans="1:9" ht="15" x14ac:dyDescent="0.25">
      <c r="A34" s="90" t="s">
        <v>465</v>
      </c>
      <c r="B34" s="72">
        <v>116090</v>
      </c>
      <c r="C34" s="80">
        <v>116090</v>
      </c>
      <c r="D34" s="80">
        <v>124340</v>
      </c>
      <c r="E34" s="80">
        <v>2819</v>
      </c>
      <c r="F34" s="81">
        <v>0.86299999999999999</v>
      </c>
      <c r="G34" s="80">
        <v>25.5</v>
      </c>
      <c r="H34" s="76">
        <v>2.55E-5</v>
      </c>
      <c r="I34" s="77">
        <v>0.93364967025896739</v>
      </c>
    </row>
    <row r="35" spans="1:9" x14ac:dyDescent="0.35">
      <c r="A35" s="90" t="s">
        <v>466</v>
      </c>
      <c r="B35" s="72">
        <v>84950</v>
      </c>
      <c r="C35" s="73">
        <v>84950</v>
      </c>
      <c r="D35" s="73">
        <v>91410</v>
      </c>
      <c r="E35" s="75">
        <v>1923</v>
      </c>
      <c r="F35" s="92">
        <v>0.82</v>
      </c>
      <c r="G35" s="75">
        <v>0</v>
      </c>
      <c r="H35" s="76">
        <v>0</v>
      </c>
      <c r="I35" s="77">
        <v>0.9293293950333662</v>
      </c>
    </row>
    <row r="36" spans="1:9" x14ac:dyDescent="0.35">
      <c r="A36" s="90" t="s">
        <v>467</v>
      </c>
      <c r="B36" s="72">
        <v>74720</v>
      </c>
      <c r="C36" s="73">
        <v>74720</v>
      </c>
      <c r="D36" s="73">
        <v>84820</v>
      </c>
      <c r="E36" s="73">
        <v>1621</v>
      </c>
      <c r="F36" s="74">
        <v>0.75</v>
      </c>
      <c r="G36" s="75">
        <v>0</v>
      </c>
      <c r="H36" s="76">
        <v>0</v>
      </c>
      <c r="I36" s="77">
        <v>0.88092431030417351</v>
      </c>
    </row>
    <row r="37" spans="1:9" x14ac:dyDescent="0.35">
      <c r="A37" s="90" t="s">
        <v>468</v>
      </c>
      <c r="B37" s="72">
        <v>68930</v>
      </c>
      <c r="C37" s="73">
        <v>68930</v>
      </c>
      <c r="D37" s="73">
        <v>75610</v>
      </c>
      <c r="E37" s="73">
        <v>2518</v>
      </c>
      <c r="F37" s="96">
        <v>0.52200000000000002</v>
      </c>
      <c r="G37" s="75">
        <v>0</v>
      </c>
      <c r="H37" s="76">
        <v>0</v>
      </c>
      <c r="I37" s="77">
        <v>0.91165189789710355</v>
      </c>
    </row>
    <row r="38" spans="1:9" x14ac:dyDescent="0.35">
      <c r="A38" s="90" t="s">
        <v>469</v>
      </c>
      <c r="B38" s="72">
        <v>72200</v>
      </c>
      <c r="C38" s="75">
        <v>72200</v>
      </c>
      <c r="D38" s="80">
        <v>79196.89540113158</v>
      </c>
      <c r="E38" s="75">
        <v>3255</v>
      </c>
      <c r="F38" s="92">
        <v>0.47399999999999998</v>
      </c>
      <c r="G38" s="75">
        <v>0</v>
      </c>
      <c r="H38" s="76">
        <v>0</v>
      </c>
      <c r="I38" s="77">
        <v>0.91165189789710355</v>
      </c>
    </row>
    <row r="39" spans="1:9" x14ac:dyDescent="0.35">
      <c r="A39" s="90" t="s">
        <v>470</v>
      </c>
      <c r="B39" s="72">
        <v>119550</v>
      </c>
      <c r="C39" s="73">
        <v>119550</v>
      </c>
      <c r="D39" s="73">
        <v>127960</v>
      </c>
      <c r="E39" s="73">
        <v>3361</v>
      </c>
      <c r="F39" s="74">
        <v>0.77600000000000002</v>
      </c>
      <c r="G39" s="75">
        <v>0</v>
      </c>
      <c r="H39" s="76">
        <v>0</v>
      </c>
      <c r="I39" s="77">
        <v>0.93427633635511098</v>
      </c>
    </row>
    <row r="40" spans="1:9" x14ac:dyDescent="0.35">
      <c r="A40" s="90" t="s">
        <v>471</v>
      </c>
      <c r="B40" s="72">
        <v>123670</v>
      </c>
      <c r="C40" s="73">
        <v>123670</v>
      </c>
      <c r="D40" s="73">
        <v>130030</v>
      </c>
      <c r="E40" s="73">
        <v>3017</v>
      </c>
      <c r="F40" s="74">
        <v>0.85299999999999998</v>
      </c>
      <c r="G40" s="75">
        <v>0</v>
      </c>
      <c r="H40" s="76">
        <v>0</v>
      </c>
      <c r="I40" s="77">
        <v>0.95108821041298164</v>
      </c>
    </row>
    <row r="41" spans="1:9" x14ac:dyDescent="0.35">
      <c r="A41" s="90" t="s">
        <v>472</v>
      </c>
      <c r="B41" s="72">
        <v>117059</v>
      </c>
      <c r="C41" s="75">
        <v>117059</v>
      </c>
      <c r="D41" s="75">
        <v>125293.76528649101</v>
      </c>
      <c r="E41" s="75">
        <v>2835</v>
      </c>
      <c r="F41" s="92">
        <v>0.871</v>
      </c>
      <c r="G41" s="80">
        <v>0</v>
      </c>
      <c r="H41" s="76">
        <v>0</v>
      </c>
      <c r="I41" s="77">
        <v>0.93427633635511098</v>
      </c>
    </row>
    <row r="42" spans="1:9" x14ac:dyDescent="0.35">
      <c r="A42" s="89" t="s">
        <v>473</v>
      </c>
      <c r="B42" s="72">
        <v>122887</v>
      </c>
      <c r="C42" s="91">
        <v>122887</v>
      </c>
      <c r="D42" s="91">
        <v>130817</v>
      </c>
      <c r="E42" s="91">
        <v>2948</v>
      </c>
      <c r="F42" s="92">
        <v>0.871</v>
      </c>
      <c r="G42" s="80">
        <v>0</v>
      </c>
      <c r="H42" s="76">
        <v>0</v>
      </c>
      <c r="I42" s="77">
        <v>0.93938096730547249</v>
      </c>
    </row>
    <row r="43" spans="1:9" x14ac:dyDescent="0.35">
      <c r="A43" s="89" t="s">
        <v>474</v>
      </c>
      <c r="B43" s="72">
        <v>123542.426446789</v>
      </c>
      <c r="C43" s="91">
        <v>123542.426446789</v>
      </c>
      <c r="D43" s="91">
        <v>133070.13702382601</v>
      </c>
      <c r="E43" s="91">
        <v>3003.2639480974099</v>
      </c>
      <c r="F43" s="92">
        <v>0.871</v>
      </c>
      <c r="G43" s="80">
        <v>0</v>
      </c>
      <c r="H43" s="76">
        <v>0</v>
      </c>
      <c r="I43" s="77">
        <v>0.92840083590406852</v>
      </c>
    </row>
    <row r="44" spans="1:9" x14ac:dyDescent="0.35">
      <c r="A44" s="90" t="s">
        <v>303</v>
      </c>
      <c r="B44" s="72">
        <v>115983</v>
      </c>
      <c r="C44" s="91">
        <v>115983</v>
      </c>
      <c r="D44" s="91">
        <v>124230</v>
      </c>
      <c r="E44" s="91">
        <v>2830</v>
      </c>
      <c r="F44" s="92">
        <v>0.84</v>
      </c>
      <c r="G44" s="80">
        <v>0</v>
      </c>
      <c r="H44" s="76">
        <v>0</v>
      </c>
      <c r="I44" s="77">
        <v>0.93361506882395562</v>
      </c>
    </row>
    <row r="45" spans="1:9" x14ac:dyDescent="0.35">
      <c r="A45" s="46" t="s">
        <v>475</v>
      </c>
      <c r="B45" s="72">
        <v>111560</v>
      </c>
      <c r="C45" s="78">
        <v>111560</v>
      </c>
      <c r="D45" s="80">
        <v>119492.50148728694</v>
      </c>
      <c r="E45" s="78">
        <v>2654.6482049815622</v>
      </c>
      <c r="F45" s="79">
        <v>0.8337</v>
      </c>
      <c r="G45" s="75">
        <v>10</v>
      </c>
      <c r="H45" s="76">
        <v>1.0000000000000001E-5</v>
      </c>
      <c r="I45" s="77">
        <v>0.93361506882395551</v>
      </c>
    </row>
    <row r="46" spans="1:9" x14ac:dyDescent="0.35">
      <c r="A46" s="90" t="s">
        <v>476</v>
      </c>
      <c r="B46" s="72">
        <v>119776.6214942081</v>
      </c>
      <c r="C46" s="80">
        <v>119776.6214942081</v>
      </c>
      <c r="D46" s="80">
        <v>128103.33335647394</v>
      </c>
      <c r="E46" s="80">
        <v>2865.5561269999994</v>
      </c>
      <c r="F46" s="81">
        <v>0.84699999999999998</v>
      </c>
      <c r="G46" s="97">
        <v>0</v>
      </c>
      <c r="H46" s="76">
        <v>0</v>
      </c>
      <c r="I46" s="77">
        <v>0.93500003751584626</v>
      </c>
    </row>
    <row r="47" spans="1:9" x14ac:dyDescent="0.35">
      <c r="A47" s="71" t="s">
        <v>477</v>
      </c>
      <c r="B47" s="72">
        <v>30500</v>
      </c>
      <c r="C47" s="73">
        <v>30500</v>
      </c>
      <c r="D47" s="73">
        <v>36020</v>
      </c>
      <c r="E47" s="73">
        <v>268</v>
      </c>
      <c r="F47" s="92">
        <v>0</v>
      </c>
      <c r="G47" s="75">
        <v>0</v>
      </c>
      <c r="H47" s="76">
        <v>0</v>
      </c>
      <c r="I47" s="77">
        <v>0.84675180455302612</v>
      </c>
    </row>
    <row r="48" spans="1:9" x14ac:dyDescent="0.35">
      <c r="A48" s="71" t="s">
        <v>478</v>
      </c>
      <c r="B48" s="72">
        <v>93540</v>
      </c>
      <c r="C48" s="73">
        <v>93540</v>
      </c>
      <c r="D48" s="73">
        <v>101130</v>
      </c>
      <c r="E48" s="73">
        <v>2811</v>
      </c>
      <c r="F48" s="92">
        <v>0.68100000000000005</v>
      </c>
      <c r="G48" s="75">
        <v>0</v>
      </c>
      <c r="H48" s="76">
        <v>0</v>
      </c>
      <c r="I48" s="77">
        <v>0.92494808662118067</v>
      </c>
    </row>
    <row r="49" spans="1:9" x14ac:dyDescent="0.35">
      <c r="A49" s="71" t="s">
        <v>479</v>
      </c>
      <c r="B49" s="72">
        <v>96720</v>
      </c>
      <c r="C49" s="73">
        <v>96720</v>
      </c>
      <c r="D49" s="73">
        <v>104530</v>
      </c>
      <c r="E49" s="73">
        <v>2810</v>
      </c>
      <c r="F49" s="92">
        <v>0.70599999999999996</v>
      </c>
      <c r="G49" s="75">
        <v>0</v>
      </c>
      <c r="H49" s="76">
        <v>0</v>
      </c>
      <c r="I49" s="77">
        <v>0.92528460728977324</v>
      </c>
    </row>
    <row r="50" spans="1:9" x14ac:dyDescent="0.35">
      <c r="A50" s="71" t="s">
        <v>480</v>
      </c>
      <c r="B50" s="72">
        <v>100480</v>
      </c>
      <c r="C50" s="73">
        <v>100480</v>
      </c>
      <c r="D50" s="73">
        <v>108570</v>
      </c>
      <c r="E50" s="73">
        <v>2913</v>
      </c>
      <c r="F50" s="92">
        <v>0.70599999999999996</v>
      </c>
      <c r="G50" s="75">
        <v>0</v>
      </c>
      <c r="H50" s="76">
        <v>0</v>
      </c>
      <c r="I50" s="77">
        <v>0.92548586165607438</v>
      </c>
    </row>
    <row r="51" spans="1:9" x14ac:dyDescent="0.35">
      <c r="A51" s="71" t="s">
        <v>481</v>
      </c>
      <c r="B51" s="72">
        <v>94970</v>
      </c>
      <c r="C51" s="73">
        <v>94970</v>
      </c>
      <c r="D51" s="73">
        <v>103220</v>
      </c>
      <c r="E51" s="73">
        <v>2213</v>
      </c>
      <c r="F51" s="92">
        <v>0.82799999999999996</v>
      </c>
      <c r="G51" s="75">
        <v>0</v>
      </c>
      <c r="H51" s="76">
        <v>0</v>
      </c>
      <c r="I51" s="77">
        <v>0.92007362914163926</v>
      </c>
    </row>
    <row r="52" spans="1:9" x14ac:dyDescent="0.35">
      <c r="A52" s="71" t="s">
        <v>482</v>
      </c>
      <c r="B52" s="72">
        <v>90060</v>
      </c>
      <c r="C52" s="73">
        <v>90060</v>
      </c>
      <c r="D52" s="73">
        <v>98560</v>
      </c>
      <c r="E52" s="73">
        <v>2118</v>
      </c>
      <c r="F52" s="92">
        <v>0.82799999999999996</v>
      </c>
      <c r="G52" s="75">
        <v>0</v>
      </c>
      <c r="H52" s="76">
        <v>0</v>
      </c>
      <c r="I52" s="77">
        <v>0.91375811688311692</v>
      </c>
    </row>
    <row r="53" spans="1:9" x14ac:dyDescent="0.35">
      <c r="A53" s="71" t="s">
        <v>483</v>
      </c>
      <c r="B53" s="72">
        <v>95720</v>
      </c>
      <c r="C53" s="73">
        <v>95720</v>
      </c>
      <c r="D53" s="73">
        <v>103010</v>
      </c>
      <c r="E53" s="73">
        <v>2253</v>
      </c>
      <c r="F53" s="92">
        <v>0.85699999999999998</v>
      </c>
      <c r="G53" s="75">
        <v>0</v>
      </c>
      <c r="H53" s="76">
        <v>0</v>
      </c>
      <c r="I53" s="77">
        <v>0.92923017182797785</v>
      </c>
    </row>
    <row r="54" spans="1:9" x14ac:dyDescent="0.35">
      <c r="A54" s="71" t="s">
        <v>484</v>
      </c>
      <c r="B54" s="72">
        <v>84250</v>
      </c>
      <c r="C54" s="73">
        <v>84250</v>
      </c>
      <c r="D54" s="73">
        <v>91420</v>
      </c>
      <c r="E54" s="73">
        <v>1920</v>
      </c>
      <c r="F54" s="92">
        <v>0.81799999999999995</v>
      </c>
      <c r="G54" s="75">
        <v>0</v>
      </c>
      <c r="H54" s="76">
        <v>0</v>
      </c>
      <c r="I54" s="77">
        <v>0.92157077225989936</v>
      </c>
    </row>
    <row r="55" spans="1:9" x14ac:dyDescent="0.35">
      <c r="A55" s="71" t="s">
        <v>485</v>
      </c>
      <c r="B55" s="72">
        <v>83686.11202275462</v>
      </c>
      <c r="C55" s="80">
        <v>83686.11202275462</v>
      </c>
      <c r="D55" s="73">
        <v>90050</v>
      </c>
      <c r="E55" s="80">
        <v>2532</v>
      </c>
      <c r="F55" s="81"/>
      <c r="G55" s="75">
        <v>0</v>
      </c>
      <c r="H55" s="76">
        <v>0</v>
      </c>
      <c r="I55" s="77">
        <v>0.92932939503336609</v>
      </c>
    </row>
    <row r="56" spans="1:9" x14ac:dyDescent="0.35">
      <c r="A56" s="86" t="s">
        <v>486</v>
      </c>
      <c r="B56" s="72">
        <v>105124.8</v>
      </c>
      <c r="C56" s="98">
        <v>105124.8</v>
      </c>
      <c r="D56" s="80">
        <v>112166.3</v>
      </c>
      <c r="E56" s="98">
        <v>2478.6999999999998</v>
      </c>
      <c r="F56" s="99">
        <v>0.83625099999999997</v>
      </c>
      <c r="G56" s="75">
        <v>0</v>
      </c>
      <c r="H56" s="76">
        <v>0</v>
      </c>
      <c r="I56" s="77">
        <v>0.93722267739953979</v>
      </c>
    </row>
    <row r="57" spans="1:9" x14ac:dyDescent="0.35">
      <c r="A57" s="71" t="s">
        <v>487</v>
      </c>
      <c r="B57" s="72">
        <v>128590</v>
      </c>
      <c r="C57" s="75">
        <v>128590</v>
      </c>
      <c r="D57" s="75">
        <v>142860</v>
      </c>
      <c r="E57" s="98"/>
      <c r="F57" s="99"/>
      <c r="G57" s="75">
        <v>0</v>
      </c>
      <c r="H57" s="76">
        <v>0</v>
      </c>
      <c r="I57" s="77">
        <v>0.9001119977600448</v>
      </c>
    </row>
  </sheetData>
  <dataValidations count="1">
    <dataValidation type="list" allowBlank="1" showInputMessage="1" showErrorMessage="1" sqref="B5">
      <formula1>"1,2"</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6"/>
  <sheetViews>
    <sheetView workbookViewId="0"/>
  </sheetViews>
  <sheetFormatPr defaultRowHeight="14.5" x14ac:dyDescent="0.35"/>
  <cols>
    <col min="1" max="1" width="16.453125" customWidth="1"/>
  </cols>
  <sheetData>
    <row r="1" spans="1:35" ht="15" x14ac:dyDescent="0.25">
      <c r="A1" t="s">
        <v>501</v>
      </c>
    </row>
    <row r="6" spans="1:35" ht="15" x14ac:dyDescent="0.25">
      <c r="A6" t="s">
        <v>349</v>
      </c>
    </row>
    <row r="7" spans="1:35" ht="15" x14ac:dyDescent="0.25">
      <c r="A7" s="30" t="s">
        <v>350</v>
      </c>
      <c r="B7" s="32"/>
      <c r="C7" s="32"/>
      <c r="D7" s="32"/>
    </row>
    <row r="8" spans="1:35" ht="15" x14ac:dyDescent="0.25">
      <c r="A8" t="s">
        <v>338</v>
      </c>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5" ht="15" x14ac:dyDescent="0.25">
      <c r="A9" t="s">
        <v>339</v>
      </c>
      <c r="B9" t="s">
        <v>340</v>
      </c>
      <c r="C9" t="s">
        <v>340</v>
      </c>
      <c r="D9" t="s">
        <v>340</v>
      </c>
      <c r="E9" t="s">
        <v>340</v>
      </c>
      <c r="F9" t="s">
        <v>340</v>
      </c>
      <c r="G9" t="s">
        <v>340</v>
      </c>
      <c r="H9" t="s">
        <v>340</v>
      </c>
      <c r="I9" t="s">
        <v>340</v>
      </c>
      <c r="J9" t="s">
        <v>340</v>
      </c>
      <c r="K9" t="s">
        <v>340</v>
      </c>
      <c r="L9" t="s">
        <v>340</v>
      </c>
      <c r="M9" t="s">
        <v>340</v>
      </c>
      <c r="N9" t="s">
        <v>340</v>
      </c>
      <c r="O9" t="s">
        <v>340</v>
      </c>
      <c r="P9" t="s">
        <v>340</v>
      </c>
      <c r="Q9" t="s">
        <v>340</v>
      </c>
      <c r="R9" t="s">
        <v>340</v>
      </c>
      <c r="S9" t="s">
        <v>340</v>
      </c>
      <c r="T9" t="s">
        <v>340</v>
      </c>
      <c r="U9" t="s">
        <v>340</v>
      </c>
      <c r="V9" t="s">
        <v>340</v>
      </c>
      <c r="W9" t="s">
        <v>340</v>
      </c>
      <c r="X9" t="s">
        <v>340</v>
      </c>
      <c r="Y9" t="s">
        <v>340</v>
      </c>
      <c r="Z9" t="s">
        <v>340</v>
      </c>
      <c r="AA9" t="s">
        <v>340</v>
      </c>
      <c r="AB9" t="s">
        <v>340</v>
      </c>
      <c r="AC9" t="s">
        <v>340</v>
      </c>
      <c r="AD9" t="s">
        <v>340</v>
      </c>
      <c r="AE9" t="s">
        <v>340</v>
      </c>
      <c r="AF9" t="s">
        <v>340</v>
      </c>
      <c r="AG9" t="s">
        <v>340</v>
      </c>
      <c r="AH9" t="s">
        <v>340</v>
      </c>
      <c r="AI9" t="s">
        <v>340</v>
      </c>
    </row>
    <row r="10" spans="1:35" ht="15" x14ac:dyDescent="0.25">
      <c r="A10" t="s">
        <v>341</v>
      </c>
      <c r="B10" t="s">
        <v>340</v>
      </c>
      <c r="C10" t="s">
        <v>340</v>
      </c>
      <c r="D10" t="s">
        <v>340</v>
      </c>
      <c r="E10" t="s">
        <v>340</v>
      </c>
      <c r="F10" t="s">
        <v>340</v>
      </c>
      <c r="G10" t="s">
        <v>340</v>
      </c>
      <c r="H10" t="s">
        <v>340</v>
      </c>
      <c r="I10" t="s">
        <v>340</v>
      </c>
      <c r="J10" t="s">
        <v>340</v>
      </c>
      <c r="K10" t="s">
        <v>340</v>
      </c>
      <c r="L10" t="s">
        <v>340</v>
      </c>
      <c r="M10" t="s">
        <v>340</v>
      </c>
      <c r="N10" t="s">
        <v>340</v>
      </c>
      <c r="O10" t="s">
        <v>340</v>
      </c>
      <c r="P10" t="s">
        <v>340</v>
      </c>
      <c r="Q10" t="s">
        <v>340</v>
      </c>
      <c r="R10" t="s">
        <v>340</v>
      </c>
      <c r="S10" t="s">
        <v>340</v>
      </c>
      <c r="T10" t="s">
        <v>340</v>
      </c>
      <c r="U10" t="s">
        <v>340</v>
      </c>
      <c r="V10" t="s">
        <v>340</v>
      </c>
      <c r="W10" t="s">
        <v>340</v>
      </c>
      <c r="X10" t="s">
        <v>340</v>
      </c>
      <c r="Y10" t="s">
        <v>340</v>
      </c>
      <c r="Z10" t="s">
        <v>340</v>
      </c>
      <c r="AA10" t="s">
        <v>340</v>
      </c>
      <c r="AB10" t="s">
        <v>340</v>
      </c>
      <c r="AC10" t="s">
        <v>340</v>
      </c>
      <c r="AD10" t="s">
        <v>340</v>
      </c>
      <c r="AE10" t="s">
        <v>340</v>
      </c>
      <c r="AF10" t="s">
        <v>340</v>
      </c>
      <c r="AG10" t="s">
        <v>340</v>
      </c>
      <c r="AH10" t="s">
        <v>340</v>
      </c>
      <c r="AI10" t="s">
        <v>340</v>
      </c>
    </row>
    <row r="11" spans="1:35" ht="15" x14ac:dyDescent="0.25">
      <c r="A11" t="s">
        <v>309</v>
      </c>
      <c r="B11">
        <v>8.6087306243673098E-2</v>
      </c>
      <c r="C11">
        <v>9.0350982711913094E-2</v>
      </c>
      <c r="D11">
        <v>9.6373066851444006E-2</v>
      </c>
      <c r="E11">
        <v>0.10417460649518601</v>
      </c>
      <c r="F11">
        <v>0.113390334826455</v>
      </c>
      <c r="G11">
        <v>0.12610697788241801</v>
      </c>
      <c r="H11">
        <v>0.138749847283032</v>
      </c>
      <c r="I11">
        <v>0.15344919597057999</v>
      </c>
      <c r="J11">
        <v>0.153330559454051</v>
      </c>
      <c r="K11">
        <v>0.15285797280782501</v>
      </c>
      <c r="L11">
        <v>0.15199848830371801</v>
      </c>
      <c r="M11">
        <v>0.15173482609642999</v>
      </c>
      <c r="N11">
        <v>0.165606986550731</v>
      </c>
      <c r="O11">
        <v>0.16481266901317401</v>
      </c>
      <c r="P11">
        <v>0.16376646414805501</v>
      </c>
      <c r="Q11">
        <v>0.16186557578421501</v>
      </c>
      <c r="R11">
        <v>0.16301671692879699</v>
      </c>
      <c r="S11">
        <v>0.16195624462611799</v>
      </c>
      <c r="T11">
        <v>0.16293836304478801</v>
      </c>
      <c r="U11">
        <v>0.162703034357814</v>
      </c>
      <c r="V11">
        <v>0.16190080456573799</v>
      </c>
      <c r="W11">
        <v>0.163333878788126</v>
      </c>
      <c r="X11">
        <v>0.175577846189683</v>
      </c>
      <c r="Y11">
        <v>0.17947242023481899</v>
      </c>
      <c r="Z11">
        <v>0.17302576008836501</v>
      </c>
      <c r="AA11">
        <v>0.16598460151306099</v>
      </c>
      <c r="AB11">
        <v>0.158339105623471</v>
      </c>
      <c r="AC11">
        <v>0.150067024949182</v>
      </c>
      <c r="AD11">
        <v>0.14097983821054</v>
      </c>
      <c r="AE11">
        <v>0.13129741736485201</v>
      </c>
      <c r="AF11">
        <v>0.120938132095394</v>
      </c>
      <c r="AG11">
        <v>0.10991178950597</v>
      </c>
      <c r="AH11">
        <v>9.8226224237493498E-2</v>
      </c>
      <c r="AI11">
        <v>8.5898763683178697E-2</v>
      </c>
    </row>
    <row r="12" spans="1:35" ht="15" x14ac:dyDescent="0.25">
      <c r="A12" t="s">
        <v>342</v>
      </c>
      <c r="B12">
        <v>0.11978117514242199</v>
      </c>
      <c r="C12">
        <v>0.13964952848822901</v>
      </c>
      <c r="D12">
        <v>0.16799871004918901</v>
      </c>
      <c r="E12">
        <v>0.203244510506913</v>
      </c>
      <c r="F12">
        <v>0.24163134901464001</v>
      </c>
      <c r="G12">
        <v>0.29178825849752998</v>
      </c>
      <c r="H12">
        <v>0.34229154882350499</v>
      </c>
      <c r="I12">
        <v>0.39589632178712802</v>
      </c>
      <c r="J12">
        <v>0.38371216066228597</v>
      </c>
      <c r="K12">
        <v>0.37152235157381303</v>
      </c>
      <c r="L12">
        <v>0.35884775465736202</v>
      </c>
      <c r="M12">
        <v>0.34607587202366602</v>
      </c>
      <c r="N12">
        <v>0.38647798455690902</v>
      </c>
      <c r="O12">
        <v>0.37195130969541501</v>
      </c>
      <c r="P12">
        <v>0.35769450111166801</v>
      </c>
      <c r="Q12">
        <v>0.34094912456689003</v>
      </c>
      <c r="R12">
        <v>0.32596976646558201</v>
      </c>
      <c r="S12">
        <v>0.31106221442912901</v>
      </c>
      <c r="T12">
        <v>0.29999313496181901</v>
      </c>
      <c r="U12">
        <v>0.286138846883147</v>
      </c>
      <c r="V12">
        <v>0.27403768664330302</v>
      </c>
      <c r="W12">
        <v>0.26310406251129498</v>
      </c>
      <c r="X12">
        <v>0.27993643001808499</v>
      </c>
      <c r="Y12">
        <v>0.26815948524627797</v>
      </c>
      <c r="Z12">
        <v>0.24808435813872101</v>
      </c>
      <c r="AA12">
        <v>0.22821804299944501</v>
      </c>
      <c r="AB12">
        <v>0.20865164597550501</v>
      </c>
      <c r="AC12">
        <v>0.18936978724012599</v>
      </c>
      <c r="AD12">
        <v>0.17030546883784101</v>
      </c>
      <c r="AE12">
        <v>0.151478786086718</v>
      </c>
      <c r="AF12">
        <v>0.132757949458465</v>
      </c>
      <c r="AG12">
        <v>0.114116651001112</v>
      </c>
      <c r="AH12">
        <v>9.5517534678196306E-2</v>
      </c>
      <c r="AI12">
        <v>7.69475900709196E-2</v>
      </c>
    </row>
    <row r="13" spans="1:35" ht="15" x14ac:dyDescent="0.25">
      <c r="A13" t="s">
        <v>343</v>
      </c>
      <c r="B13" t="s">
        <v>340</v>
      </c>
      <c r="C13" t="s">
        <v>340</v>
      </c>
      <c r="D13" t="s">
        <v>340</v>
      </c>
      <c r="E13" t="s">
        <v>340</v>
      </c>
      <c r="F13" t="s">
        <v>340</v>
      </c>
      <c r="G13" t="s">
        <v>340</v>
      </c>
      <c r="H13" t="s">
        <v>340</v>
      </c>
      <c r="I13" t="s">
        <v>340</v>
      </c>
      <c r="J13" t="s">
        <v>340</v>
      </c>
      <c r="K13" t="s">
        <v>340</v>
      </c>
      <c r="L13" t="s">
        <v>340</v>
      </c>
      <c r="M13" t="s">
        <v>340</v>
      </c>
      <c r="N13" t="s">
        <v>340</v>
      </c>
      <c r="O13" t="s">
        <v>340</v>
      </c>
      <c r="P13" t="s">
        <v>340</v>
      </c>
      <c r="Q13" t="s">
        <v>340</v>
      </c>
      <c r="R13" t="s">
        <v>340</v>
      </c>
      <c r="S13" t="s">
        <v>340</v>
      </c>
      <c r="T13" t="s">
        <v>340</v>
      </c>
      <c r="U13" t="s">
        <v>340</v>
      </c>
      <c r="V13" t="s">
        <v>340</v>
      </c>
      <c r="W13" t="s">
        <v>340</v>
      </c>
      <c r="X13" t="s">
        <v>340</v>
      </c>
      <c r="Y13" t="s">
        <v>340</v>
      </c>
      <c r="Z13" t="s">
        <v>340</v>
      </c>
      <c r="AA13" t="s">
        <v>340</v>
      </c>
      <c r="AB13" t="s">
        <v>340</v>
      </c>
      <c r="AC13" t="s">
        <v>340</v>
      </c>
      <c r="AD13" t="s">
        <v>340</v>
      </c>
      <c r="AE13" t="s">
        <v>340</v>
      </c>
      <c r="AF13" t="s">
        <v>340</v>
      </c>
      <c r="AG13" t="s">
        <v>340</v>
      </c>
      <c r="AH13" t="s">
        <v>340</v>
      </c>
      <c r="AI13" t="s">
        <v>340</v>
      </c>
    </row>
    <row r="14" spans="1:35" ht="15" x14ac:dyDescent="0.25">
      <c r="A14" t="s">
        <v>344</v>
      </c>
      <c r="B14" t="s">
        <v>340</v>
      </c>
      <c r="C14" t="s">
        <v>340</v>
      </c>
      <c r="D14" t="s">
        <v>340</v>
      </c>
      <c r="E14" t="s">
        <v>340</v>
      </c>
      <c r="F14" t="s">
        <v>340</v>
      </c>
      <c r="G14" t="s">
        <v>340</v>
      </c>
      <c r="H14" t="s">
        <v>340</v>
      </c>
      <c r="I14" t="s">
        <v>340</v>
      </c>
      <c r="J14" t="s">
        <v>340</v>
      </c>
      <c r="K14" t="s">
        <v>340</v>
      </c>
      <c r="L14" t="s">
        <v>340</v>
      </c>
      <c r="M14" t="s">
        <v>340</v>
      </c>
      <c r="N14" t="s">
        <v>340</v>
      </c>
      <c r="O14" t="s">
        <v>340</v>
      </c>
      <c r="P14" t="s">
        <v>340</v>
      </c>
      <c r="Q14" t="s">
        <v>340</v>
      </c>
      <c r="R14" t="s">
        <v>340</v>
      </c>
      <c r="S14" t="s">
        <v>340</v>
      </c>
      <c r="T14" t="s">
        <v>340</v>
      </c>
      <c r="U14" t="s">
        <v>340</v>
      </c>
      <c r="V14" t="s">
        <v>340</v>
      </c>
      <c r="W14" t="s">
        <v>340</v>
      </c>
      <c r="X14" t="s">
        <v>340</v>
      </c>
      <c r="Y14" t="s">
        <v>340</v>
      </c>
      <c r="Z14" t="s">
        <v>340</v>
      </c>
      <c r="AA14" t="s">
        <v>340</v>
      </c>
      <c r="AB14" t="s">
        <v>340</v>
      </c>
      <c r="AC14" t="s">
        <v>340</v>
      </c>
      <c r="AD14" t="s">
        <v>340</v>
      </c>
      <c r="AE14" t="s">
        <v>340</v>
      </c>
      <c r="AF14" t="s">
        <v>340</v>
      </c>
      <c r="AG14" t="s">
        <v>340</v>
      </c>
      <c r="AH14" t="s">
        <v>340</v>
      </c>
      <c r="AI14" t="s">
        <v>340</v>
      </c>
    </row>
    <row r="15" spans="1:35" ht="15" x14ac:dyDescent="0.25">
      <c r="A15" t="s">
        <v>345</v>
      </c>
      <c r="B15">
        <v>0.108939874236664</v>
      </c>
      <c r="C15">
        <v>0.12753365533859801</v>
      </c>
      <c r="D15">
        <v>0.15394198014968599</v>
      </c>
      <c r="E15">
        <v>0.186812197978138</v>
      </c>
      <c r="F15">
        <v>0.222775814690062</v>
      </c>
      <c r="G15">
        <v>0.26983905567736999</v>
      </c>
      <c r="H15">
        <v>0.317112395477471</v>
      </c>
      <c r="I15">
        <v>0.36768597036149497</v>
      </c>
      <c r="J15">
        <v>0.35695389453544502</v>
      </c>
      <c r="K15">
        <v>0.34660867844302901</v>
      </c>
      <c r="L15">
        <v>0.33574652215518103</v>
      </c>
      <c r="M15">
        <v>0.32479602694229798</v>
      </c>
      <c r="N15">
        <v>0.36374895993918099</v>
      </c>
      <c r="O15">
        <v>0.35110249400153998</v>
      </c>
      <c r="P15">
        <v>0.33863577162408398</v>
      </c>
      <c r="Q15">
        <v>0.32373705633691102</v>
      </c>
      <c r="R15">
        <v>0.31062241715491101</v>
      </c>
      <c r="S15">
        <v>0.29733908905039702</v>
      </c>
      <c r="T15">
        <v>0.28770124146429699</v>
      </c>
      <c r="U15">
        <v>0.27530986791597301</v>
      </c>
      <c r="V15">
        <v>0.26446022572287903</v>
      </c>
      <c r="W15">
        <v>0.25477870144824799</v>
      </c>
      <c r="X15">
        <v>0.27189154740980098</v>
      </c>
      <c r="Y15">
        <v>0.26145143011438499</v>
      </c>
      <c r="Z15">
        <v>0.24253696349752901</v>
      </c>
      <c r="AA15">
        <v>0.22371448078909101</v>
      </c>
      <c r="AB15">
        <v>0.20507499784446701</v>
      </c>
      <c r="AC15">
        <v>0.186606445447555</v>
      </c>
      <c r="AD15">
        <v>0.168243693878042</v>
      </c>
      <c r="AE15">
        <v>0.150013231106431</v>
      </c>
      <c r="AF15">
        <v>0.13178820017488499</v>
      </c>
      <c r="AG15">
        <v>0.113545939869536</v>
      </c>
      <c r="AH15">
        <v>9.5253005698184096E-2</v>
      </c>
      <c r="AI15">
        <v>7.6900241885063197E-2</v>
      </c>
    </row>
    <row r="16" spans="1:35" ht="15" x14ac:dyDescent="0.25">
      <c r="A16" t="s">
        <v>346</v>
      </c>
      <c r="B16" t="s">
        <v>340</v>
      </c>
      <c r="C16" t="s">
        <v>340</v>
      </c>
      <c r="D16" t="s">
        <v>340</v>
      </c>
      <c r="E16" t="s">
        <v>340</v>
      </c>
      <c r="F16" t="s">
        <v>340</v>
      </c>
      <c r="G16" t="s">
        <v>340</v>
      </c>
      <c r="H16" t="s">
        <v>340</v>
      </c>
      <c r="I16" t="s">
        <v>340</v>
      </c>
      <c r="J16" t="s">
        <v>340</v>
      </c>
      <c r="K16" t="s">
        <v>340</v>
      </c>
      <c r="L16" t="s">
        <v>340</v>
      </c>
      <c r="M16" t="s">
        <v>340</v>
      </c>
      <c r="N16" t="s">
        <v>340</v>
      </c>
      <c r="O16" t="s">
        <v>340</v>
      </c>
      <c r="P16" t="s">
        <v>340</v>
      </c>
      <c r="Q16" t="s">
        <v>340</v>
      </c>
      <c r="R16" t="s">
        <v>340</v>
      </c>
      <c r="S16" t="s">
        <v>340</v>
      </c>
      <c r="T16" t="s">
        <v>340</v>
      </c>
      <c r="U16" t="s">
        <v>340</v>
      </c>
      <c r="V16" t="s">
        <v>340</v>
      </c>
      <c r="W16" t="s">
        <v>340</v>
      </c>
      <c r="X16" t="s">
        <v>340</v>
      </c>
      <c r="Y16" t="s">
        <v>340</v>
      </c>
      <c r="Z16" t="s">
        <v>340</v>
      </c>
      <c r="AA16" t="s">
        <v>340</v>
      </c>
      <c r="AB16" t="s">
        <v>340</v>
      </c>
      <c r="AC16" t="s">
        <v>340</v>
      </c>
      <c r="AD16" t="s">
        <v>340</v>
      </c>
      <c r="AE16" t="s">
        <v>340</v>
      </c>
      <c r="AF16" t="s">
        <v>340</v>
      </c>
      <c r="AG16" t="s">
        <v>340</v>
      </c>
      <c r="AH16" t="s">
        <v>340</v>
      </c>
      <c r="AI16" t="s">
        <v>340</v>
      </c>
    </row>
    <row r="17" spans="1:35" ht="15" x14ac:dyDescent="0.25">
      <c r="A17" t="s">
        <v>347</v>
      </c>
      <c r="B17" t="s">
        <v>340</v>
      </c>
      <c r="C17" t="s">
        <v>340</v>
      </c>
      <c r="D17" t="s">
        <v>340</v>
      </c>
      <c r="E17" t="s">
        <v>340</v>
      </c>
      <c r="F17" t="s">
        <v>340</v>
      </c>
      <c r="G17" t="s">
        <v>340</v>
      </c>
      <c r="H17" t="s">
        <v>340</v>
      </c>
      <c r="I17" t="s">
        <v>340</v>
      </c>
      <c r="J17" t="s">
        <v>340</v>
      </c>
      <c r="K17" t="s">
        <v>340</v>
      </c>
      <c r="L17" t="s">
        <v>340</v>
      </c>
      <c r="M17" t="s">
        <v>340</v>
      </c>
      <c r="N17" t="s">
        <v>340</v>
      </c>
      <c r="O17" t="s">
        <v>340</v>
      </c>
      <c r="P17" t="s">
        <v>340</v>
      </c>
      <c r="Q17" t="s">
        <v>340</v>
      </c>
      <c r="R17" t="s">
        <v>340</v>
      </c>
      <c r="S17" t="s">
        <v>340</v>
      </c>
      <c r="T17" t="s">
        <v>340</v>
      </c>
      <c r="U17" t="s">
        <v>340</v>
      </c>
      <c r="V17" t="s">
        <v>340</v>
      </c>
      <c r="W17" t="s">
        <v>340</v>
      </c>
      <c r="X17" t="s">
        <v>340</v>
      </c>
      <c r="Y17" t="s">
        <v>340</v>
      </c>
      <c r="Z17" t="s">
        <v>340</v>
      </c>
      <c r="AA17" t="s">
        <v>340</v>
      </c>
      <c r="AB17" t="s">
        <v>340</v>
      </c>
      <c r="AC17" t="s">
        <v>340</v>
      </c>
      <c r="AD17" t="s">
        <v>340</v>
      </c>
      <c r="AE17" t="s">
        <v>340</v>
      </c>
      <c r="AF17" t="s">
        <v>340</v>
      </c>
      <c r="AG17" t="s">
        <v>340</v>
      </c>
      <c r="AH17" t="s">
        <v>340</v>
      </c>
      <c r="AI17" t="s">
        <v>340</v>
      </c>
    </row>
    <row r="19" spans="1:35" ht="15" x14ac:dyDescent="0.25">
      <c r="A19" t="s">
        <v>348</v>
      </c>
    </row>
    <row r="40" spans="1:35" ht="21" x14ac:dyDescent="0.5">
      <c r="A40" s="30" t="s">
        <v>351</v>
      </c>
    </row>
    <row r="41" spans="1:35" x14ac:dyDescent="0.35">
      <c r="A41" t="s">
        <v>338</v>
      </c>
      <c r="B41">
        <v>2017</v>
      </c>
      <c r="C41">
        <v>2018</v>
      </c>
      <c r="D41">
        <v>2019</v>
      </c>
      <c r="E41">
        <v>2020</v>
      </c>
      <c r="F41">
        <v>2021</v>
      </c>
      <c r="G41">
        <v>2022</v>
      </c>
      <c r="H41">
        <v>2023</v>
      </c>
      <c r="I41">
        <v>2024</v>
      </c>
      <c r="J41">
        <v>2025</v>
      </c>
      <c r="K41">
        <v>2026</v>
      </c>
      <c r="L41">
        <v>2027</v>
      </c>
      <c r="M41">
        <v>2028</v>
      </c>
      <c r="N41">
        <v>2029</v>
      </c>
      <c r="O41">
        <v>2030</v>
      </c>
      <c r="P41">
        <v>2031</v>
      </c>
      <c r="Q41">
        <v>2032</v>
      </c>
      <c r="R41">
        <v>2033</v>
      </c>
      <c r="S41">
        <v>2034</v>
      </c>
      <c r="T41">
        <v>2035</v>
      </c>
      <c r="U41">
        <v>2036</v>
      </c>
      <c r="V41">
        <v>2037</v>
      </c>
      <c r="W41">
        <v>2038</v>
      </c>
      <c r="X41">
        <v>2039</v>
      </c>
      <c r="Y41">
        <v>2040</v>
      </c>
      <c r="Z41">
        <v>2041</v>
      </c>
      <c r="AA41">
        <v>2042</v>
      </c>
      <c r="AB41">
        <v>2043</v>
      </c>
      <c r="AC41">
        <v>2044</v>
      </c>
      <c r="AD41">
        <v>2045</v>
      </c>
      <c r="AE41">
        <v>2046</v>
      </c>
      <c r="AF41">
        <v>2047</v>
      </c>
      <c r="AG41">
        <v>2048</v>
      </c>
      <c r="AH41">
        <v>2049</v>
      </c>
      <c r="AI41">
        <v>2050</v>
      </c>
    </row>
    <row r="42" spans="1:35" x14ac:dyDescent="0.35">
      <c r="A42" t="s">
        <v>339</v>
      </c>
      <c r="B42" t="s">
        <v>340</v>
      </c>
      <c r="C42" t="s">
        <v>340</v>
      </c>
      <c r="D42" t="s">
        <v>340</v>
      </c>
      <c r="E42" t="s">
        <v>340</v>
      </c>
      <c r="F42" t="s">
        <v>340</v>
      </c>
      <c r="G42" t="s">
        <v>340</v>
      </c>
      <c r="H42" t="s">
        <v>340</v>
      </c>
      <c r="I42" t="s">
        <v>340</v>
      </c>
      <c r="J42" t="s">
        <v>340</v>
      </c>
      <c r="K42" t="s">
        <v>340</v>
      </c>
      <c r="L42" t="s">
        <v>340</v>
      </c>
      <c r="M42" t="s">
        <v>340</v>
      </c>
      <c r="N42" t="s">
        <v>340</v>
      </c>
      <c r="O42" t="s">
        <v>340</v>
      </c>
      <c r="P42" t="s">
        <v>340</v>
      </c>
      <c r="Q42" t="s">
        <v>340</v>
      </c>
      <c r="R42" t="s">
        <v>340</v>
      </c>
      <c r="S42" t="s">
        <v>340</v>
      </c>
      <c r="T42" t="s">
        <v>340</v>
      </c>
      <c r="U42" t="s">
        <v>340</v>
      </c>
      <c r="V42" t="s">
        <v>340</v>
      </c>
      <c r="W42" t="s">
        <v>340</v>
      </c>
      <c r="X42" t="s">
        <v>340</v>
      </c>
      <c r="Y42" t="s">
        <v>340</v>
      </c>
      <c r="Z42" t="s">
        <v>340</v>
      </c>
      <c r="AA42" t="s">
        <v>340</v>
      </c>
      <c r="AB42" t="s">
        <v>340</v>
      </c>
      <c r="AC42" t="s">
        <v>340</v>
      </c>
      <c r="AD42" t="s">
        <v>340</v>
      </c>
      <c r="AE42" t="s">
        <v>340</v>
      </c>
      <c r="AF42" t="s">
        <v>340</v>
      </c>
      <c r="AG42" t="s">
        <v>340</v>
      </c>
      <c r="AH42" t="s">
        <v>340</v>
      </c>
      <c r="AI42" t="s">
        <v>340</v>
      </c>
    </row>
    <row r="43" spans="1:35" x14ac:dyDescent="0.35">
      <c r="A43" t="s">
        <v>341</v>
      </c>
      <c r="B43" t="s">
        <v>340</v>
      </c>
      <c r="C43" t="s">
        <v>340</v>
      </c>
      <c r="D43" t="s">
        <v>340</v>
      </c>
      <c r="E43" t="s">
        <v>340</v>
      </c>
      <c r="F43" t="s">
        <v>340</v>
      </c>
      <c r="G43" t="s">
        <v>340</v>
      </c>
      <c r="H43" t="s">
        <v>340</v>
      </c>
      <c r="I43" t="s">
        <v>340</v>
      </c>
      <c r="J43" t="s">
        <v>340</v>
      </c>
      <c r="K43" t="s">
        <v>340</v>
      </c>
      <c r="L43" t="s">
        <v>340</v>
      </c>
      <c r="M43" t="s">
        <v>340</v>
      </c>
      <c r="N43" t="s">
        <v>340</v>
      </c>
      <c r="O43" t="s">
        <v>340</v>
      </c>
      <c r="P43" t="s">
        <v>340</v>
      </c>
      <c r="Q43" t="s">
        <v>340</v>
      </c>
      <c r="R43" t="s">
        <v>340</v>
      </c>
      <c r="S43" t="s">
        <v>340</v>
      </c>
      <c r="T43" t="s">
        <v>340</v>
      </c>
      <c r="U43" t="s">
        <v>340</v>
      </c>
      <c r="V43" t="s">
        <v>340</v>
      </c>
      <c r="W43" t="s">
        <v>340</v>
      </c>
      <c r="X43" t="s">
        <v>340</v>
      </c>
      <c r="Y43" t="s">
        <v>340</v>
      </c>
      <c r="Z43" t="s">
        <v>340</v>
      </c>
      <c r="AA43" t="s">
        <v>340</v>
      </c>
      <c r="AB43" t="s">
        <v>340</v>
      </c>
      <c r="AC43" t="s">
        <v>340</v>
      </c>
      <c r="AD43" t="s">
        <v>340</v>
      </c>
      <c r="AE43" t="s">
        <v>340</v>
      </c>
      <c r="AF43" t="s">
        <v>340</v>
      </c>
      <c r="AG43" t="s">
        <v>340</v>
      </c>
      <c r="AH43" t="s">
        <v>340</v>
      </c>
      <c r="AI43" t="s">
        <v>340</v>
      </c>
    </row>
    <row r="44" spans="1:35" x14ac:dyDescent="0.35">
      <c r="A44" t="s">
        <v>309</v>
      </c>
      <c r="B44">
        <v>2.3333423022045999E-2</v>
      </c>
      <c r="C44">
        <v>2.91593792341538E-2</v>
      </c>
      <c r="D44">
        <v>3.6773519771190102E-2</v>
      </c>
      <c r="E44">
        <v>4.6029704198846499E-2</v>
      </c>
      <c r="F44">
        <v>5.7072519044265101E-2</v>
      </c>
      <c r="G44">
        <v>7.2147617744339601E-2</v>
      </c>
      <c r="H44">
        <v>8.4689880263747103E-2</v>
      </c>
      <c r="I44">
        <v>9.9456947247800895E-2</v>
      </c>
      <c r="J44">
        <v>9.4717037719060801E-2</v>
      </c>
      <c r="K44">
        <v>9.49221643712512E-2</v>
      </c>
      <c r="L44">
        <v>9.4605889457386003E-2</v>
      </c>
      <c r="M44">
        <v>9.5015692822765396E-2</v>
      </c>
      <c r="N44">
        <v>0.10960030047717401</v>
      </c>
      <c r="O44">
        <v>0.109329295621553</v>
      </c>
      <c r="P44">
        <v>0.109069536251025</v>
      </c>
      <c r="Q44">
        <v>0.107972346101533</v>
      </c>
      <c r="R44">
        <v>0.109978370608962</v>
      </c>
      <c r="S44">
        <v>0.10982138371762699</v>
      </c>
      <c r="T44">
        <v>0.111776848567144</v>
      </c>
      <c r="U44">
        <v>0.112595179264944</v>
      </c>
      <c r="V44">
        <v>0.112919902065076</v>
      </c>
      <c r="W44">
        <v>0.115552368725666</v>
      </c>
      <c r="X44">
        <v>0.129075000353853</v>
      </c>
      <c r="Y44">
        <v>0.13431815987777099</v>
      </c>
      <c r="Z44">
        <v>0.129171639205409</v>
      </c>
      <c r="AA44">
        <v>0.12346486193522201</v>
      </c>
      <c r="AB44">
        <v>0.117167656848254</v>
      </c>
      <c r="AC44">
        <v>0.11024739365252199</v>
      </c>
      <c r="AD44">
        <v>0.102413652247573</v>
      </c>
      <c r="AE44">
        <v>9.39692221538838E-2</v>
      </c>
      <c r="AF44">
        <v>8.4827438100575497E-2</v>
      </c>
      <c r="AG44">
        <v>7.4985166806320794E-2</v>
      </c>
      <c r="AH44">
        <v>6.4454671985577902E-2</v>
      </c>
      <c r="AI44">
        <v>5.3253074007387997E-2</v>
      </c>
    </row>
    <row r="45" spans="1:35" x14ac:dyDescent="0.35">
      <c r="A45" t="s">
        <v>342</v>
      </c>
      <c r="B45">
        <v>0.11978117514242199</v>
      </c>
      <c r="C45">
        <v>0.13964952848822901</v>
      </c>
      <c r="D45">
        <v>0.16799871004918901</v>
      </c>
      <c r="E45">
        <v>0.203244510506913</v>
      </c>
      <c r="F45">
        <v>0.24163134901464001</v>
      </c>
      <c r="G45">
        <v>0.29178825849752998</v>
      </c>
      <c r="H45">
        <v>0.34229154882350499</v>
      </c>
      <c r="I45">
        <v>0.39589632178712802</v>
      </c>
      <c r="J45">
        <v>0.38371216066228597</v>
      </c>
      <c r="K45">
        <v>0.37152235157381303</v>
      </c>
      <c r="L45">
        <v>0.35884775465736202</v>
      </c>
      <c r="M45">
        <v>0.34607587202366602</v>
      </c>
      <c r="N45">
        <v>0.38647798455690902</v>
      </c>
      <c r="O45">
        <v>0.37195130969541501</v>
      </c>
      <c r="P45">
        <v>0.35769450111166801</v>
      </c>
      <c r="Q45">
        <v>0.34094912456689003</v>
      </c>
      <c r="R45">
        <v>0.32596976646558201</v>
      </c>
      <c r="S45">
        <v>0.31106221442912901</v>
      </c>
      <c r="T45">
        <v>0.29999313496181901</v>
      </c>
      <c r="U45">
        <v>0.286138846883147</v>
      </c>
      <c r="V45">
        <v>0.27403768664330302</v>
      </c>
      <c r="W45">
        <v>0.26310406251129498</v>
      </c>
      <c r="X45">
        <v>0.27993643001808499</v>
      </c>
      <c r="Y45">
        <v>0.26815948524627797</v>
      </c>
      <c r="Z45">
        <v>0.24808435813872101</v>
      </c>
      <c r="AA45">
        <v>0.22821804299944501</v>
      </c>
      <c r="AB45">
        <v>0.20865164597550501</v>
      </c>
      <c r="AC45">
        <v>0.18936978724012599</v>
      </c>
      <c r="AD45">
        <v>0.17030546883784101</v>
      </c>
      <c r="AE45">
        <v>0.151478786086718</v>
      </c>
      <c r="AF45">
        <v>0.132757949458465</v>
      </c>
      <c r="AG45">
        <v>0.114116651001112</v>
      </c>
      <c r="AH45">
        <v>9.5517534678196306E-2</v>
      </c>
      <c r="AI45">
        <v>7.69475900709196E-2</v>
      </c>
    </row>
    <row r="46" spans="1:35" x14ac:dyDescent="0.35">
      <c r="A46" t="s">
        <v>343</v>
      </c>
      <c r="B46" t="s">
        <v>340</v>
      </c>
      <c r="C46" t="s">
        <v>340</v>
      </c>
      <c r="D46" t="s">
        <v>340</v>
      </c>
      <c r="E46" t="s">
        <v>340</v>
      </c>
      <c r="F46" t="s">
        <v>340</v>
      </c>
      <c r="G46" t="s">
        <v>340</v>
      </c>
      <c r="H46" t="s">
        <v>340</v>
      </c>
      <c r="I46" t="s">
        <v>340</v>
      </c>
      <c r="J46" t="s">
        <v>340</v>
      </c>
      <c r="K46" t="s">
        <v>340</v>
      </c>
      <c r="L46" t="s">
        <v>340</v>
      </c>
      <c r="M46" t="s">
        <v>340</v>
      </c>
      <c r="N46" t="s">
        <v>340</v>
      </c>
      <c r="O46" t="s">
        <v>340</v>
      </c>
      <c r="P46" t="s">
        <v>340</v>
      </c>
      <c r="Q46" t="s">
        <v>340</v>
      </c>
      <c r="R46" t="s">
        <v>340</v>
      </c>
      <c r="S46" t="s">
        <v>340</v>
      </c>
      <c r="T46" t="s">
        <v>340</v>
      </c>
      <c r="U46" t="s">
        <v>340</v>
      </c>
      <c r="V46" t="s">
        <v>340</v>
      </c>
      <c r="W46" t="s">
        <v>340</v>
      </c>
      <c r="X46" t="s">
        <v>340</v>
      </c>
      <c r="Y46" t="s">
        <v>340</v>
      </c>
      <c r="Z46" t="s">
        <v>340</v>
      </c>
      <c r="AA46" t="s">
        <v>340</v>
      </c>
      <c r="AB46" t="s">
        <v>340</v>
      </c>
      <c r="AC46" t="s">
        <v>340</v>
      </c>
      <c r="AD46" t="s">
        <v>340</v>
      </c>
      <c r="AE46" t="s">
        <v>340</v>
      </c>
      <c r="AF46" t="s">
        <v>340</v>
      </c>
      <c r="AG46" t="s">
        <v>340</v>
      </c>
      <c r="AH46" t="s">
        <v>340</v>
      </c>
      <c r="AI46" t="s">
        <v>340</v>
      </c>
    </row>
    <row r="47" spans="1:35" x14ac:dyDescent="0.35">
      <c r="A47" t="s">
        <v>344</v>
      </c>
      <c r="B47" t="s">
        <v>340</v>
      </c>
      <c r="C47" t="s">
        <v>340</v>
      </c>
      <c r="D47" t="s">
        <v>340</v>
      </c>
      <c r="E47" t="s">
        <v>340</v>
      </c>
      <c r="F47" t="s">
        <v>340</v>
      </c>
      <c r="G47" t="s">
        <v>340</v>
      </c>
      <c r="H47" t="s">
        <v>340</v>
      </c>
      <c r="I47" t="s">
        <v>340</v>
      </c>
      <c r="J47" t="s">
        <v>340</v>
      </c>
      <c r="K47" t="s">
        <v>340</v>
      </c>
      <c r="L47" t="s">
        <v>340</v>
      </c>
      <c r="M47" t="s">
        <v>340</v>
      </c>
      <c r="N47" t="s">
        <v>340</v>
      </c>
      <c r="O47" t="s">
        <v>340</v>
      </c>
      <c r="P47" t="s">
        <v>340</v>
      </c>
      <c r="Q47" t="s">
        <v>340</v>
      </c>
      <c r="R47" t="s">
        <v>340</v>
      </c>
      <c r="S47" t="s">
        <v>340</v>
      </c>
      <c r="T47" t="s">
        <v>340</v>
      </c>
      <c r="U47" t="s">
        <v>340</v>
      </c>
      <c r="V47" t="s">
        <v>340</v>
      </c>
      <c r="W47" t="s">
        <v>340</v>
      </c>
      <c r="X47" t="s">
        <v>340</v>
      </c>
      <c r="Y47" t="s">
        <v>340</v>
      </c>
      <c r="Z47" t="s">
        <v>340</v>
      </c>
      <c r="AA47" t="s">
        <v>340</v>
      </c>
      <c r="AB47" t="s">
        <v>340</v>
      </c>
      <c r="AC47" t="s">
        <v>340</v>
      </c>
      <c r="AD47" t="s">
        <v>340</v>
      </c>
      <c r="AE47" t="s">
        <v>340</v>
      </c>
      <c r="AF47" t="s">
        <v>340</v>
      </c>
      <c r="AG47" t="s">
        <v>340</v>
      </c>
      <c r="AH47" t="s">
        <v>340</v>
      </c>
      <c r="AI47" t="s">
        <v>340</v>
      </c>
    </row>
    <row r="48" spans="1:35" x14ac:dyDescent="0.35">
      <c r="A48" t="s">
        <v>345</v>
      </c>
      <c r="B48">
        <v>0.108939874236664</v>
      </c>
      <c r="C48">
        <v>0.12753365533859801</v>
      </c>
      <c r="D48">
        <v>0.15394198014968599</v>
      </c>
      <c r="E48">
        <v>0.186812197978138</v>
      </c>
      <c r="F48">
        <v>0.222775814690062</v>
      </c>
      <c r="G48">
        <v>0.26983905567736999</v>
      </c>
      <c r="H48">
        <v>0.317112395477471</v>
      </c>
      <c r="I48">
        <v>0.36768597036149497</v>
      </c>
      <c r="J48">
        <v>0.35695389453544502</v>
      </c>
      <c r="K48">
        <v>0.34660867844302901</v>
      </c>
      <c r="L48">
        <v>0.33574652215518103</v>
      </c>
      <c r="M48">
        <v>0.32479602694229798</v>
      </c>
      <c r="N48">
        <v>0.36374895993918099</v>
      </c>
      <c r="O48">
        <v>0.35110249400153998</v>
      </c>
      <c r="P48">
        <v>0.33863577162408398</v>
      </c>
      <c r="Q48">
        <v>0.32373705633691102</v>
      </c>
      <c r="R48">
        <v>0.31062241715491101</v>
      </c>
      <c r="S48">
        <v>0.29733908905039702</v>
      </c>
      <c r="T48">
        <v>0.28770124146429699</v>
      </c>
      <c r="U48">
        <v>0.27530986791597301</v>
      </c>
      <c r="V48">
        <v>0.26446022572287903</v>
      </c>
      <c r="W48">
        <v>0.25477870144824799</v>
      </c>
      <c r="X48">
        <v>0.27189154740980098</v>
      </c>
      <c r="Y48">
        <v>0.26145143011438499</v>
      </c>
      <c r="Z48">
        <v>0.24253696349752901</v>
      </c>
      <c r="AA48">
        <v>0.22371448078909101</v>
      </c>
      <c r="AB48">
        <v>0.20507499784446701</v>
      </c>
      <c r="AC48">
        <v>0.186606445447555</v>
      </c>
      <c r="AD48">
        <v>0.168243693878042</v>
      </c>
      <c r="AE48">
        <v>0.150013231106431</v>
      </c>
      <c r="AF48">
        <v>0.13178820017488499</v>
      </c>
      <c r="AG48">
        <v>0.113545939869536</v>
      </c>
      <c r="AH48">
        <v>9.5253005698184096E-2</v>
      </c>
      <c r="AI48">
        <v>7.6900241885063197E-2</v>
      </c>
    </row>
    <row r="49" spans="1:35" x14ac:dyDescent="0.35">
      <c r="A49" t="s">
        <v>346</v>
      </c>
      <c r="B49" t="s">
        <v>340</v>
      </c>
      <c r="C49" t="s">
        <v>340</v>
      </c>
      <c r="D49" t="s">
        <v>340</v>
      </c>
      <c r="E49" t="s">
        <v>340</v>
      </c>
      <c r="F49" t="s">
        <v>340</v>
      </c>
      <c r="G49" t="s">
        <v>340</v>
      </c>
      <c r="H49" t="s">
        <v>340</v>
      </c>
      <c r="I49" t="s">
        <v>340</v>
      </c>
      <c r="J49" t="s">
        <v>340</v>
      </c>
      <c r="K49" t="s">
        <v>340</v>
      </c>
      <c r="L49" t="s">
        <v>340</v>
      </c>
      <c r="M49" t="s">
        <v>340</v>
      </c>
      <c r="N49" t="s">
        <v>340</v>
      </c>
      <c r="O49" t="s">
        <v>340</v>
      </c>
      <c r="P49" t="s">
        <v>340</v>
      </c>
      <c r="Q49" t="s">
        <v>340</v>
      </c>
      <c r="R49" t="s">
        <v>340</v>
      </c>
      <c r="S49" t="s">
        <v>340</v>
      </c>
      <c r="T49" t="s">
        <v>340</v>
      </c>
      <c r="U49" t="s">
        <v>340</v>
      </c>
      <c r="V49" t="s">
        <v>340</v>
      </c>
      <c r="W49" t="s">
        <v>340</v>
      </c>
      <c r="X49" t="s">
        <v>340</v>
      </c>
      <c r="Y49" t="s">
        <v>340</v>
      </c>
      <c r="Z49" t="s">
        <v>340</v>
      </c>
      <c r="AA49" t="s">
        <v>340</v>
      </c>
      <c r="AB49" t="s">
        <v>340</v>
      </c>
      <c r="AC49" t="s">
        <v>340</v>
      </c>
      <c r="AD49" t="s">
        <v>340</v>
      </c>
      <c r="AE49" t="s">
        <v>340</v>
      </c>
      <c r="AF49" t="s">
        <v>340</v>
      </c>
      <c r="AG49" t="s">
        <v>340</v>
      </c>
      <c r="AH49" t="s">
        <v>340</v>
      </c>
      <c r="AI49" t="s">
        <v>340</v>
      </c>
    </row>
    <row r="50" spans="1:35" x14ac:dyDescent="0.35">
      <c r="A50" t="s">
        <v>347</v>
      </c>
      <c r="B50" t="s">
        <v>340</v>
      </c>
      <c r="C50" t="s">
        <v>340</v>
      </c>
      <c r="D50" t="s">
        <v>340</v>
      </c>
      <c r="E50" t="s">
        <v>340</v>
      </c>
      <c r="F50" t="s">
        <v>340</v>
      </c>
      <c r="G50" t="s">
        <v>340</v>
      </c>
      <c r="H50" t="s">
        <v>340</v>
      </c>
      <c r="I50" t="s">
        <v>340</v>
      </c>
      <c r="J50" t="s">
        <v>340</v>
      </c>
      <c r="K50" t="s">
        <v>340</v>
      </c>
      <c r="L50" t="s">
        <v>340</v>
      </c>
      <c r="M50" t="s">
        <v>340</v>
      </c>
      <c r="N50" t="s">
        <v>340</v>
      </c>
      <c r="O50" t="s">
        <v>340</v>
      </c>
      <c r="P50" t="s">
        <v>340</v>
      </c>
      <c r="Q50" t="s">
        <v>340</v>
      </c>
      <c r="R50" t="s">
        <v>340</v>
      </c>
      <c r="S50" t="s">
        <v>340</v>
      </c>
      <c r="T50" t="s">
        <v>340</v>
      </c>
      <c r="U50" t="s">
        <v>340</v>
      </c>
      <c r="V50" t="s">
        <v>340</v>
      </c>
      <c r="W50" t="s">
        <v>340</v>
      </c>
      <c r="X50" t="s">
        <v>340</v>
      </c>
      <c r="Y50" t="s">
        <v>340</v>
      </c>
      <c r="Z50" t="s">
        <v>340</v>
      </c>
      <c r="AA50" t="s">
        <v>340</v>
      </c>
      <c r="AB50" t="s">
        <v>340</v>
      </c>
      <c r="AC50" t="s">
        <v>340</v>
      </c>
      <c r="AD50" t="s">
        <v>340</v>
      </c>
      <c r="AE50" t="s">
        <v>340</v>
      </c>
      <c r="AF50" t="s">
        <v>340</v>
      </c>
      <c r="AG50" t="s">
        <v>340</v>
      </c>
      <c r="AH50" t="s">
        <v>340</v>
      </c>
      <c r="AI50" t="s">
        <v>340</v>
      </c>
    </row>
    <row r="52" spans="1:35" x14ac:dyDescent="0.35">
      <c r="A52" t="s">
        <v>352</v>
      </c>
    </row>
    <row r="54" spans="1:35" x14ac:dyDescent="0.35">
      <c r="A54" t="s">
        <v>309</v>
      </c>
      <c r="B54">
        <f>B11-B44</f>
        <v>6.2753883221627102E-2</v>
      </c>
      <c r="C54">
        <f t="shared" ref="C54:AI54" si="0">C11-C44</f>
        <v>6.1191603477759295E-2</v>
      </c>
      <c r="D54">
        <f t="shared" si="0"/>
        <v>5.9599547080253903E-2</v>
      </c>
      <c r="E54">
        <f t="shared" si="0"/>
        <v>5.8144902296339507E-2</v>
      </c>
      <c r="F54">
        <f t="shared" si="0"/>
        <v>5.6317815782189896E-2</v>
      </c>
      <c r="G54">
        <f t="shared" si="0"/>
        <v>5.3959360138078408E-2</v>
      </c>
      <c r="H54">
        <f t="shared" si="0"/>
        <v>5.4059967019284894E-2</v>
      </c>
      <c r="I54">
        <f t="shared" si="0"/>
        <v>5.3992248722779093E-2</v>
      </c>
      <c r="J54">
        <f t="shared" si="0"/>
        <v>5.8613521734990195E-2</v>
      </c>
      <c r="K54">
        <f t="shared" si="0"/>
        <v>5.793580843657381E-2</v>
      </c>
      <c r="L54">
        <f t="shared" si="0"/>
        <v>5.7392598846332007E-2</v>
      </c>
      <c r="M54">
        <f t="shared" si="0"/>
        <v>5.6719133273664596E-2</v>
      </c>
      <c r="N54">
        <f t="shared" si="0"/>
        <v>5.6006686073556994E-2</v>
      </c>
      <c r="O54">
        <f t="shared" si="0"/>
        <v>5.5483373391621016E-2</v>
      </c>
      <c r="P54">
        <f t="shared" si="0"/>
        <v>5.4696927897030012E-2</v>
      </c>
      <c r="Q54">
        <f t="shared" si="0"/>
        <v>5.3893229682682009E-2</v>
      </c>
      <c r="R54">
        <f t="shared" si="0"/>
        <v>5.3038346319834992E-2</v>
      </c>
      <c r="S54">
        <f t="shared" si="0"/>
        <v>5.2134860908490996E-2</v>
      </c>
      <c r="T54">
        <f t="shared" si="0"/>
        <v>5.1161514477644013E-2</v>
      </c>
      <c r="U54">
        <f t="shared" si="0"/>
        <v>5.0107855092869996E-2</v>
      </c>
      <c r="V54">
        <f t="shared" si="0"/>
        <v>4.8980902500661991E-2</v>
      </c>
      <c r="W54">
        <f t="shared" si="0"/>
        <v>4.7781510062459995E-2</v>
      </c>
      <c r="X54">
        <f t="shared" si="0"/>
        <v>4.6502845835830003E-2</v>
      </c>
      <c r="Y54">
        <f t="shared" si="0"/>
        <v>4.5154260357048004E-2</v>
      </c>
      <c r="Z54">
        <f t="shared" si="0"/>
        <v>4.385412088295601E-2</v>
      </c>
      <c r="AA54">
        <f t="shared" si="0"/>
        <v>4.2519739577838986E-2</v>
      </c>
      <c r="AB54">
        <f t="shared" si="0"/>
        <v>4.1171448775217001E-2</v>
      </c>
      <c r="AC54">
        <f t="shared" si="0"/>
        <v>3.981963129666001E-2</v>
      </c>
      <c r="AD54">
        <f t="shared" si="0"/>
        <v>3.8566185962967001E-2</v>
      </c>
      <c r="AE54">
        <f t="shared" si="0"/>
        <v>3.732819521096821E-2</v>
      </c>
      <c r="AF54">
        <f t="shared" si="0"/>
        <v>3.6110693994818505E-2</v>
      </c>
      <c r="AG54">
        <f t="shared" si="0"/>
        <v>3.4926622699649204E-2</v>
      </c>
      <c r="AH54">
        <f t="shared" si="0"/>
        <v>3.3771552251915596E-2</v>
      </c>
      <c r="AI54">
        <f t="shared" si="0"/>
        <v>3.26456896757907E-2</v>
      </c>
    </row>
    <row r="55" spans="1:35" x14ac:dyDescent="0.35">
      <c r="A55" t="s">
        <v>342</v>
      </c>
      <c r="B55">
        <f>B12-B45</f>
        <v>0</v>
      </c>
      <c r="C55">
        <f t="shared" ref="C55:AI55" si="1">C12-C45</f>
        <v>0</v>
      </c>
      <c r="D55">
        <f t="shared" si="1"/>
        <v>0</v>
      </c>
      <c r="E55">
        <f t="shared" si="1"/>
        <v>0</v>
      </c>
      <c r="F55">
        <f t="shared" si="1"/>
        <v>0</v>
      </c>
      <c r="G55">
        <f t="shared" si="1"/>
        <v>0</v>
      </c>
      <c r="H55">
        <f t="shared" si="1"/>
        <v>0</v>
      </c>
      <c r="I55">
        <f t="shared" si="1"/>
        <v>0</v>
      </c>
      <c r="J55">
        <f t="shared" si="1"/>
        <v>0</v>
      </c>
      <c r="K55">
        <f t="shared" si="1"/>
        <v>0</v>
      </c>
      <c r="L55">
        <f t="shared" si="1"/>
        <v>0</v>
      </c>
      <c r="M55">
        <f t="shared" si="1"/>
        <v>0</v>
      </c>
      <c r="N55">
        <f t="shared" si="1"/>
        <v>0</v>
      </c>
      <c r="O55">
        <f t="shared" si="1"/>
        <v>0</v>
      </c>
      <c r="P55">
        <f t="shared" si="1"/>
        <v>0</v>
      </c>
      <c r="Q55">
        <f t="shared" si="1"/>
        <v>0</v>
      </c>
      <c r="R55">
        <f t="shared" si="1"/>
        <v>0</v>
      </c>
      <c r="S55">
        <f t="shared" si="1"/>
        <v>0</v>
      </c>
      <c r="T55">
        <f t="shared" si="1"/>
        <v>0</v>
      </c>
      <c r="U55">
        <f t="shared" si="1"/>
        <v>0</v>
      </c>
      <c r="V55">
        <f t="shared" si="1"/>
        <v>0</v>
      </c>
      <c r="W55">
        <f t="shared" si="1"/>
        <v>0</v>
      </c>
      <c r="X55">
        <f t="shared" si="1"/>
        <v>0</v>
      </c>
      <c r="Y55">
        <f t="shared" si="1"/>
        <v>0</v>
      </c>
      <c r="Z55">
        <f t="shared" si="1"/>
        <v>0</v>
      </c>
      <c r="AA55">
        <f t="shared" si="1"/>
        <v>0</v>
      </c>
      <c r="AB55">
        <f t="shared" si="1"/>
        <v>0</v>
      </c>
      <c r="AC55">
        <f t="shared" si="1"/>
        <v>0</v>
      </c>
      <c r="AD55">
        <f t="shared" si="1"/>
        <v>0</v>
      </c>
      <c r="AE55">
        <f t="shared" si="1"/>
        <v>0</v>
      </c>
      <c r="AF55">
        <f t="shared" si="1"/>
        <v>0</v>
      </c>
      <c r="AG55">
        <f t="shared" si="1"/>
        <v>0</v>
      </c>
      <c r="AH55">
        <f t="shared" si="1"/>
        <v>0</v>
      </c>
      <c r="AI55">
        <f t="shared" si="1"/>
        <v>0</v>
      </c>
    </row>
    <row r="56" spans="1:35" x14ac:dyDescent="0.35">
      <c r="A56" t="s">
        <v>345</v>
      </c>
      <c r="B56">
        <f>B15-B48</f>
        <v>0</v>
      </c>
      <c r="C56">
        <f t="shared" ref="C56:AI56" si="2">C15-C48</f>
        <v>0</v>
      </c>
      <c r="D56">
        <f t="shared" si="2"/>
        <v>0</v>
      </c>
      <c r="E56">
        <f t="shared" si="2"/>
        <v>0</v>
      </c>
      <c r="F56">
        <f t="shared" si="2"/>
        <v>0</v>
      </c>
      <c r="G56">
        <f t="shared" si="2"/>
        <v>0</v>
      </c>
      <c r="H56">
        <f t="shared" si="2"/>
        <v>0</v>
      </c>
      <c r="I56">
        <f t="shared" si="2"/>
        <v>0</v>
      </c>
      <c r="J56">
        <f t="shared" si="2"/>
        <v>0</v>
      </c>
      <c r="K56">
        <f t="shared" si="2"/>
        <v>0</v>
      </c>
      <c r="L56">
        <f t="shared" si="2"/>
        <v>0</v>
      </c>
      <c r="M56">
        <f t="shared" si="2"/>
        <v>0</v>
      </c>
      <c r="N56">
        <f t="shared" si="2"/>
        <v>0</v>
      </c>
      <c r="O56">
        <f t="shared" si="2"/>
        <v>0</v>
      </c>
      <c r="P56">
        <f t="shared" si="2"/>
        <v>0</v>
      </c>
      <c r="Q56">
        <f t="shared" si="2"/>
        <v>0</v>
      </c>
      <c r="R56">
        <f t="shared" si="2"/>
        <v>0</v>
      </c>
      <c r="S56">
        <f t="shared" si="2"/>
        <v>0</v>
      </c>
      <c r="T56">
        <f t="shared" si="2"/>
        <v>0</v>
      </c>
      <c r="U56">
        <f t="shared" si="2"/>
        <v>0</v>
      </c>
      <c r="V56">
        <f t="shared" si="2"/>
        <v>0</v>
      </c>
      <c r="W56">
        <f t="shared" si="2"/>
        <v>0</v>
      </c>
      <c r="X56">
        <f t="shared" si="2"/>
        <v>0</v>
      </c>
      <c r="Y56">
        <f t="shared" si="2"/>
        <v>0</v>
      </c>
      <c r="Z56">
        <f t="shared" si="2"/>
        <v>0</v>
      </c>
      <c r="AA56">
        <f t="shared" si="2"/>
        <v>0</v>
      </c>
      <c r="AB56">
        <f t="shared" si="2"/>
        <v>0</v>
      </c>
      <c r="AC56">
        <f t="shared" si="2"/>
        <v>0</v>
      </c>
      <c r="AD56">
        <f t="shared" si="2"/>
        <v>0</v>
      </c>
      <c r="AE56">
        <f t="shared" si="2"/>
        <v>0</v>
      </c>
      <c r="AF56">
        <f t="shared" si="2"/>
        <v>0</v>
      </c>
      <c r="AG56">
        <f t="shared" si="2"/>
        <v>0</v>
      </c>
      <c r="AH56">
        <f t="shared" si="2"/>
        <v>0</v>
      </c>
      <c r="AI56">
        <f t="shared" si="2"/>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8"/>
  <sheetViews>
    <sheetView workbookViewId="0">
      <selection activeCell="G32" sqref="G32"/>
    </sheetView>
  </sheetViews>
  <sheetFormatPr defaultRowHeight="14.5" x14ac:dyDescent="0.35"/>
  <cols>
    <col min="1" max="1" width="32.1796875" customWidth="1"/>
  </cols>
  <sheetData>
    <row r="1" spans="1:35" ht="15" x14ac:dyDescent="0.25">
      <c r="A1" t="s">
        <v>501</v>
      </c>
    </row>
    <row r="3" spans="1:35" ht="15" hidden="1" x14ac:dyDescent="0.25"/>
    <row r="5" spans="1:35" ht="15" x14ac:dyDescent="0.25">
      <c r="A5" t="s">
        <v>354</v>
      </c>
    </row>
    <row r="6" spans="1:35" ht="15" x14ac:dyDescent="0.25">
      <c r="A6" t="s">
        <v>338</v>
      </c>
      <c r="B6">
        <v>2017</v>
      </c>
      <c r="C6">
        <v>2018</v>
      </c>
      <c r="D6">
        <v>2019</v>
      </c>
      <c r="E6">
        <v>2020</v>
      </c>
      <c r="F6">
        <v>2021</v>
      </c>
      <c r="G6">
        <v>2022</v>
      </c>
      <c r="H6">
        <v>2023</v>
      </c>
      <c r="I6">
        <v>2024</v>
      </c>
      <c r="J6">
        <v>2025</v>
      </c>
      <c r="K6">
        <v>2026</v>
      </c>
      <c r="L6">
        <v>2027</v>
      </c>
      <c r="M6">
        <v>2028</v>
      </c>
      <c r="N6">
        <v>2029</v>
      </c>
      <c r="O6">
        <v>2030</v>
      </c>
      <c r="P6">
        <v>2031</v>
      </c>
      <c r="Q6">
        <v>2032</v>
      </c>
      <c r="R6">
        <v>2033</v>
      </c>
      <c r="S6">
        <v>2034</v>
      </c>
      <c r="T6">
        <v>2035</v>
      </c>
      <c r="U6">
        <v>2036</v>
      </c>
      <c r="V6">
        <v>2037</v>
      </c>
      <c r="W6">
        <v>2038</v>
      </c>
      <c r="X6">
        <v>2039</v>
      </c>
      <c r="Y6">
        <v>2040</v>
      </c>
      <c r="Z6">
        <v>2041</v>
      </c>
      <c r="AA6">
        <v>2042</v>
      </c>
      <c r="AB6">
        <v>2043</v>
      </c>
      <c r="AC6">
        <v>2044</v>
      </c>
      <c r="AD6">
        <v>2045</v>
      </c>
      <c r="AE6">
        <v>2046</v>
      </c>
      <c r="AF6">
        <v>2047</v>
      </c>
      <c r="AG6">
        <v>2048</v>
      </c>
      <c r="AH6">
        <v>2049</v>
      </c>
      <c r="AI6">
        <v>2050</v>
      </c>
    </row>
    <row r="7" spans="1:35" ht="15" x14ac:dyDescent="0.25">
      <c r="A7" t="s">
        <v>298</v>
      </c>
      <c r="B7" s="34">
        <v>0.92184629907290605</v>
      </c>
      <c r="C7" s="34">
        <v>0.92153094977157202</v>
      </c>
      <c r="D7" s="34">
        <v>0.92149797088621399</v>
      </c>
      <c r="E7" s="34">
        <v>0.92137471651471103</v>
      </c>
      <c r="F7" s="34">
        <v>0.92122648215926195</v>
      </c>
      <c r="G7" s="34">
        <v>0.92102689590845499</v>
      </c>
      <c r="H7" s="34">
        <v>0.92247095921169198</v>
      </c>
      <c r="I7" s="34">
        <v>0.92242857031694803</v>
      </c>
      <c r="J7" s="34">
        <v>0.92184643994363002</v>
      </c>
      <c r="K7" s="34">
        <v>0.92185030723852601</v>
      </c>
      <c r="L7" s="34">
        <v>0.92173224536576503</v>
      </c>
      <c r="M7" s="34">
        <v>0.92063319318695602</v>
      </c>
      <c r="N7" s="34">
        <v>0.92049605176119298</v>
      </c>
      <c r="O7" s="34">
        <v>0.91980969508447397</v>
      </c>
      <c r="P7">
        <v>0.91938643691171396</v>
      </c>
      <c r="Q7">
        <v>0.91880448624407995</v>
      </c>
      <c r="R7">
        <v>0.91419684441396798</v>
      </c>
      <c r="S7">
        <v>0.91250438681221002</v>
      </c>
      <c r="T7">
        <v>0.90941371372394098</v>
      </c>
      <c r="U7">
        <v>0.90642532189282199</v>
      </c>
      <c r="V7">
        <v>0.90492471756892701</v>
      </c>
      <c r="W7">
        <v>0.90011880866722405</v>
      </c>
      <c r="X7">
        <v>0.89548746826688297</v>
      </c>
      <c r="Y7">
        <v>0.88537348854461295</v>
      </c>
      <c r="Z7">
        <v>0.88570764342153596</v>
      </c>
      <c r="AA7">
        <v>0.88619441975999502</v>
      </c>
      <c r="AB7">
        <v>0.88687404953234605</v>
      </c>
      <c r="AC7">
        <v>0.88778554615294802</v>
      </c>
      <c r="AD7">
        <v>0.889134802189669</v>
      </c>
      <c r="AE7">
        <v>0.89078897954615799</v>
      </c>
      <c r="AF7">
        <v>0.89283206887730704</v>
      </c>
      <c r="AG7">
        <v>0.89529554079644902</v>
      </c>
      <c r="AH7">
        <v>0.89821194070492405</v>
      </c>
      <c r="AI7">
        <v>0.90161611129497998</v>
      </c>
    </row>
    <row r="8" spans="1:35" ht="15" x14ac:dyDescent="0.25">
      <c r="A8" t="s">
        <v>303</v>
      </c>
      <c r="B8" s="34">
        <v>3.0887404097022497E-5</v>
      </c>
      <c r="C8" s="34">
        <v>5.0100290779895196E-4</v>
      </c>
      <c r="D8" s="34">
        <v>6.8077548197670497E-4</v>
      </c>
      <c r="E8" s="34">
        <v>9.3698114407869204E-4</v>
      </c>
      <c r="F8" s="34">
        <v>1.2379841920234201E-3</v>
      </c>
      <c r="G8" s="34">
        <v>1.65663292211883E-3</v>
      </c>
      <c r="H8" s="34">
        <v>0</v>
      </c>
      <c r="I8" s="34">
        <v>0</v>
      </c>
      <c r="J8" s="34">
        <v>0</v>
      </c>
      <c r="K8" s="34">
        <v>1.5991341645018E-7</v>
      </c>
      <c r="L8" s="34">
        <v>1.03623221584869E-4</v>
      </c>
      <c r="M8" s="34">
        <v>1.2101733698705701E-3</v>
      </c>
      <c r="N8" s="34">
        <v>1.34641694510649E-3</v>
      </c>
      <c r="O8" s="34">
        <v>2.0075173823467002E-3</v>
      </c>
      <c r="P8" s="24">
        <v>2.4306392936002202E-3</v>
      </c>
      <c r="Q8" s="24">
        <v>3.0105973281245599E-3</v>
      </c>
      <c r="R8" s="24">
        <v>7.6181881827081096E-3</v>
      </c>
      <c r="S8" s="24">
        <v>9.3107147506808798E-3</v>
      </c>
      <c r="T8">
        <v>1.24013381694098E-2</v>
      </c>
      <c r="U8">
        <v>1.5389687652488901E-2</v>
      </c>
      <c r="V8">
        <v>1.6890384926026101E-2</v>
      </c>
      <c r="W8">
        <v>2.1696405506606599E-2</v>
      </c>
      <c r="X8">
        <v>2.63277280138111E-2</v>
      </c>
      <c r="Y8">
        <v>3.6442031608905502E-2</v>
      </c>
      <c r="Z8">
        <v>3.6107959119756401E-2</v>
      </c>
      <c r="AA8">
        <v>3.5621319044000198E-2</v>
      </c>
      <c r="AB8">
        <v>3.49420922570335E-2</v>
      </c>
      <c r="AC8">
        <v>3.4030897998794399E-2</v>
      </c>
      <c r="AD8">
        <v>3.2682110254010702E-2</v>
      </c>
      <c r="AE8">
        <v>3.1018757794371601E-2</v>
      </c>
      <c r="AF8">
        <v>2.89764096874289E-2</v>
      </c>
      <c r="AG8">
        <v>2.6513836781911E-2</v>
      </c>
      <c r="AH8">
        <v>2.3598795101890301E-2</v>
      </c>
      <c r="AI8">
        <v>2.01958943495078E-2</v>
      </c>
    </row>
    <row r="9" spans="1:35" ht="15" x14ac:dyDescent="0.25">
      <c r="A9" t="s">
        <v>318</v>
      </c>
      <c r="B9" s="34">
        <v>7.7530000000000002E-2</v>
      </c>
      <c r="C9" s="34">
        <v>7.5939999999999994E-2</v>
      </c>
      <c r="D9" s="34">
        <v>7.4469999999999995E-2</v>
      </c>
      <c r="E9" s="34">
        <v>7.3139999999999997E-2</v>
      </c>
      <c r="F9" s="34">
        <v>7.1519999999999903E-2</v>
      </c>
      <c r="G9" s="34">
        <v>6.9309999999999997E-2</v>
      </c>
      <c r="H9" s="34">
        <v>7.0319999999999994E-2</v>
      </c>
      <c r="I9" s="34">
        <v>7.0889999999999898E-2</v>
      </c>
      <c r="J9" s="34">
        <v>7.7740000000000004E-2</v>
      </c>
      <c r="K9" s="34">
        <v>7.7729999999999896E-2</v>
      </c>
      <c r="L9" s="34">
        <v>7.7850000000000003E-2</v>
      </c>
      <c r="M9" s="34">
        <v>7.7840000000000006E-2</v>
      </c>
      <c r="N9" s="34">
        <v>7.7840000000000006E-2</v>
      </c>
      <c r="O9" s="34">
        <v>7.81499999999999E-2</v>
      </c>
      <c r="P9">
        <v>7.8149999999999997E-2</v>
      </c>
      <c r="Q9">
        <v>7.8170000000000003E-2</v>
      </c>
      <c r="R9">
        <v>7.8169999999999906E-2</v>
      </c>
      <c r="S9">
        <v>7.8169999999999906E-2</v>
      </c>
      <c r="T9">
        <v>7.8170000000000003E-2</v>
      </c>
      <c r="U9">
        <v>7.8170000000000003E-2</v>
      </c>
      <c r="V9">
        <v>7.8170000000000003E-2</v>
      </c>
      <c r="W9">
        <v>7.8170000000000003E-2</v>
      </c>
      <c r="X9">
        <v>7.8170000000000003E-2</v>
      </c>
      <c r="Y9">
        <v>7.8170000000000003E-2</v>
      </c>
      <c r="Z9">
        <v>7.8170000000000003E-2</v>
      </c>
      <c r="AA9">
        <v>7.8170000000000003E-2</v>
      </c>
      <c r="AB9">
        <v>7.8169999999999906E-2</v>
      </c>
      <c r="AC9">
        <v>7.8170000000000003E-2</v>
      </c>
      <c r="AD9">
        <v>7.8170000000000003E-2</v>
      </c>
      <c r="AE9">
        <v>7.8179999999999999E-2</v>
      </c>
      <c r="AF9">
        <v>7.8179999999999999E-2</v>
      </c>
      <c r="AG9">
        <v>7.8179999999999999E-2</v>
      </c>
      <c r="AH9">
        <v>7.8179999999999902E-2</v>
      </c>
      <c r="AI9">
        <v>7.8179999999999999E-2</v>
      </c>
    </row>
    <row r="10" spans="1:35" ht="15" x14ac:dyDescent="0.25">
      <c r="A10" t="s">
        <v>319</v>
      </c>
      <c r="B10" s="34">
        <v>5.9281352299667199E-4</v>
      </c>
      <c r="C10" s="34">
        <v>2.0280473206288601E-3</v>
      </c>
      <c r="D10" s="34">
        <v>3.3512536318083702E-3</v>
      </c>
      <c r="E10" s="34">
        <v>4.5483023412094901E-3</v>
      </c>
      <c r="F10" s="34">
        <v>6.01553364871436E-3</v>
      </c>
      <c r="G10" s="34">
        <v>8.0064711694254592E-3</v>
      </c>
      <c r="H10" s="34">
        <v>7.20904078830727E-3</v>
      </c>
      <c r="I10" s="34">
        <v>6.6814296830513802E-3</v>
      </c>
      <c r="J10" s="34">
        <v>4.1356005636948199E-4</v>
      </c>
      <c r="K10" s="34">
        <v>4.1953284805704703E-4</v>
      </c>
      <c r="L10" s="34">
        <v>3.1413141264952999E-4</v>
      </c>
      <c r="M10" s="34">
        <v>3.1663344317267399E-4</v>
      </c>
      <c r="N10" s="34">
        <v>3.1753129370003399E-4</v>
      </c>
      <c r="O10" s="34">
        <v>3.2787533178728303E-5</v>
      </c>
      <c r="P10" s="24">
        <v>3.29237946851485E-5</v>
      </c>
      <c r="Q10" s="24">
        <v>1.49164277946157E-5</v>
      </c>
      <c r="R10" s="24">
        <v>1.4967403323340901E-5</v>
      </c>
      <c r="S10" s="24">
        <v>1.48984371088073E-5</v>
      </c>
      <c r="T10" s="24">
        <v>1.49481066484791E-5</v>
      </c>
      <c r="U10" s="24">
        <v>1.49904546883113E-5</v>
      </c>
      <c r="V10" s="24">
        <v>1.4897505046408699E-5</v>
      </c>
      <c r="W10" s="24">
        <v>1.47858261689856E-5</v>
      </c>
      <c r="X10" s="24">
        <v>1.4803719305197799E-5</v>
      </c>
      <c r="Y10" s="24">
        <v>1.44798464806133E-5</v>
      </c>
      <c r="Z10" s="24">
        <v>1.4397458706756801E-5</v>
      </c>
      <c r="AA10" s="24">
        <v>1.42611960047003E-5</v>
      </c>
      <c r="AB10" s="24">
        <v>1.3858210619907E-5</v>
      </c>
      <c r="AC10" s="24">
        <v>1.3555848257096E-5</v>
      </c>
      <c r="AD10" s="24">
        <v>1.30875563200882E-5</v>
      </c>
      <c r="AE10" s="24">
        <v>1.2262659469427401E-5</v>
      </c>
      <c r="AF10" s="24">
        <v>1.1521435263391201E-5</v>
      </c>
      <c r="AG10" s="24">
        <v>1.06224216394733E-5</v>
      </c>
      <c r="AH10" s="24">
        <v>9.2641931847350408E-6</v>
      </c>
      <c r="AI10" s="24">
        <v>7.99435551188595E-6</v>
      </c>
    </row>
    <row r="11" spans="1:35" ht="15" x14ac:dyDescent="0.25">
      <c r="A11" t="s">
        <v>320</v>
      </c>
      <c r="B11">
        <v>1</v>
      </c>
      <c r="C11">
        <v>1</v>
      </c>
      <c r="D11">
        <v>1</v>
      </c>
      <c r="E11">
        <v>1</v>
      </c>
      <c r="F11">
        <v>1</v>
      </c>
      <c r="G11">
        <v>1</v>
      </c>
      <c r="H11">
        <v>1</v>
      </c>
      <c r="I11">
        <v>1</v>
      </c>
      <c r="J11">
        <v>1</v>
      </c>
      <c r="K11">
        <v>0.999999999999999</v>
      </c>
      <c r="L11">
        <v>1</v>
      </c>
      <c r="M11">
        <v>1</v>
      </c>
      <c r="N11">
        <v>1</v>
      </c>
      <c r="O11">
        <v>1</v>
      </c>
      <c r="P11">
        <v>0.999999999999999</v>
      </c>
      <c r="Q11">
        <v>0.999999999999999</v>
      </c>
      <c r="R11">
        <v>0.999999999999999</v>
      </c>
      <c r="S11">
        <v>0.999999999999999</v>
      </c>
      <c r="T11">
        <v>1</v>
      </c>
      <c r="U11">
        <v>1</v>
      </c>
      <c r="V11">
        <v>1</v>
      </c>
      <c r="W11">
        <v>0.999999999999999</v>
      </c>
      <c r="X11">
        <v>0.999999999999999</v>
      </c>
      <c r="Y11">
        <v>1</v>
      </c>
      <c r="Z11">
        <v>1</v>
      </c>
      <c r="AA11">
        <v>0.999999999999999</v>
      </c>
      <c r="AB11">
        <v>0.999999999999999</v>
      </c>
      <c r="AC11">
        <v>1</v>
      </c>
      <c r="AD11">
        <v>1</v>
      </c>
      <c r="AE11">
        <v>0.999999999999999</v>
      </c>
      <c r="AF11">
        <v>1</v>
      </c>
      <c r="AG11">
        <v>1</v>
      </c>
      <c r="AH11">
        <v>0.999999999999999</v>
      </c>
      <c r="AI11">
        <v>1</v>
      </c>
    </row>
    <row r="14" spans="1:35" ht="15" x14ac:dyDescent="0.25">
      <c r="A14" t="s">
        <v>355</v>
      </c>
    </row>
    <row r="15" spans="1:35" ht="15" x14ac:dyDescent="0.25">
      <c r="A15" t="s">
        <v>338</v>
      </c>
      <c r="B15">
        <v>2017</v>
      </c>
      <c r="C15">
        <v>2018</v>
      </c>
      <c r="D15">
        <v>2019</v>
      </c>
      <c r="E15">
        <v>2020</v>
      </c>
      <c r="F15">
        <v>2021</v>
      </c>
      <c r="G15">
        <v>2022</v>
      </c>
      <c r="H15">
        <v>2023</v>
      </c>
      <c r="I15">
        <v>2024</v>
      </c>
      <c r="J15">
        <v>2025</v>
      </c>
      <c r="K15">
        <v>2026</v>
      </c>
      <c r="L15">
        <v>2027</v>
      </c>
      <c r="M15">
        <v>2028</v>
      </c>
      <c r="N15">
        <v>2029</v>
      </c>
      <c r="O15">
        <v>2030</v>
      </c>
      <c r="P15">
        <v>2031</v>
      </c>
      <c r="Q15">
        <v>2032</v>
      </c>
      <c r="R15">
        <v>2033</v>
      </c>
      <c r="S15">
        <v>2034</v>
      </c>
      <c r="T15">
        <v>2035</v>
      </c>
      <c r="U15">
        <v>2036</v>
      </c>
      <c r="V15">
        <v>2037</v>
      </c>
      <c r="W15">
        <v>2038</v>
      </c>
      <c r="X15">
        <v>2039</v>
      </c>
      <c r="Y15">
        <v>2040</v>
      </c>
      <c r="Z15">
        <v>2041</v>
      </c>
      <c r="AA15">
        <v>2042</v>
      </c>
      <c r="AB15">
        <v>2043</v>
      </c>
      <c r="AC15">
        <v>2044</v>
      </c>
      <c r="AD15">
        <v>2045</v>
      </c>
      <c r="AE15">
        <v>2046</v>
      </c>
      <c r="AF15">
        <v>2047</v>
      </c>
      <c r="AG15">
        <v>2048</v>
      </c>
      <c r="AH15">
        <v>2049</v>
      </c>
      <c r="AI15">
        <v>2050</v>
      </c>
    </row>
    <row r="16" spans="1:35" ht="15" x14ac:dyDescent="0.25">
      <c r="A16" t="s">
        <v>299</v>
      </c>
      <c r="B16" s="31">
        <v>0.88021882485757796</v>
      </c>
      <c r="C16" s="31">
        <v>0.86035047151177002</v>
      </c>
      <c r="D16" s="31">
        <v>0.83200128995081002</v>
      </c>
      <c r="E16" s="31">
        <v>0.79675548949308606</v>
      </c>
      <c r="F16" s="31">
        <v>0.75836865098535899</v>
      </c>
      <c r="G16" s="31">
        <v>0.70821174150246902</v>
      </c>
      <c r="H16" s="31">
        <v>0.65770845117649401</v>
      </c>
      <c r="I16" s="31">
        <v>0.60410367821287103</v>
      </c>
      <c r="J16" s="31">
        <v>0.61628783933771303</v>
      </c>
      <c r="K16" s="31">
        <v>0.62847764842618603</v>
      </c>
      <c r="L16" s="31">
        <v>0.64115224534263804</v>
      </c>
      <c r="M16" s="31">
        <v>0.65392412797633304</v>
      </c>
      <c r="N16" s="31">
        <v>0.61352201544309004</v>
      </c>
      <c r="O16" s="31">
        <v>0.62804869030458399</v>
      </c>
      <c r="P16">
        <v>0.64230549888833099</v>
      </c>
      <c r="Q16">
        <v>0.65905087543310903</v>
      </c>
      <c r="R16">
        <v>0.67403023353441704</v>
      </c>
      <c r="S16">
        <v>0.68893778557087004</v>
      </c>
      <c r="T16">
        <v>0.70000686503817999</v>
      </c>
      <c r="U16">
        <v>0.71386115311685205</v>
      </c>
      <c r="V16">
        <v>0.72596231335669603</v>
      </c>
      <c r="W16">
        <v>0.73689593748870397</v>
      </c>
      <c r="X16">
        <v>0.72006356998191401</v>
      </c>
      <c r="Y16">
        <v>0.73184051475372103</v>
      </c>
      <c r="Z16">
        <v>0.75191564186127802</v>
      </c>
      <c r="AA16">
        <v>0.77178195700055396</v>
      </c>
      <c r="AB16">
        <v>0.79134835402449499</v>
      </c>
      <c r="AC16">
        <v>0.81063021275987301</v>
      </c>
      <c r="AD16">
        <v>0.82969453116215797</v>
      </c>
      <c r="AE16">
        <v>0.84852121391328095</v>
      </c>
      <c r="AF16">
        <v>0.86724205054153403</v>
      </c>
      <c r="AG16">
        <v>0.88588334899888699</v>
      </c>
      <c r="AH16">
        <v>0.90448246532180299</v>
      </c>
      <c r="AI16">
        <v>0.92305240992908</v>
      </c>
    </row>
    <row r="17" spans="1:35" ht="15" x14ac:dyDescent="0.25">
      <c r="A17" t="s">
        <v>305</v>
      </c>
      <c r="B17" s="31">
        <v>5.4548234689271898E-2</v>
      </c>
      <c r="C17" s="31">
        <v>5.4103021456481701E-2</v>
      </c>
      <c r="D17" s="31">
        <v>5.3683076568617399E-2</v>
      </c>
      <c r="E17" s="31">
        <v>5.3469163707972202E-2</v>
      </c>
      <c r="F17" s="31">
        <v>5.3289363652534401E-2</v>
      </c>
      <c r="G17" s="31">
        <v>5.3132406344008301E-2</v>
      </c>
      <c r="H17" s="31">
        <v>0.15145212881785799</v>
      </c>
      <c r="I17" s="31">
        <v>0.15057984913209899</v>
      </c>
      <c r="J17" s="31">
        <v>0.14969405906481001</v>
      </c>
      <c r="K17" s="31">
        <v>0.14881993084375</v>
      </c>
      <c r="L17" s="31">
        <v>0.14804230812837599</v>
      </c>
      <c r="M17" s="31">
        <v>0.14733743695269699</v>
      </c>
      <c r="N17" s="31">
        <v>0.146758236422451</v>
      </c>
      <c r="O17" s="31">
        <v>0.14625890234026401</v>
      </c>
      <c r="P17">
        <v>0.145700171484029</v>
      </c>
      <c r="Q17">
        <v>0.145274250618457</v>
      </c>
      <c r="R17">
        <v>0.14493390082400801</v>
      </c>
      <c r="S17">
        <v>0.144687669502432</v>
      </c>
      <c r="T17">
        <v>0.14453573002016001</v>
      </c>
      <c r="U17">
        <v>0.14440263313038401</v>
      </c>
      <c r="V17">
        <v>0.14435947358411799</v>
      </c>
      <c r="W17">
        <v>0.14439574127910201</v>
      </c>
      <c r="X17">
        <v>0.14451154088214699</v>
      </c>
      <c r="Y17">
        <v>0.14469648889777101</v>
      </c>
      <c r="Z17">
        <v>0.144721168885241</v>
      </c>
      <c r="AA17">
        <v>0.144829471711973</v>
      </c>
      <c r="AB17">
        <v>0.144997067500854</v>
      </c>
      <c r="AC17">
        <v>0.14521513342429601</v>
      </c>
      <c r="AD17">
        <v>0.14548554855621601</v>
      </c>
      <c r="AE17">
        <v>0.13143725433512901</v>
      </c>
      <c r="AF17">
        <v>0.11519333375664</v>
      </c>
      <c r="AG17">
        <v>9.9018427933107195E-2</v>
      </c>
      <c r="AH17">
        <v>8.2879964583124605E-2</v>
      </c>
      <c r="AI17">
        <v>6.67669720847614E-2</v>
      </c>
    </row>
    <row r="18" spans="1:35" ht="15" x14ac:dyDescent="0.25">
      <c r="A18" t="s">
        <v>306</v>
      </c>
      <c r="B18" s="31">
        <v>6.5232940453150007E-2</v>
      </c>
      <c r="C18" s="31">
        <v>8.5546507031747904E-2</v>
      </c>
      <c r="D18" s="31">
        <v>0.114315633480571</v>
      </c>
      <c r="E18" s="31">
        <v>0.149775346798941</v>
      </c>
      <c r="F18" s="31">
        <v>0.188341985362106</v>
      </c>
      <c r="G18" s="31">
        <v>0.238655852153522</v>
      </c>
      <c r="H18" s="31">
        <v>0.19083942000564599</v>
      </c>
      <c r="I18" s="31">
        <v>0.24531647265502901</v>
      </c>
      <c r="J18" s="31">
        <v>0.23401810159747599</v>
      </c>
      <c r="K18" s="31">
        <v>0.222702420730062</v>
      </c>
      <c r="L18" s="31">
        <v>0.210805446528985</v>
      </c>
      <c r="M18" s="31">
        <v>0.198738435070969</v>
      </c>
      <c r="N18" s="31">
        <v>0.23971974813445701</v>
      </c>
      <c r="O18" s="31">
        <v>0.225692407355151</v>
      </c>
      <c r="P18">
        <v>0.21199432962763901</v>
      </c>
      <c r="Q18">
        <v>0.195674873948432</v>
      </c>
      <c r="R18">
        <v>0.18103586564157301</v>
      </c>
      <c r="S18">
        <v>0.16637454492669601</v>
      </c>
      <c r="T18">
        <v>0.15545740494165899</v>
      </c>
      <c r="U18">
        <v>0.14173621375276299</v>
      </c>
      <c r="V18">
        <v>0.129678213059185</v>
      </c>
      <c r="W18">
        <v>0.11870832123219301</v>
      </c>
      <c r="X18">
        <v>0.135424889135938</v>
      </c>
      <c r="Y18">
        <v>0.12346299634850701</v>
      </c>
      <c r="Z18">
        <v>0.10336318925348</v>
      </c>
      <c r="AA18">
        <v>8.3388571287471805E-2</v>
      </c>
      <c r="AB18">
        <v>6.3654578474650406E-2</v>
      </c>
      <c r="AC18">
        <v>4.4154653815830697E-2</v>
      </c>
      <c r="AD18">
        <v>2.4819920281625201E-2</v>
      </c>
      <c r="AE18">
        <v>2.0041531751589702E-2</v>
      </c>
      <c r="AF18">
        <v>1.7564615701824899E-2</v>
      </c>
      <c r="AG18">
        <v>1.5098223068004801E-2</v>
      </c>
      <c r="AH18">
        <v>1.2637570095071601E-2</v>
      </c>
      <c r="AI18">
        <v>1.01806179861582E-2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59</vt:i4>
      </vt:variant>
    </vt:vector>
  </HeadingPairs>
  <TitlesOfParts>
    <vt:vector size="59" baseType="lpstr">
      <vt:lpstr>About</vt:lpstr>
      <vt:lpstr>method summary</vt:lpstr>
      <vt:lpstr>CARB Aug 2018 scenarios data</vt:lpstr>
      <vt:lpstr>Gasoline calcs</vt:lpstr>
      <vt:lpstr>Diesel calcs</vt:lpstr>
      <vt:lpstr>4 scenario details</vt:lpstr>
      <vt:lpstr>GREET data fuel specs</vt:lpstr>
      <vt:lpstr>Advanced vs no conventional</vt:lpstr>
      <vt:lpstr>CA Pathways data</vt:lpstr>
      <vt:lpstr>CA Pathways detailed breakdown</vt:lpstr>
      <vt:lpstr>transpo fuel use by mode</vt:lpstr>
      <vt:lpstr>AEO 37</vt:lpstr>
      <vt:lpstr>AEO 17</vt:lpstr>
      <vt:lpstr>Plug-in Hybrid Elec Fraction</vt:lpstr>
      <vt:lpstr>E3 Pathways data - bio gasoline</vt:lpstr>
      <vt:lpstr>E3 Pathways data - bio diesel</vt:lpstr>
      <vt:lpstr>LDVs-psgr</vt:lpstr>
      <vt:lpstr>BPoEFUbVT-LDVs-psgr-batelc</vt:lpstr>
      <vt:lpstr>BPoEFUbVT-LDVs-psgr-natgas</vt:lpstr>
      <vt:lpstr>BPoEFUbVT-LDVs-psgr-gasveh</vt:lpstr>
      <vt:lpstr>BPoEFUbVT-LDVs-psgr-dslveh</vt:lpstr>
      <vt:lpstr>BPoEFUbVT-LDVs-psgr-plghyb</vt:lpstr>
      <vt:lpstr>LDVs-frgt</vt:lpstr>
      <vt:lpstr>BPoEFUbVT-LDVs-frgt-batelc</vt:lpstr>
      <vt:lpstr>BPoEFUbVT-LDVs-frgt-natgas</vt:lpstr>
      <vt:lpstr>BPoEFUbVT-LDVs-frgt-gasveh</vt:lpstr>
      <vt:lpstr>BPoEFUbVT-LDVs-frgt-dslveh</vt:lpstr>
      <vt:lpstr>BPoEFUbVT-LDVs-frgt-plghyb</vt:lpstr>
      <vt:lpstr>HDVs-psgr</vt:lpstr>
      <vt:lpstr>BPoEFUbVT-HDVs-psgr-batelc</vt:lpstr>
      <vt:lpstr>BPoEFUbVT-HDVs-psgr-natgas</vt:lpstr>
      <vt:lpstr>BPoEFUbVT-HDVs-psgr-gasveh</vt:lpstr>
      <vt:lpstr>BPoEFUbVT-HDVs-psgr-dslveh</vt:lpstr>
      <vt:lpstr>BPoEFUbVT-HDVs-psgr-plghyb</vt:lpstr>
      <vt:lpstr>HDVs-frgt</vt:lpstr>
      <vt:lpstr>BPoEFUbVT-HDVs-frgt-batelc</vt:lpstr>
      <vt:lpstr>BPoEFUbVT-HDVs-frgt-natgas</vt:lpstr>
      <vt:lpstr>BPoEFUbVT-HDVs-frgt-gasveh</vt:lpstr>
      <vt:lpstr>BPoEFUbVT-HDVs-frgt-dslveh</vt:lpstr>
      <vt:lpstr>BPoEFUbVT-HDVs-frgt-plghyb</vt:lpstr>
      <vt:lpstr>nonroad</vt:lpstr>
      <vt:lpstr>BPoEFUbVT-aircraft-psgr-nonroad</vt:lpstr>
      <vt:lpstr>BPoEFUbVT-aircraft-frgt-nonroad</vt:lpstr>
      <vt:lpstr>BPoEFUbVT-rail-psgr-nonroad</vt:lpstr>
      <vt:lpstr>BPoEFUbVT-rail-frgt-nonroad</vt:lpstr>
      <vt:lpstr>BPoEFUbVT-ships-psgr-nonroad</vt:lpstr>
      <vt:lpstr>BPoEFUbVT-ships-frgt-nonroad</vt:lpstr>
      <vt:lpstr>mtrbks-psgr</vt:lpstr>
      <vt:lpstr>BPoEFUbVT-mtrbks-psgr-batelc</vt:lpstr>
      <vt:lpstr>BPoEFUbVT-mtrbks-psgr-natgas</vt:lpstr>
      <vt:lpstr>BPoEFUbVT-mtrbks-psgr-gasveh</vt:lpstr>
      <vt:lpstr>BPoEFUbVT-mtrbks-psgr-dslveh</vt:lpstr>
      <vt:lpstr>BPoEFUbVT-mtrbks-psgr-plghyb</vt:lpstr>
      <vt:lpstr>mtrbks-frgt</vt:lpstr>
      <vt:lpstr>BPoEFUbVT-mtrbks-frgt-batelc</vt:lpstr>
      <vt:lpstr>BPoEFUbVT-mtrbks-frgt-natgas</vt:lpstr>
      <vt:lpstr>BPoEFUbVT-mtrbks-frgt-gasveh</vt:lpstr>
      <vt:lpstr>BPoEFUbVT-mtrbks-frgt-dslveh</vt:lpstr>
      <vt:lpstr>BPoEFUbVT-mtrbks-frgt-plghyb</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Chris Busch</cp:lastModifiedBy>
  <dcterms:created xsi:type="dcterms:W3CDTF">2017-06-23T20:50:52Z</dcterms:created>
  <dcterms:modified xsi:type="dcterms:W3CDTF">2019-04-16T18:23:56Z</dcterms:modified>
</cp:coreProperties>
</file>