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19400" windowHeight="10730" tabRatio="742" activeTab="17"/>
  </bookViews>
  <sheets>
    <sheet name="About" sheetId="1" r:id="rId1"/>
    <sheet name="LDV psg" sheetId="44" r:id="rId2"/>
    <sheet name="LDV frt" sheetId="49" r:id="rId3"/>
    <sheet name="HDV frt" sheetId="52" r:id="rId4"/>
    <sheet name="HDV psg" sheetId="42" r:id="rId5"/>
    <sheet name="Motorcycle" sheetId="40" r:id="rId6"/>
    <sheet name="Ships" sheetId="33" r:id="rId7"/>
    <sheet name="AEO 7" sheetId="4" r:id="rId8"/>
    <sheet name="AEO 36" sheetId="21" r:id="rId9"/>
    <sheet name="AEO 48" sheetId="16" r:id="rId10"/>
    <sheet name="AEO 49" sheetId="17" r:id="rId11"/>
    <sheet name="NTS 1-40" sheetId="20" r:id="rId12"/>
    <sheet name="NRBS 40" sheetId="19" r:id="rId13"/>
    <sheet name="Nonroad Freight" sheetId="45" r:id="rId14"/>
    <sheet name="AEO 2018 Transportation Metrics" sheetId="51" r:id="rId15"/>
    <sheet name="Aircraft - passenger" sheetId="18" r:id="rId16"/>
    <sheet name="SYFAFE-psgr" sheetId="23" r:id="rId17"/>
    <sheet name="SYFAFE-frgt" sheetId="24" r:id="rId18"/>
  </sheets>
  <externalReferences>
    <externalReference r:id="rId19"/>
    <externalReference r:id="rId20"/>
  </externalReferences>
  <definedNames>
    <definedName name="BTU_to_PJ">[1]About!$A$30</definedName>
    <definedName name="Eno_TM" localSheetId="11">'[2]1997  Table 1a Modified'!#REF!</definedName>
    <definedName name="Eno_TM" localSheetId="17">'[2]1997  Table 1a Modified'!#REF!</definedName>
    <definedName name="Eno_TM">'[2]1997  Table 1a Modified'!#REF!</definedName>
    <definedName name="Eno_Tons" localSheetId="11">'[2]1997  Table 1a Modified'!#REF!</definedName>
    <definedName name="Eno_Tons" localSheetId="17">'[2]1997  Table 1a Modified'!#REF!</definedName>
    <definedName name="Eno_Tons">'[2]1997  Table 1a Modified'!#REF!</definedName>
    <definedName name="Sum_T2" localSheetId="11">'[2]1997  Table 1a Modified'!#REF!</definedName>
    <definedName name="Sum_T2" localSheetId="17">'[2]1997  Table 1a Modified'!#REF!</definedName>
    <definedName name="Sum_T2">'[2]1997  Table 1a Modified'!#REF!</definedName>
    <definedName name="Sum_TTM" localSheetId="11">'[2]1997  Table 1a Modified'!#REF!</definedName>
    <definedName name="Sum_TTM" localSheetId="17">'[2]1997  Table 1a Modified'!#REF!</definedName>
    <definedName name="Sum_TTM">'[2]1997  Table 1a Modified'!#REF!</definedName>
    <definedName name="ti_tbl_50" localSheetId="11">#REF!</definedName>
    <definedName name="ti_tbl_50" localSheetId="17">#REF!</definedName>
    <definedName name="ti_tbl_50">#REF!</definedName>
    <definedName name="ti_tbl_69" localSheetId="11">#REF!</definedName>
    <definedName name="ti_tbl_69" localSheetId="17">#REF!</definedName>
    <definedName name="ti_tbl_69">#REF!</definedName>
  </definedNames>
  <calcPr calcId="145621"/>
</workbook>
</file>

<file path=xl/calcChain.xml><?xml version="1.0" encoding="utf-8"?>
<calcChain xmlns="http://schemas.openxmlformats.org/spreadsheetml/2006/main">
  <c r="B11" i="45" l="1"/>
  <c r="B97" i="45"/>
  <c r="AJ94" i="45"/>
  <c r="AI94" i="45"/>
  <c r="AH94" i="45"/>
  <c r="AG94" i="45"/>
  <c r="AF94" i="45"/>
  <c r="AE94" i="45"/>
  <c r="AD94" i="45"/>
  <c r="AC94" i="45"/>
  <c r="AB94" i="45"/>
  <c r="AA94" i="45"/>
  <c r="AA72" i="45" s="1"/>
  <c r="Z94" i="45"/>
  <c r="Y94" i="45"/>
  <c r="X94" i="45"/>
  <c r="W94" i="45"/>
  <c r="W72" i="45" s="1"/>
  <c r="V94" i="45"/>
  <c r="U94" i="45"/>
  <c r="T94" i="45"/>
  <c r="S94" i="45"/>
  <c r="R94" i="45"/>
  <c r="Q94" i="45"/>
  <c r="P94" i="45"/>
  <c r="O94" i="45"/>
  <c r="N94" i="45"/>
  <c r="M94" i="45"/>
  <c r="L94" i="45"/>
  <c r="K94" i="45"/>
  <c r="K72" i="45" s="1"/>
  <c r="J94" i="45"/>
  <c r="I94" i="45"/>
  <c r="H94" i="45"/>
  <c r="G94" i="45"/>
  <c r="F94" i="45"/>
  <c r="E94" i="45"/>
  <c r="D94" i="45"/>
  <c r="C94" i="45"/>
  <c r="C72" i="45" s="1"/>
  <c r="B94" i="45"/>
  <c r="AJ83" i="45"/>
  <c r="AI83" i="45"/>
  <c r="AI72" i="45" s="1"/>
  <c r="AH83" i="45"/>
  <c r="AG83" i="45"/>
  <c r="AF83" i="45"/>
  <c r="AE83" i="45"/>
  <c r="AE72" i="45" s="1"/>
  <c r="AD83" i="45"/>
  <c r="AC83" i="45"/>
  <c r="AB83" i="45"/>
  <c r="AA83" i="45"/>
  <c r="Z83" i="45"/>
  <c r="Y83" i="45"/>
  <c r="X83" i="45"/>
  <c r="W83" i="45"/>
  <c r="V83" i="45"/>
  <c r="U83" i="45"/>
  <c r="T83" i="45"/>
  <c r="S83" i="45"/>
  <c r="R83" i="45"/>
  <c r="Q83" i="45"/>
  <c r="P83" i="45"/>
  <c r="O83" i="45"/>
  <c r="O72" i="45" s="1"/>
  <c r="N83" i="45"/>
  <c r="M83" i="45"/>
  <c r="L83" i="45"/>
  <c r="K83" i="45"/>
  <c r="J83" i="45"/>
  <c r="I83" i="45"/>
  <c r="H83" i="45"/>
  <c r="G83" i="45"/>
  <c r="G72" i="45" s="1"/>
  <c r="F83" i="45"/>
  <c r="E83" i="45"/>
  <c r="D83" i="45"/>
  <c r="C83" i="45"/>
  <c r="B83" i="45"/>
  <c r="S72" i="45"/>
  <c r="D72" i="45" l="1"/>
  <c r="L72" i="45"/>
  <c r="P72" i="45"/>
  <c r="T72" i="45"/>
  <c r="X72" i="45"/>
  <c r="AB72" i="45"/>
  <c r="AF72" i="45"/>
  <c r="AJ72" i="45"/>
  <c r="H72" i="45"/>
  <c r="E72" i="45"/>
  <c r="I72" i="45"/>
  <c r="M72" i="45"/>
  <c r="Q72" i="45"/>
  <c r="U72" i="45"/>
  <c r="Y72" i="45"/>
  <c r="AC72" i="45"/>
  <c r="AG72" i="45"/>
  <c r="B72" i="45"/>
  <c r="B98" i="45" s="1"/>
  <c r="B99" i="45" s="1"/>
  <c r="F72" i="45"/>
  <c r="J72" i="45"/>
  <c r="N72" i="45"/>
  <c r="R72" i="45"/>
  <c r="V72" i="45"/>
  <c r="Z72" i="45"/>
  <c r="AD72" i="45"/>
  <c r="AH72" i="45"/>
  <c r="D3" i="23"/>
  <c r="B7" i="49" l="1"/>
  <c r="B2" i="24" s="1"/>
  <c r="B6" i="49"/>
  <c r="B4" i="49"/>
  <c r="B5" i="49"/>
  <c r="B15" i="52"/>
  <c r="B19" i="52" l="1"/>
  <c r="C19" i="52"/>
  <c r="D19" i="52"/>
  <c r="E19" i="52"/>
  <c r="F19" i="52"/>
  <c r="G19" i="52"/>
  <c r="B7" i="52" l="1"/>
  <c r="B8" i="52" s="1"/>
  <c r="E3" i="24" l="1"/>
  <c r="B9" i="52"/>
  <c r="C3" i="24" s="1"/>
  <c r="E3" i="23" l="1"/>
  <c r="C3" i="23"/>
  <c r="B3" i="23"/>
  <c r="D2" i="23"/>
  <c r="C2" i="24"/>
  <c r="E2" i="24"/>
  <c r="D2" i="24"/>
  <c r="B3" i="24"/>
  <c r="D7" i="45"/>
  <c r="E8" i="45"/>
  <c r="E6" i="45"/>
  <c r="E5" i="45"/>
  <c r="F6" i="45" l="1"/>
  <c r="F8" i="45"/>
  <c r="G4" i="24" s="1"/>
  <c r="P22" i="45"/>
  <c r="G5" i="24" l="1"/>
  <c r="F5" i="45"/>
  <c r="G6" i="24" s="1"/>
  <c r="G6" i="23" l="1"/>
  <c r="G5" i="23"/>
  <c r="B2" i="23" l="1"/>
  <c r="F2" i="23"/>
  <c r="C31" i="40" l="1"/>
  <c r="D7" i="23" s="1"/>
  <c r="B7" i="23" s="1"/>
  <c r="B31" i="40"/>
  <c r="E26" i="40"/>
  <c r="B75" i="33" l="1"/>
  <c r="A72" i="33" l="1"/>
  <c r="C68" i="33"/>
  <c r="C69" i="33"/>
  <c r="B69" i="33"/>
  <c r="B68" i="33"/>
  <c r="B67" i="33"/>
  <c r="C67" i="33"/>
  <c r="F3" i="24" l="1"/>
  <c r="G2" i="24"/>
  <c r="B4" i="18"/>
  <c r="B3" i="18"/>
  <c r="B25" i="18" s="1"/>
  <c r="B33" i="18" s="1"/>
  <c r="G4" i="23"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alcChain>
</file>

<file path=xl/sharedStrings.xml><?xml version="1.0" encoding="utf-8"?>
<sst xmlns="http://schemas.openxmlformats.org/spreadsheetml/2006/main" count="2260" uniqueCount="1238">
  <si>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</si>
  <si>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</si>
  <si>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</si>
  <si>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</si>
  <si>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</si>
  <si>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</si>
  <si>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</si>
  <si>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</si>
  <si>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</si>
  <si>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</si>
  <si>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</si>
  <si>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</si>
  <si>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</si>
  <si>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</si>
  <si>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</si>
  <si>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</si>
  <si>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</si>
  <si>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</si>
  <si>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</si>
  <si>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</si>
  <si>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</si>
  <si>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</si>
  <si>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</si>
  <si>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</si>
  <si>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</si>
  <si>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</si>
  <si>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</si>
  <si>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</si>
  <si>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</si>
  <si>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</si>
  <si>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</si>
  <si>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</si>
  <si>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</si>
  <si>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</si>
  <si>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</si>
  <si>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</si>
  <si>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</si>
  <si>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</si>
  <si>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</si>
  <si>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</si>
  <si>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</si>
  <si>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</si>
  <si>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</si>
  <si>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</si>
  <si>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</si>
  <si>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</si>
  <si>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</si>
  <si>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</si>
  <si>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</si>
  <si>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</si>
  <si>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</si>
  <si>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</si>
  <si>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</si>
  <si>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</si>
  <si>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</si>
  <si>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</si>
  <si>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</si>
  <si>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</si>
  <si>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</si>
  <si>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</si>
  <si>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</si>
  <si>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</si>
  <si>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</si>
  <si>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</si>
  <si>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</si>
  <si>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</si>
  <si>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</si>
  <si>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</si>
  <si>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</si>
  <si>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</si>
  <si>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</si>
  <si>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</si>
  <si>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</si>
  <si>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</si>
  <si>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</si>
  <si>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</si>
  <si>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</si>
  <si>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</si>
  <si>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</si>
  <si>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</si>
  <si>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</si>
  <si>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</si>
  <si>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</si>
  <si>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</si>
  <si>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</si>
  <si>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</si>
  <si>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</si>
  <si>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</si>
  <si>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</si>
  <si>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</si>
  <si>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</si>
  <si>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</si>
  <si>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</si>
  <si>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</si>
  <si>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</si>
  <si>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</si>
  <si>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</si>
  <si>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</si>
  <si>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</si>
  <si>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</si>
  <si>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</si>
  <si>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</si>
  <si>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</si>
  <si>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</si>
  <si>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</si>
  <si>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</si>
  <si>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</si>
  <si>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</si>
  <si>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</si>
  <si>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</si>
  <si>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</si>
  <si>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</si>
  <si>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</si>
  <si>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</si>
  <si>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</si>
  <si>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</si>
  <si>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</si>
  <si>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</si>
  <si>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</si>
  <si>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</si>
  <si>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</si>
  <si>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</si>
  <si>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</si>
  <si>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</si>
  <si>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</si>
  <si>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</si>
  <si>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</si>
  <si>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</si>
  <si>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</si>
  <si>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</si>
  <si>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</si>
  <si>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</si>
  <si>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</si>
  <si>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</si>
  <si>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</si>
  <si>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</si>
  <si>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</si>
  <si>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</si>
  <si>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</si>
  <si>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</si>
  <si>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</si>
  <si>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</si>
  <si>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</si>
  <si>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</si>
  <si>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</si>
  <si>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</si>
  <si>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</si>
  <si>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</si>
  <si>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</si>
  <si>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</si>
  <si>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</si>
  <si>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</si>
  <si>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</si>
  <si>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</si>
  <si>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</si>
  <si>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</si>
  <si>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</si>
  <si>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</si>
  <si>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</si>
  <si>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</si>
  <si>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</si>
  <si>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</si>
  <si>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</si>
  <si>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</si>
  <si>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</si>
  <si>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</si>
  <si>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</si>
  <si>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</si>
  <si>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</si>
  <si>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</si>
  <si>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</si>
  <si>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</si>
  <si>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</si>
  <si>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</si>
  <si>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</si>
  <si>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</si>
  <si>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</si>
  <si>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</si>
  <si>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</si>
  <si>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</si>
  <si>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</si>
  <si>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</si>
  <si>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</si>
  <si>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</si>
  <si>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</si>
  <si>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</si>
  <si>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</si>
  <si>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</si>
  <si>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</si>
  <si>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</si>
  <si>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</si>
  <si>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</si>
  <si>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</si>
  <si>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</si>
  <si>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</si>
  <si>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</si>
  <si>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</si>
  <si>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</si>
  <si>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</si>
  <si>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</si>
  <si>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</si>
  <si>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</si>
  <si>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</si>
  <si>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</si>
  <si>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</si>
  <si>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</si>
  <si>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</si>
  <si>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</si>
  <si>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</si>
  <si>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</si>
  <si>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</si>
  <si>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</si>
  <si>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</si>
  <si>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</si>
  <si>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</si>
  <si>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</si>
  <si>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</si>
  <si>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</si>
  <si>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</si>
  <si>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</si>
  <si>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</si>
  <si>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</si>
  <si>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</si>
  <si>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</si>
  <si>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</si>
  <si>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</si>
  <si>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</si>
  <si>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</si>
  <si>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</si>
  <si>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</si>
  <si>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</si>
  <si>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</si>
  <si>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</si>
  <si>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</si>
  <si>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</si>
  <si>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</si>
  <si>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</si>
  <si>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</si>
  <si>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</si>
  <si>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</si>
  <si>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</si>
  <si>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</si>
  <si>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</si>
  <si>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</si>
  <si>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</si>
  <si>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</si>
  <si>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</si>
  <si>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</si>
  <si>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</si>
  <si>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</si>
  <si>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</si>
  <si>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</si>
  <si>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</si>
  <si>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</si>
  <si>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</si>
  <si>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</si>
  <si>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</si>
  <si>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</si>
  <si>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</si>
  <si>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</si>
  <si>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</si>
  <si>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</si>
  <si>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</si>
  <si>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</si>
  <si>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</si>
  <si>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</si>
  <si>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</si>
  <si>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</si>
  <si>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</si>
  <si>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</si>
  <si>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</si>
  <si>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</si>
  <si>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</si>
  <si>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</si>
  <si>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</si>
  <si>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</si>
  <si>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</si>
  <si>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</si>
  <si>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</si>
  <si>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</si>
  <si>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</si>
  <si>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</si>
  <si>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</si>
  <si>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</si>
  <si>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</si>
  <si>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</si>
  <si>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</si>
  <si>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</si>
  <si>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</si>
  <si>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</si>
  <si>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</si>
  <si>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</si>
  <si>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</si>
  <si>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</si>
  <si>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</si>
  <si>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</si>
  <si>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</si>
  <si>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</si>
  <si>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</si>
  <si>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</si>
  <si>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</si>
  <si>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</si>
  <si>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</si>
  <si>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</si>
  <si>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</si>
  <si>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</si>
  <si>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</si>
  <si>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</si>
  <si>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</si>
  <si>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</si>
  <si>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</si>
  <si>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</si>
  <si>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</si>
  <si>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</si>
  <si>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</si>
  <si>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</si>
  <si>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</si>
  <si>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</si>
  <si>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</si>
  <si>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</si>
  <si>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</si>
  <si>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</si>
  <si>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</si>
  <si>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</si>
  <si>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</si>
  <si>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</si>
  <si>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</si>
  <si>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</si>
  <si>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</si>
  <si>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</si>
  <si>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</si>
  <si>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</si>
  <si>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</si>
  <si>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</si>
  <si>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</si>
  <si>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</si>
  <si>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</si>
  <si>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</si>
  <si>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</si>
  <si>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</si>
  <si>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</si>
  <si>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</si>
  <si>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</si>
  <si>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</si>
  <si>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</si>
  <si>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</si>
  <si>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</si>
  <si>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</si>
  <si>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</si>
  <si>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</si>
  <si>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</si>
  <si>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</si>
  <si>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</si>
  <si>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</si>
  <si>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</si>
  <si>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</si>
  <si>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</si>
  <si>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</si>
  <si>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</si>
  <si>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</si>
  <si>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</si>
  <si>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</si>
  <si>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</si>
  <si>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</si>
  <si>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</si>
  <si>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</si>
  <si>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</si>
  <si>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</si>
  <si>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</si>
  <si>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</si>
  <si>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</si>
  <si>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</si>
  <si>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</si>
  <si>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</si>
  <si>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</si>
  <si>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</si>
  <si>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</si>
  <si>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</si>
  <si>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</si>
  <si>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</si>
  <si>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</si>
  <si>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</si>
  <si>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</si>
  <si>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</si>
  <si>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</si>
  <si>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</si>
  <si>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</si>
  <si>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</si>
  <si>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</si>
  <si>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</si>
  <si>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</si>
  <si>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</si>
  <si>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</si>
  <si>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</si>
  <si>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</si>
  <si>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</si>
  <si>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</si>
  <si>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</si>
  <si>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</si>
  <si>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</si>
  <si>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</si>
  <si>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</si>
  <si>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</si>
  <si>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</si>
  <si>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</si>
  <si>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</si>
  <si>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</si>
  <si>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</si>
  <si>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</si>
  <si>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</si>
  <si>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</si>
  <si>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</si>
  <si>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</si>
  <si>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</si>
  <si>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</si>
  <si>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</si>
  <si>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</si>
  <si>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</si>
  <si>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</si>
  <si>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</si>
  <si>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</si>
  <si>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</si>
  <si>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</si>
  <si>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</si>
  <si>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</si>
  <si>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</si>
  <si>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</si>
  <si>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</si>
  <si>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</si>
  <si>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</si>
  <si>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</si>
  <si>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</si>
  <si>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</si>
  <si>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</si>
  <si>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</si>
  <si>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</si>
  <si>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</si>
  <si>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</si>
  <si>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</si>
  <si>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</si>
  <si>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</si>
  <si>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</si>
  <si>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</si>
  <si>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</si>
  <si>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</si>
  <si>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</si>
  <si>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</si>
  <si>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</si>
  <si>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</si>
  <si>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</si>
  <si>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</si>
  <si>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</si>
  <si>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</si>
  <si>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</si>
  <si>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</si>
  <si>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</si>
  <si>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</si>
  <si>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</si>
  <si>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</si>
  <si>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</si>
  <si>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</si>
  <si>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</si>
  <si>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</si>
  <si>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</si>
  <si>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</si>
  <si>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</si>
  <si>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</si>
  <si>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</si>
  <si>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</si>
  <si>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</si>
  <si>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</si>
  <si>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</si>
  <si>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</si>
  <si>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</si>
  <si>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</si>
  <si>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</si>
  <si>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</si>
  <si>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</si>
  <si>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</si>
  <si>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</si>
  <si>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</si>
  <si>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</si>
  <si>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</si>
  <si>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</si>
  <si>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</si>
  <si>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</si>
  <si>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</si>
  <si>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</si>
  <si>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</si>
  <si>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</si>
  <si>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</si>
  <si>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</si>
  <si>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</si>
  <si>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</si>
  <si>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</si>
  <si>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</si>
  <si>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</si>
  <si>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</si>
  <si>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</si>
  <si>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</si>
  <si>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</si>
  <si>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</si>
  <si>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</si>
  <si>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</si>
  <si>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</si>
  <si>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</si>
  <si>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</si>
  <si>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</si>
  <si>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</si>
  <si>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</si>
  <si>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</si>
  <si>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</si>
  <si>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</si>
  <si>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</si>
  <si>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</si>
  <si>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</si>
  <si>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</si>
  <si>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</si>
  <si>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</si>
  <si>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</si>
  <si>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</si>
  <si>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</si>
  <si>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</si>
  <si>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</si>
  <si>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</si>
  <si>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</si>
  <si>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</si>
  <si>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</si>
  <si>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</si>
  <si>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</si>
  <si>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</si>
  <si>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</si>
  <si>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</si>
  <si>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</si>
  <si>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</si>
  <si>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</si>
  <si>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</si>
  <si>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</si>
  <si>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</si>
  <si>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</si>
  <si>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</si>
  <si>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</si>
  <si>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</si>
  <si>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</si>
  <si>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</si>
  <si>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</si>
  <si>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</si>
  <si>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</si>
  <si>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</si>
  <si>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</si>
  <si>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</si>
  <si>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</si>
  <si>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</si>
  <si>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</si>
  <si>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</si>
  <si>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</si>
  <si>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</si>
  <si>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</si>
  <si>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</si>
  <si>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</si>
  <si>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</si>
  <si>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</si>
  <si>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</si>
  <si>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</si>
  <si>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</si>
  <si>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</si>
  <si>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</si>
  <si>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</si>
  <si>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</si>
  <si>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</si>
  <si>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</si>
  <si>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</si>
  <si>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</si>
  <si>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</si>
  <si>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</si>
  <si>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</si>
  <si>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</si>
  <si>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</si>
  <si>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</si>
  <si>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</si>
  <si>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</si>
  <si>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</si>
  <si>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</si>
  <si>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</si>
  <si>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</si>
  <si>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</si>
  <si>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</si>
  <si>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</si>
  <si>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</si>
  <si>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</si>
  <si>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</si>
  <si>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</si>
  <si>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</si>
  <si>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</si>
  <si>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</si>
  <si>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</si>
  <si>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</si>
  <si>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</si>
  <si>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</si>
  <si>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</si>
  <si>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</si>
  <si>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</si>
  <si>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</si>
  <si>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</si>
  <si>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</si>
  <si>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</si>
  <si>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</si>
  <si>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</si>
  <si>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</si>
  <si>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</si>
  <si>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</si>
  <si>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</si>
  <si>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</si>
  <si>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</si>
  <si>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</si>
  <si>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</si>
  <si>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</si>
  <si>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</si>
  <si>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</si>
  <si>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</si>
  <si>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</si>
  <si>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</si>
  <si>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</si>
  <si>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</si>
  <si>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</si>
  <si>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</si>
  <si>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</si>
  <si>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</si>
  <si>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</si>
  <si>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</si>
  <si>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</si>
  <si>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</si>
  <si>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</si>
  <si>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</si>
  <si>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</si>
  <si>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</si>
  <si>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</si>
  <si>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</si>
  <si>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</si>
  <si>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</si>
  <si>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</si>
  <si>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</si>
  <si>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</si>
  <si>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</si>
  <si>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</si>
  <si>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</si>
  <si>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</si>
  <si>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</si>
  <si>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</si>
  <si>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</si>
  <si>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</si>
  <si>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</si>
  <si>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</si>
  <si>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</si>
  <si>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</si>
  <si>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</si>
  <si>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</si>
  <si>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</si>
  <si>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</si>
  <si>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</si>
  <si>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</si>
  <si>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</si>
  <si>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</si>
  <si>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</si>
  <si>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</si>
  <si>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</si>
  <si>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</si>
  <si>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</si>
  <si>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</si>
  <si>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</si>
  <si>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</si>
  <si>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</si>
  <si>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</si>
  <si>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</si>
  <si>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</si>
  <si>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</si>
  <si>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</si>
  <si>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</si>
  <si>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</si>
  <si>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</si>
  <si>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</si>
  <si>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</si>
  <si>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</si>
  <si>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</si>
  <si>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</si>
  <si>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</si>
  <si>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</si>
  <si>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</si>
  <si>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</si>
  <si>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</si>
  <si>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</si>
  <si>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https://www.rita.dot.gov/bts/sites/rita.dot.gov.bts/files/publications/national_transportation_statistics/index.html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</si>
  <si>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</si>
  <si>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</si>
  <si>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</si>
  <si>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</si>
  <si>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</si>
  <si>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</si>
  <si>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</si>
  <si>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</si>
  <si>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</si>
  <si>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</si>
  <si>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</si>
  <si>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</si>
  <si>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</si>
  <si>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</si>
  <si>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</si>
  <si>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</si>
  <si>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</si>
  <si>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</si>
  <si>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</si>
  <si>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</si>
  <si>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</si>
  <si>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</si>
  <si>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</si>
  <si>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</si>
  <si>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</si>
  <si>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</si>
  <si>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</si>
  <si>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</si>
  <si>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</si>
  <si>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</si>
  <si>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</si>
  <si>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</si>
  <si>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</si>
  <si>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</si>
  <si>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</si>
  <si>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</si>
  <si>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</si>
  <si>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</si>
  <si>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</si>
  <si>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</si>
  <si>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</si>
  <si>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</si>
  <si>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</si>
  <si>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</si>
  <si>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</si>
  <si>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</si>
  <si>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</si>
  <si>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</si>
  <si>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</si>
  <si>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</si>
  <si>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</si>
  <si>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</si>
  <si>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</si>
  <si>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</si>
  <si>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</si>
  <si>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</si>
  <si>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</si>
  <si>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</si>
  <si>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</si>
  <si>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</si>
  <si>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</si>
  <si>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</si>
  <si>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</si>
  <si>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</si>
  <si>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</si>
  <si>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</si>
  <si>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</si>
  <si>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</si>
  <si>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</si>
  <si>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</si>
  <si>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</si>
  <si>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</si>
  <si>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</si>
  <si>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</si>
  <si>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</si>
  <si>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</si>
  <si>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</si>
  <si>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</si>
  <si>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</si>
  <si>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</si>
  <si>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</si>
  <si>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</si>
  <si>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</si>
  <si>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</si>
  <si>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</si>
  <si>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</si>
  <si>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</si>
  <si>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</si>
  <si>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</si>
  <si>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</si>
  <si>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</si>
  <si>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</si>
  <si>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</si>
  <si>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</si>
  <si>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</si>
  <si>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</si>
  <si>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</si>
  <si>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</si>
  <si>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</si>
  <si>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</si>
  <si>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</si>
  <si>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</si>
  <si>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</si>
  <si>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</si>
  <si>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</si>
  <si>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</si>
  <si>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</si>
  <si>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</si>
  <si>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</si>
  <si>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</si>
  <si>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</si>
  <si>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</si>
  <si>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</si>
  <si>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</si>
  <si>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</si>
  <si>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</si>
  <si>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</si>
  <si>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</si>
  <si>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</si>
  <si>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</si>
  <si>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</si>
  <si>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</si>
  <si>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</si>
  <si>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</si>
  <si>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</si>
  <si>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BTU per Gallon Liquid Fuels</t>
  </si>
  <si>
    <t>gasoline</t>
  </si>
  <si>
    <t>diesel</t>
  </si>
  <si>
    <t>Source:</t>
  </si>
  <si>
    <t>Domestic Shipping</t>
  </si>
  <si>
    <t>Others as noted on "Calculations Etc" tab</t>
  </si>
  <si>
    <t>SYFAFE Start Year Fleet Avg Fuel Economy</t>
  </si>
  <si>
    <t>LDVs</t>
  </si>
  <si>
    <t>rail</t>
  </si>
  <si>
    <t>ships</t>
  </si>
  <si>
    <t>motorbikes</t>
  </si>
  <si>
    <t>Tables 7, 36, 48, 49, 50</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</si>
  <si>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</si>
  <si>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</si>
  <si>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</si>
  <si>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</si>
  <si>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</si>
  <si>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</si>
  <si>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Source:  E3 California Pathways Model.</t>
  </si>
  <si>
    <t>freight and passenger aircraft</t>
  </si>
  <si>
    <t>Sources: AEO 48, AEO 49</t>
  </si>
  <si>
    <t>We take passenger*miles and freight ton*miles from AEO 48.  We divided by fuel use</t>
  </si>
  <si>
    <t>by aircraft (apportioning fuel use between passenger and freight aircraft based on</t>
  </si>
  <si>
    <t>fractions of the active aircraft stock that consist of these types, from AEO 49).</t>
  </si>
  <si>
    <t>Sources: AEO 7, NTS 1-40</t>
  </si>
  <si>
    <t>Passenger*miles are taken for a single, historical year (NTS 1-40) and divided by the energy</t>
  </si>
  <si>
    <t>use of passenger rail in the start year (AEO 7).</t>
  </si>
  <si>
    <t>Service Functional Unit</t>
  </si>
  <si>
    <t>Select Vessel and Region</t>
  </si>
  <si>
    <t>Energy Unit:</t>
  </si>
  <si>
    <t>Btu</t>
  </si>
  <si>
    <t>Emission Unit:</t>
  </si>
  <si>
    <t>g</t>
  </si>
  <si>
    <t>Service Functional Unit:</t>
  </si>
  <si>
    <t>Per Ton Mile</t>
  </si>
  <si>
    <t>Conventional</t>
  </si>
  <si>
    <t>Alternative</t>
  </si>
  <si>
    <t>Energy Functional Unit</t>
  </si>
  <si>
    <t>Energy Functional Unit:</t>
  </si>
  <si>
    <t>1.  Well-to-Hull Energy Consumption, Water Consumption, and Emissions Per Ton Mile : Conventional Fuels</t>
  </si>
  <si>
    <t>1.1a) Emissions, Water Consumption, and Energy Consumption for Pacific Region</t>
  </si>
  <si>
    <t>Pacific</t>
  </si>
  <si>
    <t>Bulk-Pacific</t>
  </si>
  <si>
    <t>Container Large-Pacific</t>
  </si>
  <si>
    <t>Tanker VLCC-Pacific</t>
  </si>
  <si>
    <t>Domestic &lt;--&gt; Domestic</t>
  </si>
  <si>
    <t>Domestic &lt;--&gt; CA</t>
  </si>
  <si>
    <t>CA &lt;--&gt; CA</t>
  </si>
  <si>
    <t>Domestic &lt;--&gt; International</t>
  </si>
  <si>
    <t>CA &lt;--&gt; International</t>
  </si>
  <si>
    <t>WTP</t>
  </si>
  <si>
    <t>PTH</t>
  </si>
  <si>
    <t>WTH</t>
  </si>
  <si>
    <t>Btu or Gallon or g Per Ton Mile</t>
  </si>
  <si>
    <t>Total energy</t>
  </si>
  <si>
    <t>Fossil fuels</t>
  </si>
  <si>
    <t>Coal</t>
  </si>
  <si>
    <t>Natural gas</t>
  </si>
  <si>
    <t>Petroleum</t>
  </si>
  <si>
    <t>Water consumption</t>
  </si>
  <si>
    <t>VOC</t>
  </si>
  <si>
    <t>CO</t>
  </si>
  <si>
    <t>NOx</t>
  </si>
  <si>
    <t>PM10</t>
  </si>
  <si>
    <t>PM2.5</t>
  </si>
  <si>
    <t>SOx</t>
  </si>
  <si>
    <t>BC</t>
  </si>
  <si>
    <t>OC</t>
  </si>
  <si>
    <t>CH4</t>
  </si>
  <si>
    <t>N2O</t>
  </si>
  <si>
    <t>CO2</t>
  </si>
  <si>
    <t>CO2 (w/ C in VOC &amp; CO)</t>
  </si>
  <si>
    <t>GHGs</t>
  </si>
  <si>
    <t>VOC: Urban</t>
  </si>
  <si>
    <t>CO: Urban</t>
  </si>
  <si>
    <t>NOx: Urban</t>
  </si>
  <si>
    <t>PM10: Urban</t>
  </si>
  <si>
    <t>PM2.5: Urban</t>
  </si>
  <si>
    <t>SOx: Urban</t>
  </si>
  <si>
    <t>BC: Urban</t>
  </si>
  <si>
    <t>OC: Urban</t>
  </si>
  <si>
    <r>
      <rPr>
        <b/>
        <sz val="12"/>
        <rFont val="Arial"/>
        <family val="2"/>
      </rPr>
      <t>Table  II-1 2005 Port Calls in California</t>
    </r>
  </si>
  <si>
    <r>
      <rPr>
        <b/>
        <sz val="6"/>
        <rFont val="Calibri"/>
        <family val="2"/>
      </rPr>
      <t>Arrival Port</t>
    </r>
  </si>
  <si>
    <r>
      <rPr>
        <b/>
        <sz val="6"/>
        <rFont val="Calibri"/>
        <family val="2"/>
      </rPr>
      <t>Auto</t>
    </r>
  </si>
  <si>
    <r>
      <rPr>
        <b/>
        <sz val="6"/>
        <rFont val="Calibri"/>
        <family val="2"/>
      </rPr>
      <t>Bulk</t>
    </r>
  </si>
  <si>
    <r>
      <rPr>
        <b/>
        <sz val="6"/>
        <rFont val="Calibri"/>
        <family val="2"/>
      </rPr>
      <t>Container</t>
    </r>
  </si>
  <si>
    <r>
      <rPr>
        <b/>
        <sz val="6"/>
        <rFont val="Calibri"/>
        <family val="2"/>
      </rPr>
      <t>Cruise</t>
    </r>
  </si>
  <si>
    <r>
      <rPr>
        <b/>
        <sz val="6"/>
        <rFont val="Calibri"/>
        <family val="2"/>
      </rPr>
      <t>General &amp; Miscellaneous</t>
    </r>
  </si>
  <si>
    <r>
      <rPr>
        <b/>
        <sz val="6"/>
        <rFont val="Calibri"/>
        <family val="2"/>
      </rPr>
      <t>Reefer</t>
    </r>
  </si>
  <si>
    <r>
      <rPr>
        <b/>
        <sz val="6"/>
        <rFont val="Calibri"/>
        <family val="2"/>
      </rPr>
      <t>Ro-ro</t>
    </r>
  </si>
  <si>
    <r>
      <rPr>
        <b/>
        <sz val="6"/>
        <rFont val="Calibri"/>
        <family val="2"/>
      </rPr>
      <t>Tanker</t>
    </r>
  </si>
  <si>
    <r>
      <rPr>
        <b/>
        <sz val="6"/>
        <rFont val="Calibri"/>
        <family val="2"/>
      </rPr>
      <t>Total</t>
    </r>
  </si>
  <si>
    <r>
      <rPr>
        <sz val="6"/>
        <rFont val="Calibri"/>
        <family val="2"/>
      </rPr>
      <t>Avalon/Catalina</t>
    </r>
  </si>
  <si>
    <r>
      <rPr>
        <sz val="6"/>
        <rFont val="Calibri"/>
        <family val="2"/>
      </rPr>
      <t>Carquinez</t>
    </r>
  </si>
  <si>
    <r>
      <rPr>
        <sz val="6"/>
        <rFont val="Calibri"/>
        <family val="2"/>
      </rPr>
      <t>El Segundo</t>
    </r>
  </si>
  <si>
    <r>
      <rPr>
        <sz val="6"/>
        <rFont val="Calibri"/>
        <family val="2"/>
      </rPr>
      <t>Humboldt</t>
    </r>
  </si>
  <si>
    <r>
      <rPr>
        <sz val="6"/>
        <rFont val="Calibri"/>
        <family val="2"/>
      </rPr>
      <t>Long Beach</t>
    </r>
  </si>
  <si>
    <r>
      <rPr>
        <sz val="6"/>
        <rFont val="Calibri"/>
        <family val="2"/>
      </rPr>
      <t>Los Angeles</t>
    </r>
  </si>
  <si>
    <r>
      <rPr>
        <sz val="6"/>
        <rFont val="Calibri"/>
        <family val="2"/>
      </rPr>
      <t>Monterey</t>
    </r>
  </si>
  <si>
    <r>
      <rPr>
        <sz val="6"/>
        <rFont val="Calibri"/>
        <family val="2"/>
      </rPr>
      <t>Oakland</t>
    </r>
  </si>
  <si>
    <r>
      <rPr>
        <sz val="6"/>
        <rFont val="Calibri"/>
        <family val="2"/>
      </rPr>
      <t>Pacific Lightering Zone</t>
    </r>
  </si>
  <si>
    <r>
      <rPr>
        <sz val="6"/>
        <rFont val="Calibri"/>
        <family val="2"/>
      </rPr>
      <t>Port Hueneme</t>
    </r>
  </si>
  <si>
    <r>
      <rPr>
        <sz val="6"/>
        <rFont val="Calibri"/>
        <family val="2"/>
      </rPr>
      <t>Redwood</t>
    </r>
  </si>
  <si>
    <r>
      <rPr>
        <sz val="6"/>
        <rFont val="Calibri"/>
        <family val="2"/>
      </rPr>
      <t>Richmond</t>
    </r>
  </si>
  <si>
    <r>
      <rPr>
        <sz val="6"/>
        <rFont val="Calibri"/>
        <family val="2"/>
      </rPr>
      <t>Sacramento</t>
    </r>
  </si>
  <si>
    <r>
      <rPr>
        <sz val="6"/>
        <rFont val="Calibri"/>
        <family val="2"/>
      </rPr>
      <t>San Diego</t>
    </r>
  </si>
  <si>
    <r>
      <rPr>
        <sz val="6"/>
        <rFont val="Calibri"/>
        <family val="2"/>
      </rPr>
      <t>San Francisco</t>
    </r>
  </si>
  <si>
    <r>
      <rPr>
        <sz val="6"/>
        <rFont val="Calibri"/>
        <family val="2"/>
      </rPr>
      <t>Stockton</t>
    </r>
  </si>
  <si>
    <t>GREET Emissions Factors</t>
  </si>
  <si>
    <t>Port Calls in CA</t>
  </si>
  <si>
    <t>GREET Category</t>
  </si>
  <si>
    <t>Bulk</t>
  </si>
  <si>
    <t>Container</t>
  </si>
  <si>
    <t>Tanker</t>
  </si>
  <si>
    <t>Weighted Average Fuel Economy</t>
  </si>
  <si>
    <t>Average Fuel Economy</t>
  </si>
  <si>
    <t>btu/ton mile</t>
  </si>
  <si>
    <t>ton mile/btu</t>
  </si>
  <si>
    <t>EJ</t>
  </si>
  <si>
    <t>ton miles</t>
  </si>
  <si>
    <t xml:space="preserve"> </t>
  </si>
  <si>
    <t>«null»</t>
  </si>
  <si>
    <t>Passenger Rail</t>
  </si>
  <si>
    <t>Reference Gasoline LDV</t>
  </si>
  <si>
    <t>PHEV25</t>
  </si>
  <si>
    <t>BEV</t>
  </si>
  <si>
    <t>Hydrogen Fuel Cell</t>
  </si>
  <si>
    <t>Motorcycle efficiency - Pathways updated reference</t>
  </si>
  <si>
    <t>take MPG as average over lifetime of 10 years</t>
  </si>
  <si>
    <t>SYFAFE for motorcycles in MPG</t>
  </si>
  <si>
    <t xml:space="preserve">cargo loading is one per motorcycle, so can directly translate to cargo miles per btu. </t>
  </si>
  <si>
    <t>MPG</t>
  </si>
  <si>
    <t>psg miles per Btu</t>
  </si>
  <si>
    <t xml:space="preserve">Motorcycle gas </t>
  </si>
  <si>
    <t xml:space="preserve">GREET 2.0 </t>
  </si>
  <si>
    <t>SP HDV Diesel</t>
  </si>
  <si>
    <t>SP HDV CNG</t>
  </si>
  <si>
    <t>SP HDV Battery Electric</t>
  </si>
  <si>
    <t>Electricity</t>
  </si>
  <si>
    <t>Gasoline</t>
  </si>
  <si>
    <t>Diesel</t>
  </si>
  <si>
    <t>Liquified Pipeline Gas (LNG)</t>
  </si>
  <si>
    <t>Compressed Pipeline Gas (CNG)</t>
  </si>
  <si>
    <t>Hydrogen</t>
  </si>
  <si>
    <t>Kerosene-Jet Fuel</t>
  </si>
  <si>
    <t>None</t>
  </si>
  <si>
    <t>Battery Electric MDV</t>
  </si>
  <si>
    <t>SFAFE calculation</t>
  </si>
  <si>
    <t>Gasoline Bus</t>
  </si>
  <si>
    <t>Diesel Bus</t>
  </si>
  <si>
    <t>CNG Bus</t>
  </si>
  <si>
    <t>BEV Bus</t>
  </si>
  <si>
    <t>Please see the spreadsheet for variable BNVFE.xls(BAU New Vehicle Fuel Economy After Lifetime) for explanation and calculation.</t>
  </si>
  <si>
    <t>Look at the bottom of each page, i.e. see "LDV psg" for lighty duty passenger vehices, for execution of this calculation.</t>
  </si>
  <si>
    <t xml:space="preserve">These are from the file BAU New Vehicle Fuel Economy.xls spreadsheet. </t>
  </si>
  <si>
    <t>Please see the "LDV psg calculations" tab</t>
  </si>
  <si>
    <t>Avg. for SYFAFE - LDV</t>
  </si>
  <si>
    <t>https://ops.fhwa.dot.gov/freight/Memphis/appendix_materials/mccarville/slide10.jpg</t>
  </si>
  <si>
    <t>https://www.csx.com/index.cfm/about-us/the-csx-advantage/fuel-efficiency/?mobileFormat=true</t>
  </si>
  <si>
    <r>
      <t>Though the </t>
    </r>
    <r>
      <rPr>
        <sz val="9"/>
        <color theme="1"/>
        <rFont val="Arial"/>
        <family val="2"/>
      </rPr>
      <t>Association of American Railroads (AAR)</t>
    </r>
    <r>
      <rPr>
        <sz val="9"/>
        <color rgb="FF000000"/>
        <rFont val="Arial"/>
        <family val="2"/>
      </rPr>
      <t> – a group which advocates for safety and environmental concerns – </t>
    </r>
    <r>
      <rPr>
        <sz val="9"/>
        <color theme="1"/>
        <rFont val="Arial"/>
        <family val="2"/>
      </rPr>
      <t>announced in 2010</t>
    </r>
    <r>
      <rPr>
        <sz val="9"/>
        <color rgb="FF000000"/>
        <rFont val="Arial"/>
        <family val="2"/>
      </rPr>
      <t> that the average ton of railroad freight in the U.S. moves 480 miles on a single gallon of gas, Dr. Lownes suggests that these kinds of numbers may not reflect the true efficiency of trains across the country.</t>
    </r>
  </si>
  <si>
    <t>freight ton miles per gallon</t>
  </si>
  <si>
    <t>water</t>
  </si>
  <si>
    <t>truck</t>
  </si>
  <si>
    <t>air</t>
  </si>
  <si>
    <t>https://www.ctls.uconn.edu/tag/ton-mile-per-gallon</t>
  </si>
  <si>
    <t xml:space="preserve">commentary from Univ of </t>
  </si>
  <si>
    <t>HDV freight efficiency from BNVE</t>
  </si>
  <si>
    <t>Imputed vehicle efficiency</t>
  </si>
  <si>
    <t>Distance traveled within model boundaries taken as most uncertain for non road.</t>
  </si>
  <si>
    <t>Estimate freight efficiency here, and then adjust average distance traveled by vehicle.</t>
  </si>
  <si>
    <t xml:space="preserve">Below source shows similar efficiency across modes. </t>
  </si>
  <si>
    <t>Efficiency as a ratio compared to HDV freight</t>
  </si>
  <si>
    <t>Imputed efficiency</t>
  </si>
  <si>
    <t>Imputed vehicle efficiency based on AVLo</t>
  </si>
  <si>
    <t>SP MDV Gasoline</t>
  </si>
  <si>
    <t>SP MDV Diesel</t>
  </si>
  <si>
    <t>SP MDV CNG</t>
  </si>
  <si>
    <t>Railroad (Class I) (Btu per freight-car-mile)</t>
  </si>
  <si>
    <t>Railroad (Class I) (Btu per ton-mile)</t>
  </si>
  <si>
    <t>Domestic waterborne commerce (Btu per ton-mile)</t>
  </si>
  <si>
    <t>NA</t>
  </si>
  <si>
    <t>https://www.bts.gov/bts-publications/freight-facts-and-figures/freight-facts-figures-2017-chapter-6-safety-energy-and</t>
  </si>
  <si>
    <t>Table 6-10  Energy Intensities of Domestic Freight Transportation Modes:  2007, 2010, and 2012–2014</t>
  </si>
  <si>
    <t>Highway1 (Btu per vehicle-mile)</t>
  </si>
  <si>
    <t>(R) 21,524</t>
  </si>
  <si>
    <t>KEY:  Btu = British thermal unit; NA = not available; R = revised.</t>
  </si>
  <si>
    <t>1Includes heavy single-unit and combination trucks. Heavy single-unit trucks are trucks that have two axles and at least six tires or a gross vehicle weight rating exceeding 10,000 pounds. Based on a new methodology, FHWA revised its annual vehicle-miles traveled, number of vehicles, and fuel economy data beginning with 2007.  Energy intensity data are based on the new FHWA methodology.  Information on the new methodology is available at www.fhwa.dot.gov/policyinformation/statistics.cfm.  Data in this table should not be compared to those in pre-2011 editions of Freight Facts and Figures.</t>
  </si>
  <si>
    <t>SOURCE:  Oak Ridge National Laboratory, Transportation Energy Data Book: Edition 35 (Oak Ridge, TN: annual issues), table 2.17, available at http://cta.ornl.gov/data/index.shtml as of May 2017.</t>
  </si>
  <si>
    <t>Transportation Sector Key Indicators and Delivered Energy Consumption</t>
  </si>
  <si>
    <t>Source: U.S. Energy Information Administration</t>
  </si>
  <si>
    <t>full name</t>
  </si>
  <si>
    <t>api key</t>
  </si>
  <si>
    <t>units</t>
  </si>
  <si>
    <t>(billion vehicle miles traveled)</t>
  </si>
  <si>
    <t>Light-Duty Vehicles less than 8</t>
  </si>
  <si>
    <t>501 pounds</t>
  </si>
  <si>
    <t>Transportation: Travel Indicators: Light-Duty Vehicles &lt;= 8,500 lbs: Reference case</t>
  </si>
  <si>
    <t>billion vehicle mile</t>
  </si>
  <si>
    <t>Commercial Light Trucks</t>
  </si>
  <si>
    <t>Transportation: Travel Indicators: Commercial Light Trucks: Reference case</t>
  </si>
  <si>
    <t>Freight Trucks greater than 10</t>
  </si>
  <si>
    <t>000 pounds</t>
  </si>
  <si>
    <t>Transportation: Travel Indicators: Freight Trucks &gt; 10,000 lbs.: Reference case</t>
  </si>
  <si>
    <t>Bus Transportation</t>
  </si>
  <si>
    <t>Transportation: Travel Indicators: Bus: Reference case</t>
  </si>
  <si>
    <t>Transportation: Travel Indicators: Passenger Rail: Reference case</t>
  </si>
  <si>
    <t>(billion seat miles available)</t>
  </si>
  <si>
    <t>Transportation: Travel Indicators: Air: Reference case</t>
  </si>
  <si>
    <t>billion seat miles</t>
  </si>
  <si>
    <t>(billion ton miles traveled)</t>
  </si>
  <si>
    <t>Transportation: Travel Indicators: Rail: Reference case</t>
  </si>
  <si>
    <t>billion ton miles</t>
  </si>
  <si>
    <t>Transportation: Travel Indicators: Domestic Shipping: Reference case</t>
  </si>
  <si>
    <t>(miles per gallon)</t>
  </si>
  <si>
    <t>New Light-Duty Vehicle CAFE Standard</t>
  </si>
  <si>
    <t>Transportation: Energy Efficiency Indicators: CAFE Standard: New Light-Duty Vehicle: Reference case</t>
  </si>
  <si>
    <t>mpg</t>
  </si>
  <si>
    <t>New Car</t>
  </si>
  <si>
    <t>Transportation: Energy Efficiency Indicators: CAFE Standard: New Car: Reference case</t>
  </si>
  <si>
    <t>New Light Truck</t>
  </si>
  <si>
    <t>Transportation: Energy Efficiency Indicators: CAFE Standard: New Light Truck: Reference case</t>
  </si>
  <si>
    <t>Compliance New Light-Duty Vehicle</t>
  </si>
  <si>
    <t>Transportation: Energy Efficiency Indicators: Compliance: New Light-Duty Vehicle: Reference case</t>
  </si>
  <si>
    <t>Transportation: Energy Efficiency Indicators: Compliance: New Car: Reference case</t>
  </si>
  <si>
    <t>Transportation: Energy Efficiency Indicators: Compliance: New Light Truck: Reference case</t>
  </si>
  <si>
    <t>Tested New Light-Duty Vehicle</t>
  </si>
  <si>
    <t>Transportation: Energy Efficiency Indicators: Tested: New Light-Duty Vehicle: Reference case</t>
  </si>
  <si>
    <t>Transportation: Energy Efficiency Indicators: Tested: New Car: Reference case</t>
  </si>
  <si>
    <t>Transportation: Energy Efficiency Indicators: Tested: New Light Truck: Reference case</t>
  </si>
  <si>
    <t>On-Road New Light-Duty Vehicle</t>
  </si>
  <si>
    <t>Transportation: Energy Efficiency Indicators: On-Road New Light-Duty Vehicle: Reference case</t>
  </si>
  <si>
    <t>Transportation: Energy Efficiency Indicators: On-Road New Car: Reference case</t>
  </si>
  <si>
    <t>Transportation: Energy Efficiency Indicators: On-Road New Light Truck: Reference case</t>
  </si>
  <si>
    <t>Light-Duty Stock</t>
  </si>
  <si>
    <t>Transportation: Energy Efficiency Indicators: Light-Duty Stock: Reference case</t>
  </si>
  <si>
    <t>New Commercial Light Truck</t>
  </si>
  <si>
    <t>Transportation: Energy Efficiency Indicators: New Commercial Light Truck: Reference case</t>
  </si>
  <si>
    <t>Stock Commercial Light Truck</t>
  </si>
  <si>
    <t>Transportation: Energy Efficiency Indicators: Stock Commercial Light Truck: Reference case</t>
  </si>
  <si>
    <t>Freight Truck</t>
  </si>
  <si>
    <t>Transportation: Energy Efficiency Indicators: Freight Truck: Reference case</t>
  </si>
  <si>
    <t>(seat miles per gallon)</t>
  </si>
  <si>
    <t>Aircraft</t>
  </si>
  <si>
    <t>Transportation: Energy Efficiency Indicators: Aircraft: Reference case</t>
  </si>
  <si>
    <t>seat mpg</t>
  </si>
  <si>
    <t>(ton miles/thousand Btu)</t>
  </si>
  <si>
    <t>Transportation: Energy Efficiency Indicators: Rail: Reference case</t>
  </si>
  <si>
    <t>ton miles/thousand B</t>
  </si>
  <si>
    <t>Transportation: Energy Efficiency Indicators: Domestic Shipping: Reference case</t>
  </si>
  <si>
    <t>(quadrillion Btu)</t>
  </si>
  <si>
    <t>Light-Duty Vehicles</t>
  </si>
  <si>
    <t>Transportation: Energy Use by Mode: Light-Duty Vehicles: Reference case</t>
  </si>
  <si>
    <t>quads</t>
  </si>
  <si>
    <t>Transportation: Energy Use by Mode: Commercial Light Trucks: Reference case</t>
  </si>
  <si>
    <t>Transportation: Energy Use by Mode: Bus Transportation: Reference case</t>
  </si>
  <si>
    <t>Freight Trucks</t>
  </si>
  <si>
    <t>Transportation: Energy Use by Mode: Freight Trucks: Reference case</t>
  </si>
  <si>
    <t xml:space="preserve"> Passenger</t>
  </si>
  <si>
    <t>Transportation: Energy Use by Mode: Rail, Passenger: Reference case</t>
  </si>
  <si>
    <t xml:space="preserve"> Freight</t>
  </si>
  <si>
    <t>Transportation: Energy Use by Mode: Rail, Freight: Reference case</t>
  </si>
  <si>
    <t>Shipping</t>
  </si>
  <si>
    <t xml:space="preserve"> Domestic</t>
  </si>
  <si>
    <t>Transportation: Energy Use by Mode: Shipping, Domestic: Reference case</t>
  </si>
  <si>
    <t xml:space="preserve"> International</t>
  </si>
  <si>
    <t>Transportation: Energy Use by Mode: Shipping, International: Reference case</t>
  </si>
  <si>
    <t>Recreational Boats</t>
  </si>
  <si>
    <t>Transportation: Energy Use by Mode: Recreational Boats: Reference case</t>
  </si>
  <si>
    <t>Transportation: Energy Use by Mode: Air: Reference case</t>
  </si>
  <si>
    <t>Military Use</t>
  </si>
  <si>
    <t>Transportation: Energy Use by Mode: Military Use: Reference case</t>
  </si>
  <si>
    <t>Lubricants</t>
  </si>
  <si>
    <t>Transportation: Energy Use by Mode: Lubricants: Reference case</t>
  </si>
  <si>
    <t>Pipeline Fuel</t>
  </si>
  <si>
    <t>Transportation: Energy Use by Mode: Pipeline Fuel: Reference case</t>
  </si>
  <si>
    <t>Transportation: Energy Use by Mode: Total: Reference case</t>
  </si>
  <si>
    <t>(million barrels per day oil equivalent)</t>
  </si>
  <si>
    <t>MMb/d oil eq</t>
  </si>
  <si>
    <t>https://www.eia.gov/outlooks/aeo/data/browser/#/?id=7-AEO2018&amp;cases=ref2018&amp;sourcekey=0</t>
  </si>
  <si>
    <t>Tue Apr 30 2019 14:13:18 GMT-0700 (Pacific Daylight Time)</t>
  </si>
  <si>
    <t>Growth (2017-2050)</t>
  </si>
  <si>
    <t>7-AEO2018.2.</t>
  </si>
  <si>
    <t>7-AEO2018.3.</t>
  </si>
  <si>
    <t>7-AEO2018.4.</t>
  </si>
  <si>
    <t>7-AEO2018.5.ref2018-d121317a</t>
  </si>
  <si>
    <t>7-AEO2018.6.ref2018-d121317a</t>
  </si>
  <si>
    <t>7-AEO2018.9.ref2018-d121317a</t>
  </si>
  <si>
    <t>7-AEO2018.10.ref2018-d121317a</t>
  </si>
  <si>
    <t>7-AEO2018.11.ref2018-d121317a</t>
  </si>
  <si>
    <t>7-AEO2018.12.</t>
  </si>
  <si>
    <t>7-AEO2018.13.ref2018-d121317a</t>
  </si>
  <si>
    <t>7-AEO2018.14.</t>
  </si>
  <si>
    <t>7-AEO2018.15.ref2018-d121317a</t>
  </si>
  <si>
    <t>7-AEO2018.16.ref2018-d121317a</t>
  </si>
  <si>
    <t>7-AEO2018.18.</t>
  </si>
  <si>
    <t>7-AEO2018.19.</t>
  </si>
  <si>
    <t>7-AEO2018.20.ref2018-d121317a</t>
  </si>
  <si>
    <t>7-AEO2018.21.ref2018-d121317a</t>
  </si>
  <si>
    <t>7-AEO2018.22.ref2018-d121317a</t>
  </si>
  <si>
    <t>7-AEO2018.24.ref2018-d121317a</t>
  </si>
  <si>
    <t>7-AEO2018.25.ref2018-d121317a</t>
  </si>
  <si>
    <t>7-AEO2018.26.ref2018-d121317a</t>
  </si>
  <si>
    <t>7-AEO2018.27.ref2018-d121317a</t>
  </si>
  <si>
    <t>7-AEO2018.28.ref2018-d121317a</t>
  </si>
  <si>
    <t>7-AEO2018.29.ref2018-d121317a</t>
  </si>
  <si>
    <t>7-AEO2018.30.ref2018-d121317a</t>
  </si>
  <si>
    <t>7-AEO2018.31.ref2018-d121317a</t>
  </si>
  <si>
    <t>7-AEO2018.32.ref2018-d121317a</t>
  </si>
  <si>
    <t>7-AEO2018.33.ref2018-d121317a</t>
  </si>
  <si>
    <t>7-AEO2018.34.ref2018-d121317a</t>
  </si>
  <si>
    <t>7-AEO2018.35.ref2018-d121317a</t>
  </si>
  <si>
    <t>7-AEO2018.36.ref2018-d121317a</t>
  </si>
  <si>
    <t>7-AEO2018.37.</t>
  </si>
  <si>
    <t>7-AEO2018.38.ref2018-d121317a</t>
  </si>
  <si>
    <t>7-AEO2018.39.</t>
  </si>
  <si>
    <t>7-AEO2018.40.ref2018-d121317a</t>
  </si>
  <si>
    <t>7-AEO2018.41.ref2018-d121317a</t>
  </si>
  <si>
    <t>7-AEO2018.43.</t>
  </si>
  <si>
    <t>7-AEO2018.44.</t>
  </si>
  <si>
    <t>7-AEO2018.45.ref2018-d121317a</t>
  </si>
  <si>
    <t>7-AEO2018.46.ref2018-d121317a</t>
  </si>
  <si>
    <t>7-AEO2018.47.ref2018-d121317a</t>
  </si>
  <si>
    <t>7-AEO2018.48.ref2018-d121317a</t>
  </si>
  <si>
    <t>7-AEO2018.49.ref2018-d121317a</t>
  </si>
  <si>
    <t>7-AEO2018.50.ref2018-d121317a</t>
  </si>
  <si>
    <t>7-AEO2018.51.ref2018-d121317a</t>
  </si>
  <si>
    <t>7-AEO2018.52.ref2018-d121317a</t>
  </si>
  <si>
    <t>7-AEO2018.53.ref2018-d121317a</t>
  </si>
  <si>
    <t>7-AEO2018.54.ref2018-d121317a</t>
  </si>
  <si>
    <t>7-AEO2018.55.ref2018-d121317a</t>
  </si>
  <si>
    <t>7-AEO2018.56.ref2018-d121317a</t>
  </si>
  <si>
    <t>7-AEO2018.57.ref2018-d121317a</t>
  </si>
  <si>
    <t>7-AEO2018.58.ref2018-d121317a</t>
  </si>
  <si>
    <t>7-AEO2018.60.</t>
  </si>
  <si>
    <t>7-AEO2018.61.ref2018-d121317a</t>
  </si>
  <si>
    <t>7-AEO2018.62.ref2018-d121317a</t>
  </si>
  <si>
    <t>7-AEO2018.63.ref2018-d121317a</t>
  </si>
  <si>
    <t>7-AEO2018.64.ref2018-d121317a</t>
  </si>
  <si>
    <t>7-AEO2018.65.ref2018-d121317a</t>
  </si>
  <si>
    <t>7-AEO2018.66.ref2018-d121317a</t>
  </si>
  <si>
    <t>7-AEO2018.67.ref2018-d121317a</t>
  </si>
  <si>
    <t>7-AEO2018.68.ref2018-d121317a</t>
  </si>
  <si>
    <t>7-AEO2018.69.ref2018-d121317a</t>
  </si>
  <si>
    <t>7-AEO2018.70.ref2018-d121317a</t>
  </si>
  <si>
    <t>7-AEO2018.71.ref2018-d121317a</t>
  </si>
  <si>
    <t>7-AEO2018.72.ref2018-d121317a</t>
  </si>
  <si>
    <t>7-AEO2018.73.ref2018-d121317a</t>
  </si>
  <si>
    <t>7-AEO2018.74.ref2018-d121317a</t>
  </si>
  <si>
    <t>We correct by using the smoother EIA AEO 2018 data for fleet average trucks.</t>
  </si>
  <si>
    <t>2017 fleet average freight truck (HDV frt)</t>
  </si>
  <si>
    <t>all E3 mileage given in GGE, gallons of gasoline equivalent.</t>
  </si>
  <si>
    <t>Average loading HDV freight</t>
  </si>
  <si>
    <t xml:space="preserve">Conversions </t>
  </si>
  <si>
    <t>Btu per gallon</t>
  </si>
  <si>
    <t>HDV</t>
  </si>
  <si>
    <r>
      <t>Table 6-10  Energy Intensities of Domestic Freight Transportation Modes:  2007, 2010, and 2012</t>
    </r>
    <r>
      <rPr>
        <b/>
        <sz val="10"/>
        <rFont val="Calibri"/>
        <family val="2"/>
      </rPr>
      <t>–</t>
    </r>
    <r>
      <rPr>
        <b/>
        <sz val="10"/>
        <rFont val="Arial"/>
        <family val="2"/>
      </rPr>
      <t>2014</t>
    </r>
  </si>
  <si>
    <r>
      <t>Highway</t>
    </r>
    <r>
      <rPr>
        <vertAlign val="superscript"/>
        <sz val="10"/>
        <rFont val="Arial"/>
        <family val="2"/>
      </rPr>
      <t>1</t>
    </r>
    <r>
      <rPr>
        <sz val="10"/>
        <rFont val="Arial"/>
        <family val="2"/>
      </rPr>
      <t xml:space="preserve"> (Btu per vehicle-mile)</t>
    </r>
  </si>
  <si>
    <r>
      <t xml:space="preserve">KEY:  </t>
    </r>
    <r>
      <rPr>
        <sz val="9"/>
        <rFont val="Arial"/>
        <family val="2"/>
      </rPr>
      <t>Btu = British thermal unit; NA = not available; R = revised.</t>
    </r>
  </si>
  <si>
    <r>
      <rPr>
        <vertAlign val="superscript"/>
        <sz val="9"/>
        <rFont val="Arial"/>
        <family val="2"/>
      </rPr>
      <t>1</t>
    </r>
    <r>
      <rPr>
        <sz val="9"/>
        <rFont val="Arial"/>
        <family val="2"/>
      </rPr>
      <t xml:space="preserve">Includes heavy single-unit and combination trucks. Heavy single-unit trucks are trucks that have two axles and at least six tires or a gross vehicle weight rating exceeding 10,000 pounds. Based on a new methodology, FHWA revised its annual vehicle-miles traveled, number of vehicles, and fuel economy data beginning with 2007.  Energy intensity data are based on the new FHWA methodology.  Information on the new methodology is available at www.fhwa.dot.gov/policyinformation/statistics.cfm.  Data in this table should not be compared to those in pre-2011 editions of </t>
    </r>
    <r>
      <rPr>
        <i/>
        <sz val="9"/>
        <rFont val="Arial"/>
        <family val="2"/>
      </rPr>
      <t>Freight Facts and Figures.</t>
    </r>
  </si>
  <si>
    <r>
      <t xml:space="preserve">SOURCE:  </t>
    </r>
    <r>
      <rPr>
        <sz val="9"/>
        <rFont val="Arial"/>
        <family val="2"/>
      </rPr>
      <t xml:space="preserve">Oak Ridge National Laboratory, </t>
    </r>
    <r>
      <rPr>
        <i/>
        <sz val="9"/>
        <rFont val="Arial"/>
        <family val="2"/>
      </rPr>
      <t xml:space="preserve">Transportation Energy Data Book: Edition 35 </t>
    </r>
    <r>
      <rPr>
        <sz val="9"/>
        <rFont val="Arial"/>
        <family val="2"/>
      </rPr>
      <t>(Oak Ridge, TN: annual issues), table 2.17, available at http://cta.ornl.gov/data/index.shtml as of May 2017.</t>
    </r>
  </si>
  <si>
    <t>Btu per diesel gallon (HHV)</t>
  </si>
  <si>
    <t>Noting higher value in 2007 than 2014</t>
  </si>
  <si>
    <t>cargo miles per BTU</t>
  </si>
  <si>
    <t>The sharp time changes in the data found for vehicle efficiency in the California Pathways work creates problems for our stock turnover representation.</t>
  </si>
  <si>
    <t>Per AEO 2017</t>
  </si>
  <si>
    <t>The fact that the tabular data below show mostly flat values in historical data supports this approach.</t>
  </si>
  <si>
    <t>In MPGGE</t>
  </si>
  <si>
    <t>Impute CNG based on relationship between CNG and diesel in the BNVFE data for 2017, shown below.</t>
  </si>
  <si>
    <t>CNG estimate</t>
  </si>
  <si>
    <t>Diesel HDV freight miles per Btu</t>
  </si>
  <si>
    <t>ratio of natural gas over diesel</t>
  </si>
  <si>
    <t>From BNVFE.xsl</t>
  </si>
  <si>
    <t>Regularized prices</t>
  </si>
  <si>
    <t>From BNVFE.xlsx</t>
  </si>
  <si>
    <t>SYFAFE at 2015</t>
  </si>
  <si>
    <t>The following were used in calibrating these nonroad freight mode efficiencies.</t>
  </si>
  <si>
    <t>These values reflected original start year fleet average numbers before smoothing of trends was carried out</t>
  </si>
  <si>
    <t>(as shown and discussed in BNVFE.xlsx).</t>
  </si>
  <si>
    <t>HDV Freight for comparison.</t>
  </si>
  <si>
    <t>Take 2017 as average</t>
  </si>
  <si>
    <t>Total of Ocean Going and Harbor Craft</t>
  </si>
  <si>
    <t>Ocean going</t>
  </si>
  <si>
    <t>total</t>
  </si>
  <si>
    <t>Harbor craft</t>
  </si>
  <si>
    <t>However, BTS data Table 6-10 show need to consider domestic vs. international shipping efficienc.</t>
  </si>
  <si>
    <t xml:space="preserve">Domestic is lower. </t>
  </si>
  <si>
    <t>Domestic vs. international shipping</t>
  </si>
  <si>
    <t>Energy expended covering miles versus at Port</t>
  </si>
  <si>
    <t>Also need to account for the fact that some energy expenditures come at Port and do not add to miles traveled.</t>
  </si>
  <si>
    <t>Based on this Table 6-10, use ratio of 2012 Railroad over waterborne commerce</t>
  </si>
  <si>
    <t>E3 shipping related energy use</t>
  </si>
  <si>
    <t>Bring together ship freight elements</t>
  </si>
  <si>
    <t>Then, further reduce to account for Harbor craft energy, not covering miles, operating within delivery zones</t>
  </si>
  <si>
    <t>Multiplier rows above to find factor to apply to rail efficiency</t>
  </si>
  <si>
    <t xml:space="preserve">Note rail freight efficiency directly calculated in BTS Table 6-10 below.   </t>
  </si>
  <si>
    <t>This value is somewhat higher than the value calculated below.</t>
  </si>
  <si>
    <t xml:space="preserve">We consider substituting it for the value we found.  </t>
  </si>
  <si>
    <t>However, we further observe this is for Class 1 railroad types, which have higher efficiency.</t>
  </si>
  <si>
    <t>Therefore, we decide to retain the value calculated in cell f6</t>
  </si>
  <si>
    <t>Start Year Vehicle Efficiency for travel by Aircraft as calculated for the US national model.</t>
  </si>
  <si>
    <t>Intrastate flights will be relatively less efficient, because.</t>
  </si>
  <si>
    <t>(1) Flights will be shorter, increase the relative weight of the take off period, when efficiency is lower.</t>
  </si>
  <si>
    <t xml:space="preserve">(2) Flight will occur at lower altitudes on average, increasing friction.  There is less friction at higher alititudes. </t>
  </si>
  <si>
    <t>(3) Also, likely commercial efficiency -- reflected in national statistics -- is higher than noncommercial.</t>
  </si>
  <si>
    <t xml:space="preserve">Therefore, reduce the efficiency by an assume factor of </t>
  </si>
  <si>
    <t>Resulting in following efficiency</t>
  </si>
  <si>
    <t>Estimating intrastate vehicle efficiency for passenger air travel</t>
  </si>
  <si>
    <t>On Road Vehicles, except HDV freight</t>
  </si>
  <si>
    <t>LDVs, HDV psg, and motorbikes</t>
  </si>
  <si>
    <t xml:space="preserve">HDV freight </t>
  </si>
  <si>
    <t>Annual Energy Outlook 2017-2018</t>
  </si>
  <si>
    <t>2017 abd 2018</t>
  </si>
  <si>
    <t>Table 1-40</t>
  </si>
  <si>
    <t xml:space="preserve">This value is taken from AEO 2018.  See "HDV frt" for details. </t>
  </si>
  <si>
    <t>Nonroad freight</t>
  </si>
  <si>
    <t>See "Nonroad" freight.</t>
  </si>
  <si>
    <t>In brief, nonroad efficienies are calibrated according to HDV freight</t>
  </si>
  <si>
    <t>Adjustments for lower intrastate efficiency carried out at "Aircraft - passenger" tab</t>
  </si>
  <si>
    <t>Passenger rail and passenger ships are calculated as in the US EPS</t>
  </si>
  <si>
    <t>Using 2015 data for start year fleet</t>
  </si>
  <si>
    <t>For more details, including time series data, view BNVFE spreadsheet, "HDV psg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</si>
</sst>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R\)\ #,##0"/>
    <numFmt numFmtId="172" formatCode="###0;###0"/>
    <numFmt numFmtId="173" formatCode="0.000000"/>
  </numFmts>
  <fonts count="6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u/>
      <sz val="10"/>
      <color theme="10"/>
      <name val="Arial"/>
      <family val="2"/>
    </font>
    <font>
      <b/>
      <sz val="6"/>
      <name val="Calibri"/>
      <family val="2"/>
    </font>
    <font>
      <sz val="6"/>
      <name val="Calibri"/>
      <family val="2"/>
    </font>
    <font>
      <sz val="6"/>
      <color rgb="FF000000"/>
      <name val="Calibri"/>
      <family val="2"/>
    </font>
    <font>
      <b/>
      <sz val="6"/>
      <color rgb="FF000000"/>
      <name val="Calibri"/>
      <family val="2"/>
    </font>
    <font>
      <sz val="9"/>
      <color rgb="FF000000"/>
      <name val="Arial"/>
      <family val="2"/>
    </font>
    <font>
      <sz val="9"/>
      <color theme="1"/>
      <name val="Arial"/>
      <family val="2"/>
    </font>
    <font>
      <sz val="10"/>
      <name val="Arial"/>
      <family val="2"/>
    </font>
    <font>
      <sz val="10"/>
      <color theme="1"/>
      <name val="Arial"/>
      <family val="2"/>
    </font>
    <font>
      <vertAlign val="superscript"/>
      <sz val="10"/>
      <name val="Arial"/>
      <family val="2"/>
    </font>
    <font>
      <b/>
      <sz val="10"/>
      <name val="Calibri"/>
      <family val="2"/>
    </font>
  </fonts>
  <fills count="35">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1C1C1"/>
      </patternFill>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3" tint="0.59999389629810485"/>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7" fillId="0" borderId="0" applyNumberFormat="0" applyFill="0" applyBorder="0" applyAlignment="0" applyProtection="0"/>
    <xf numFmtId="0" fontId="64" fillId="0" borderId="0"/>
    <xf numFmtId="0" fontId="65" fillId="0" borderId="0"/>
  </cellStyleXfs>
  <cellXfs count="144">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Alignment="1">
      <alignment horizontal="right"/>
    </xf>
    <xf numFmtId="0" fontId="0" fillId="28" borderId="0" xfId="0" applyFill="1"/>
    <xf numFmtId="170" fontId="0" fillId="0" borderId="0" xfId="0" applyNumberFormat="1"/>
    <xf numFmtId="0" fontId="0" fillId="0" borderId="0" xfId="0"/>
    <xf numFmtId="11" fontId="0" fillId="0" borderId="0" xfId="0" applyNumberFormat="1"/>
    <xf numFmtId="0" fontId="2" fillId="0" borderId="0" xfId="0" applyFont="1" applyFill="1"/>
    <xf numFmtId="0" fontId="0" fillId="0" borderId="0" xfId="0" applyAlignment="1"/>
    <xf numFmtId="0" fontId="0" fillId="0" borderId="0" xfId="0" applyFont="1"/>
    <xf numFmtId="0" fontId="55" fillId="0" borderId="0" xfId="0" applyFont="1" applyFill="1" applyBorder="1" applyAlignment="1">
      <alignment horizontal="left" vertical="top"/>
    </xf>
    <xf numFmtId="0" fontId="0" fillId="0" borderId="0" xfId="0" applyFill="1" applyBorder="1" applyAlignment="1">
      <alignment horizontal="left" vertical="top"/>
    </xf>
    <xf numFmtId="0" fontId="58" fillId="29" borderId="23" xfId="0" applyFont="1" applyFill="1" applyBorder="1" applyAlignment="1">
      <alignment horizontal="left" vertical="top" wrapText="1"/>
    </xf>
    <xf numFmtId="0" fontId="58" fillId="29" borderId="23" xfId="0" applyFont="1" applyFill="1" applyBorder="1" applyAlignment="1">
      <alignment horizontal="center" vertical="top" wrapText="1"/>
    </xf>
    <xf numFmtId="0" fontId="59" fillId="0" borderId="23" xfId="0" applyFont="1" applyFill="1" applyBorder="1" applyAlignment="1">
      <alignment horizontal="left" vertical="top" wrapText="1"/>
    </xf>
    <xf numFmtId="0" fontId="0" fillId="0" borderId="23" xfId="0" applyFill="1" applyBorder="1" applyAlignment="1">
      <alignment horizontal="left" vertical="top" wrapText="1"/>
    </xf>
    <xf numFmtId="172" fontId="60" fillId="0" borderId="23" xfId="0" applyNumberFormat="1" applyFont="1" applyFill="1" applyBorder="1" applyAlignment="1">
      <alignment horizontal="center" vertical="top" wrapText="1"/>
    </xf>
    <xf numFmtId="172" fontId="61" fillId="0" borderId="23" xfId="0" applyNumberFormat="1" applyFont="1" applyFill="1" applyBorder="1" applyAlignment="1">
      <alignment horizontal="center" vertical="top" wrapText="1"/>
    </xf>
    <xf numFmtId="0" fontId="58" fillId="0" borderId="23" xfId="0" applyFont="1" applyFill="1" applyBorder="1" applyAlignment="1">
      <alignment horizontal="center" vertical="top" wrapText="1"/>
    </xf>
    <xf numFmtId="172" fontId="61" fillId="0" borderId="23" xfId="0" applyNumberFormat="1" applyFont="1" applyFill="1" applyBorder="1" applyAlignment="1">
      <alignment horizontal="left" vertical="top" wrapText="1"/>
    </xf>
    <xf numFmtId="0" fontId="59" fillId="0" borderId="0" xfId="0" applyFont="1" applyFill="1" applyBorder="1" applyAlignment="1">
      <alignment horizontal="left" vertical="top" wrapText="1"/>
    </xf>
    <xf numFmtId="0" fontId="0" fillId="0" borderId="24" xfId="0" applyNumberFormat="1" applyFont="1" applyBorder="1" applyAlignment="1"/>
    <xf numFmtId="11" fontId="0" fillId="0" borderId="0" xfId="0" applyNumberFormat="1" applyFill="1"/>
    <xf numFmtId="0" fontId="57" fillId="0" borderId="0" xfId="153"/>
    <xf numFmtId="0" fontId="62" fillId="0" borderId="0" xfId="0" applyFont="1"/>
    <xf numFmtId="0" fontId="0" fillId="0" borderId="0" xfId="0" applyAlignment="1">
      <alignment wrapText="1"/>
    </xf>
    <xf numFmtId="0" fontId="56" fillId="30" borderId="0" xfId="154" applyFont="1" applyFill="1" applyAlignment="1">
      <alignment horizontal="right" wrapText="1"/>
    </xf>
    <xf numFmtId="0" fontId="64" fillId="30" borderId="13" xfId="154" applyFill="1" applyBorder="1"/>
    <xf numFmtId="0" fontId="56" fillId="30" borderId="21" xfId="154" applyFont="1" applyFill="1" applyBorder="1"/>
    <xf numFmtId="0" fontId="64" fillId="30" borderId="0" xfId="154" applyFont="1" applyFill="1" applyAlignment="1">
      <alignment horizontal="left"/>
    </xf>
    <xf numFmtId="3" fontId="15" fillId="30" borderId="0" xfId="132" applyNumberFormat="1" applyFont="1" applyFill="1" applyAlignment="1">
      <alignment horizontal="right"/>
    </xf>
    <xf numFmtId="3" fontId="64" fillId="30" borderId="0" xfId="132" applyNumberFormat="1" applyFont="1" applyFill="1" applyAlignment="1">
      <alignment horizontal="right"/>
    </xf>
    <xf numFmtId="171" fontId="64" fillId="30" borderId="0" xfId="132" applyNumberFormat="1" applyFont="1" applyFill="1" applyAlignment="1">
      <alignment horizontal="right"/>
    </xf>
    <xf numFmtId="0" fontId="64" fillId="30" borderId="0" xfId="154" applyFill="1" applyAlignment="1">
      <alignment horizontal="left"/>
    </xf>
    <xf numFmtId="3" fontId="64" fillId="30" borderId="0" xfId="154" applyNumberFormat="1" applyFill="1" applyBorder="1" applyAlignment="1">
      <alignment horizontal="right"/>
    </xf>
    <xf numFmtId="0" fontId="64" fillId="30" borderId="0" xfId="154" applyFill="1" applyBorder="1" applyAlignment="1">
      <alignment horizontal="left"/>
    </xf>
    <xf numFmtId="3" fontId="64" fillId="30" borderId="13" xfId="154" applyNumberFormat="1" applyFill="1" applyBorder="1" applyAlignment="1">
      <alignment horizontal="right"/>
    </xf>
    <xf numFmtId="0" fontId="15" fillId="30" borderId="13" xfId="154" applyFont="1" applyFill="1" applyBorder="1" applyAlignment="1">
      <alignment horizontal="left"/>
    </xf>
    <xf numFmtId="0" fontId="56" fillId="30" borderId="0" xfId="154" applyFont="1" applyFill="1" applyAlignment="1">
      <alignment horizontal="left" wrapText="1"/>
    </xf>
    <xf numFmtId="0" fontId="44" fillId="30" borderId="0" xfId="154" applyFont="1" applyFill="1" applyAlignment="1">
      <alignment horizontal="left" wrapText="1"/>
    </xf>
    <xf numFmtId="0" fontId="46" fillId="30" borderId="0" xfId="154" applyFont="1" applyFill="1" applyBorder="1" applyAlignment="1">
      <alignment horizontal="left" wrapText="1"/>
    </xf>
    <xf numFmtId="0" fontId="64" fillId="30" borderId="0" xfId="154" applyFill="1" applyBorder="1" applyAlignment="1"/>
    <xf numFmtId="0" fontId="46" fillId="30" borderId="22" xfId="154" applyFont="1" applyFill="1" applyBorder="1" applyAlignment="1">
      <alignment horizontal="left"/>
    </xf>
    <xf numFmtId="0" fontId="64" fillId="30" borderId="20" xfId="154" applyFill="1" applyBorder="1" applyAlignment="1"/>
    <xf numFmtId="10" fontId="0" fillId="0" borderId="0" xfId="0" applyNumberFormat="1"/>
    <xf numFmtId="0" fontId="0" fillId="31" borderId="0" xfId="0" applyFill="1"/>
    <xf numFmtId="0" fontId="64" fillId="30" borderId="13" xfId="154" applyFill="1" applyBorder="1"/>
    <xf numFmtId="0" fontId="56" fillId="30" borderId="21" xfId="154" applyFont="1" applyFill="1" applyBorder="1"/>
    <xf numFmtId="0" fontId="64" fillId="30" borderId="0" xfId="154" applyFont="1" applyFill="1" applyAlignment="1">
      <alignment horizontal="left"/>
    </xf>
    <xf numFmtId="3" fontId="15" fillId="30" borderId="0" xfId="132" applyNumberFormat="1" applyFont="1" applyFill="1" applyAlignment="1">
      <alignment horizontal="right"/>
    </xf>
    <xf numFmtId="3" fontId="64" fillId="30" borderId="0" xfId="132" applyNumberFormat="1" applyFont="1" applyFill="1" applyAlignment="1">
      <alignment horizontal="right"/>
    </xf>
    <xf numFmtId="171" fontId="64" fillId="30" borderId="0" xfId="132" applyNumberFormat="1" applyFont="1" applyFill="1" applyAlignment="1">
      <alignment horizontal="right"/>
    </xf>
    <xf numFmtId="0" fontId="64" fillId="30" borderId="0" xfId="154" applyFill="1" applyAlignment="1">
      <alignment horizontal="left"/>
    </xf>
    <xf numFmtId="3" fontId="64" fillId="30" borderId="0" xfId="154" applyNumberFormat="1" applyFill="1" applyBorder="1" applyAlignment="1">
      <alignment horizontal="right"/>
    </xf>
    <xf numFmtId="0" fontId="64" fillId="30" borderId="0" xfId="154" applyFill="1" applyBorder="1" applyAlignment="1">
      <alignment horizontal="left"/>
    </xf>
    <xf numFmtId="3" fontId="64" fillId="30" borderId="13" xfId="154" applyNumberFormat="1" applyFill="1" applyBorder="1" applyAlignment="1">
      <alignment horizontal="right"/>
    </xf>
    <xf numFmtId="0" fontId="15" fillId="30" borderId="13" xfId="154" applyFont="1" applyFill="1" applyBorder="1" applyAlignment="1">
      <alignment horizontal="left"/>
    </xf>
    <xf numFmtId="173" fontId="0" fillId="0" borderId="0" xfId="0" applyNumberFormat="1"/>
    <xf numFmtId="0" fontId="0" fillId="32" borderId="0" xfId="0" applyFill="1"/>
    <xf numFmtId="0" fontId="0" fillId="33" borderId="0" xfId="0" applyFill="1" applyAlignment="1">
      <alignment wrapText="1"/>
    </xf>
    <xf numFmtId="2" fontId="0" fillId="0" borderId="0" xfId="0" applyNumberFormat="1"/>
    <xf numFmtId="0" fontId="15" fillId="0" borderId="0" xfId="153" applyFont="1"/>
    <xf numFmtId="0" fontId="46" fillId="30" borderId="0" xfId="154" applyFont="1" applyFill="1" applyBorder="1" applyAlignment="1">
      <alignment horizontal="left" vertical="top"/>
    </xf>
    <xf numFmtId="0" fontId="15" fillId="34" borderId="0" xfId="153" applyFont="1" applyFill="1"/>
    <xf numFmtId="0" fontId="56" fillId="30" borderId="0" xfId="154" applyFont="1" applyFill="1" applyAlignment="1">
      <alignment horizontal="left" wrapText="1"/>
    </xf>
    <xf numFmtId="0" fontId="44" fillId="30" borderId="0" xfId="154" applyFont="1" applyFill="1" applyAlignment="1">
      <alignment horizontal="left" wrapText="1"/>
    </xf>
    <xf numFmtId="0" fontId="46" fillId="30" borderId="0" xfId="154" applyFont="1" applyFill="1" applyBorder="1" applyAlignment="1">
      <alignment horizontal="left" wrapText="1"/>
    </xf>
    <xf numFmtId="0" fontId="64" fillId="30" borderId="0" xfId="154" applyFill="1" applyBorder="1" applyAlignment="1"/>
    <xf numFmtId="0" fontId="46" fillId="30" borderId="22" xfId="154" applyFont="1" applyFill="1" applyBorder="1" applyAlignment="1">
      <alignment horizontal="left"/>
    </xf>
    <xf numFmtId="0" fontId="64" fillId="30" borderId="20" xfId="154" applyFill="1" applyBorder="1" applyAlignment="1"/>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0" fillId="30" borderId="0" xfId="0" applyFill="1"/>
  </cellXfs>
  <cellStyles count="156">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xfId="4"/>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xfId="6"/>
    <cellStyle name="Font: Calibri, 9pt regular 2" xfId="55"/>
    <cellStyle name="Footnotes: top row" xfId="2"/>
    <cellStyle name="Footnotes: top row 2" xfId="56"/>
    <cellStyle name="Good 2" xfId="57"/>
    <cellStyle name="Header: bottom row" xfId="5"/>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53" builtinId="8"/>
    <cellStyle name="Hyperlink 2" xfId="72"/>
    <cellStyle name="Input 2" xfId="73"/>
    <cellStyle name="Linked Cell 2" xfId="74"/>
    <cellStyle name="Neutral 2" xfId="75"/>
    <cellStyle name="Normal" xfId="0" builtinId="0"/>
    <cellStyle name="Normal 10" xfId="76"/>
    <cellStyle name="Normal 11" xfId="77"/>
    <cellStyle name="Normal 12" xfId="154"/>
    <cellStyle name="Normal 2" xfId="1"/>
    <cellStyle name="Normal 2 2" xfId="78"/>
    <cellStyle name="Normal 2 3" xfId="79"/>
    <cellStyle name="Normal 2 4" xfId="155"/>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xfId="3"/>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7"/>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'LDV frt'!$A$13</c:f>
              <c:strCache>
                <c:ptCount val="1"/>
                <c:pt idx="0">
                  <c:v>SP MDV Diesel</c:v>
                </c:pt>
              </c:strCache>
            </c:strRef>
          </c:tx>
          <c:marker>
            <c:symbol val="none"/>
          </c:marker>
          <c:val>
            <c:numRef>
              <c:f>'LDV frt'!$B$13:$C$13</c:f>
              <c:numCache>
                <c:formatCode>General</c:formatCode>
                <c:ptCount val="2"/>
                <c:pt idx="0">
                  <c:v>1.0129072481861827E-4</c:v>
                </c:pt>
                <c:pt idx="1">
                  <c:v>1.0264266428914321E-4</c:v>
                </c:pt>
              </c:numCache>
            </c:numRef>
          </c:val>
          <c:smooth val="0"/>
        </c:ser>
        <c:ser>
          <c:idx val="1"/>
          <c:order val="1"/>
          <c:tx>
            <c:strRef>
              <c:f>'LDV frt'!$A$14</c:f>
              <c:strCache>
                <c:ptCount val="1"/>
                <c:pt idx="0">
                  <c:v>SP MDV Gasoline</c:v>
                </c:pt>
              </c:strCache>
            </c:strRef>
          </c:tx>
          <c:marker>
            <c:symbol val="none"/>
          </c:marker>
          <c:val>
            <c:numRef>
              <c:f>'LDV frt'!$B$14:$C$14</c:f>
              <c:numCache>
                <c:formatCode>General</c:formatCode>
                <c:ptCount val="2"/>
                <c:pt idx="0">
                  <c:v>9.2722006576103104E-5</c:v>
                </c:pt>
                <c:pt idx="1">
                  <c:v>9.2787431512168518E-5</c:v>
                </c:pt>
              </c:numCache>
            </c:numRef>
          </c:val>
          <c:smooth val="0"/>
        </c:ser>
        <c:ser>
          <c:idx val="2"/>
          <c:order val="2"/>
          <c:tx>
            <c:strRef>
              <c:f>'LDV frt'!$A$15</c:f>
              <c:strCache>
                <c:ptCount val="1"/>
                <c:pt idx="0">
                  <c:v>SP MDV CNG</c:v>
                </c:pt>
              </c:strCache>
            </c:strRef>
          </c:tx>
          <c:marker>
            <c:symbol val="none"/>
          </c:marker>
          <c:val>
            <c:numRef>
              <c:f>'LDV frt'!$B$15:$C$15</c:f>
              <c:numCache>
                <c:formatCode>General</c:formatCode>
                <c:ptCount val="2"/>
                <c:pt idx="0">
                  <c:v>9.8804154448353247E-5</c:v>
                </c:pt>
                <c:pt idx="1">
                  <c:v>9.9996506730141554E-5</c:v>
                </c:pt>
              </c:numCache>
            </c:numRef>
          </c:val>
          <c:smooth val="0"/>
        </c:ser>
        <c:ser>
          <c:idx val="3"/>
          <c:order val="3"/>
          <c:tx>
            <c:strRef>
              <c:f>'LDV frt'!$A$16</c:f>
              <c:strCache>
                <c:ptCount val="1"/>
                <c:pt idx="0">
                  <c:v>Battery Electric MDV</c:v>
                </c:pt>
              </c:strCache>
            </c:strRef>
          </c:tx>
          <c:marker>
            <c:symbol val="none"/>
          </c:marker>
          <c:val>
            <c:numRef>
              <c:f>'LDV frt'!$B$16:$C$16</c:f>
              <c:numCache>
                <c:formatCode>General</c:formatCode>
                <c:ptCount val="2"/>
                <c:pt idx="0">
                  <c:v>1.7571035880618085E-4</c:v>
                </c:pt>
                <c:pt idx="1">
                  <c:v>1.8003118617301565E-4</c:v>
                </c:pt>
              </c:numCache>
            </c:numRef>
          </c:val>
          <c:smooth val="0"/>
        </c:ser>
        <c:dLbls>
          <c:showLegendKey val="0"/>
          <c:showVal val="0"/>
          <c:showCatName val="0"/>
          <c:showSerName val="0"/>
          <c:showPercent val="0"/>
          <c:showBubbleSize val="0"/>
        </c:dLbls>
        <c:marker val="1"/>
        <c:smooth val="0"/>
        <c:axId val="223272960"/>
        <c:axId val="223274496"/>
      </c:lineChart>
      <c:catAx>
        <c:axId val="223272960"/>
        <c:scaling>
          <c:orientation val="minMax"/>
        </c:scaling>
        <c:delete val="0"/>
        <c:axPos val="b"/>
        <c:majorTickMark val="out"/>
        <c:minorTickMark val="none"/>
        <c:tickLblPos val="nextTo"/>
        <c:crossAx val="223274496"/>
        <c:crosses val="autoZero"/>
        <c:auto val="1"/>
        <c:lblAlgn val="ctr"/>
        <c:lblOffset val="100"/>
        <c:noMultiLvlLbl val="0"/>
      </c:catAx>
      <c:valAx>
        <c:axId val="223274496"/>
        <c:scaling>
          <c:orientation val="minMax"/>
        </c:scaling>
        <c:delete val="0"/>
        <c:axPos val="l"/>
        <c:majorGridlines/>
        <c:numFmt formatCode="General" sourceLinked="1"/>
        <c:majorTickMark val="out"/>
        <c:minorTickMark val="none"/>
        <c:tickLblPos val="nextTo"/>
        <c:crossAx val="223272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473075</xdr:colOff>
      <xdr:row>16</xdr:row>
      <xdr:rowOff>92075</xdr:rowOff>
    </xdr:from>
    <xdr:to>
      <xdr:col>19</xdr:col>
      <xdr:colOff>168275</xdr:colOff>
      <xdr:row>31</xdr:row>
      <xdr:rowOff>73025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14</xdr:col>
      <xdr:colOff>408356</xdr:colOff>
      <xdr:row>23</xdr:row>
      <xdr:rowOff>171095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714500"/>
          <a:ext cx="9752381" cy="28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21</xdr:row>
      <xdr:rowOff>44450</xdr:rowOff>
    </xdr:from>
    <xdr:to>
      <xdr:col>0</xdr:col>
      <xdr:colOff>2641600</xdr:colOff>
      <xdr:row>31</xdr:row>
      <xdr:rowOff>141139</xdr:rowOff>
    </xdr:to>
    <xdr:pic>
      <xdr:nvPicPr>
        <xdr:cNvPr id="5" name="Picture 4"/>
        <xdr:cNvPicPr>
          <a:picLocks noChangeAspect="1"/>
        </xdr:cNvPicPr>
      </xdr:nvPicPr>
      <xdr:blipFill>
        <a:blip xmlns:r="http://schemas.openxmlformats.org/officeDocument/2006/relationships" r:embed="rId1"/>
        <a:stretch>
          <a:fillRect/>
        </a:stretch>
      </xdr:blipFill>
      <xdr:spPr>
        <a:xfrm>
          <a:off x="1" y="4832350"/>
          <a:ext cx="2641599" cy="1938189"/>
        </a:xfrm>
        <a:prstGeom prst="rect">
          <a:avLst/>
        </a:prstGeom>
      </xdr:spPr>
    </xdr:pic>
    <xdr:clientData/>
  </xdr:twoCellAnchor>
  <xdr:twoCellAnchor editAs="oneCell">
    <xdr:from>
      <xdr:col>0</xdr:col>
      <xdr:colOff>0</xdr:colOff>
      <xdr:row>38</xdr:row>
      <xdr:rowOff>76200</xdr:rowOff>
    </xdr:from>
    <xdr:to>
      <xdr:col>0</xdr:col>
      <xdr:colOff>1288220</xdr:colOff>
      <xdr:row>43</xdr:row>
      <xdr:rowOff>101600</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8362950"/>
          <a:ext cx="1288220" cy="9461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CURRENT%20CA%20EPS/calibration%20documents/California%20EPS%20Calibration%20-%2011%20April%202019%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3 building+industry energy"/>
      <sheetName val="EPS - output list"/>
      <sheetName val="About"/>
      <sheetName val="Comparisons - Emissions"/>
      <sheetName val="BAU E3 Transpo Energy"/>
      <sheetName val="Comparisons - Energy"/>
      <sheetName val="Deeper on transpo"/>
      <sheetName val="Deeper on electricity"/>
      <sheetName val="CARB GHG Inventory"/>
      <sheetName val="CEC Elec Gen 2017 Empirical"/>
      <sheetName val="Deeper electricity comparison"/>
      <sheetName val="Deeper transpo comparison"/>
      <sheetName val="Comparisons - EIA Energy"/>
      <sheetName val="EIA 2016 CA energy by sector"/>
      <sheetName val="Industry energy compared"/>
      <sheetName val="Trans fuel tax receipts data"/>
      <sheetName val="check elec vars"/>
      <sheetName val="EIA natural gas use historical"/>
      <sheetName val="E3 elec generation+ demand"/>
      <sheetName val="waste mgt ghg check"/>
      <sheetName val="CARB process emissions"/>
      <sheetName val="Transpo - Cargo miles"/>
      <sheetName val="energy by fuel (final demand)"/>
      <sheetName val="E3 aggregate emissions"/>
      <sheetName val="Electric. gen by fuel type BAU"/>
      <sheetName val="E3 Elec Capacity"/>
      <sheetName val="Import elect &amp;GHGs by tech BAU"/>
      <sheetName val="Electric. supply emissions BAU"/>
      <sheetName val="Electric. gen by tech BAU"/>
      <sheetName val="BAU Transpo GHGs"/>
      <sheetName val="BAU LDV stock"/>
      <sheetName val="BAU HDV stock"/>
      <sheetName val="BAU biofuel %"/>
      <sheetName val="Nonenergy combust. GHGs BAU -E3"/>
      <sheetName val="End - right - appendices"/>
      <sheetName val="Electric. - dispatch soln BAU"/>
      <sheetName val="compare elec tech&amp;dispatch"/>
      <sheetName val="EIA electricity use 2017"/>
      <sheetName val="EPS (original)"/>
    </sheetNames>
    <sheetDataSet>
      <sheetData sheetId="0"/>
      <sheetData sheetId="1"/>
      <sheetData sheetId="2">
        <row r="30">
          <cell r="A30">
            <v>947817120000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ctls.uconn.edu/tag/ton-mile-per-gallon" TargetMode="External"/><Relationship Id="rId7" Type="http://schemas.openxmlformats.org/officeDocument/2006/relationships/drawing" Target="../drawings/drawing3.xml"/><Relationship Id="rId2" Type="http://schemas.openxmlformats.org/officeDocument/2006/relationships/hyperlink" Target="https://www.csx.com/index.cfm/about-us/the-csx-advantage/fuel-efficiency/?mobileFormat=true" TargetMode="External"/><Relationship Id="rId1" Type="http://schemas.openxmlformats.org/officeDocument/2006/relationships/hyperlink" Target="https://ops.fhwa.dot.gov/freight/Memphis/appendix_materials/mccarville/slide10.jpg" TargetMode="External"/><Relationship Id="rId6" Type="http://schemas.openxmlformats.org/officeDocument/2006/relationships/printerSettings" Target="../printerSettings/printerSettings8.bin"/><Relationship Id="rId5" Type="http://schemas.openxmlformats.org/officeDocument/2006/relationships/hyperlink" Target="https://www.bts.gov/bts-publications/freight-facts-and-figures/freight-facts-figures-2017-chapter-6-safety-energy-and" TargetMode="External"/><Relationship Id="rId4" Type="http://schemas.openxmlformats.org/officeDocument/2006/relationships/hyperlink" Target="https://www.ctls.uconn.edu/tag/ton-mile-per-gallon"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workbookViewId="0">
      <selection activeCell="A55" sqref="A55"/>
    </sheetView>
  </sheetViews>
  <sheetFormatPr defaultRowHeight="14.5"/>
  <cols>
    <col min="1" max="1" width="13.453125" customWidth="1"/>
    <col min="2" max="2" width="107.453125" customWidth="1"/>
  </cols>
  <sheetData>
    <row r="1" spans="1:2">
      <c r="A1" s="1" t="s">
        <v>823</v>
      </c>
    </row>
    <row r="3" spans="1:2">
      <c r="A3" s="1" t="s">
        <v>0</v>
      </c>
      <c r="B3" s="20" t="s">
        <v>1224</v>
      </c>
    </row>
    <row r="4" spans="1:2" s="58" customFormat="1">
      <c r="A4" s="1"/>
      <c r="B4" s="61" t="s">
        <v>829</v>
      </c>
    </row>
    <row r="5" spans="1:2" s="58" customFormat="1">
      <c r="A5" s="1"/>
      <c r="B5" s="61" t="s">
        <v>830</v>
      </c>
    </row>
    <row r="6" spans="1:2" s="58" customFormat="1">
      <c r="A6" s="1"/>
      <c r="B6" s="61" t="s">
        <v>831</v>
      </c>
    </row>
    <row r="7" spans="1:2" s="58" customFormat="1">
      <c r="A7" s="1"/>
      <c r="B7" s="61" t="s">
        <v>832</v>
      </c>
    </row>
    <row r="8" spans="1:2" s="58" customFormat="1">
      <c r="A8" s="1"/>
      <c r="B8" s="61" t="s">
        <v>833</v>
      </c>
    </row>
    <row r="9" spans="1:2" s="58" customFormat="1">
      <c r="A9" s="1"/>
      <c r="B9" s="22" t="s">
        <v>834</v>
      </c>
    </row>
    <row r="10" spans="1:2" s="58" customFormat="1">
      <c r="A10" s="1"/>
      <c r="B10" s="60"/>
    </row>
    <row r="11" spans="1:2">
      <c r="B11" t="s">
        <v>586</v>
      </c>
    </row>
    <row r="12" spans="1:2">
      <c r="B12" s="22" t="s">
        <v>1228</v>
      </c>
    </row>
    <row r="13" spans="1:2">
      <c r="B13" t="s">
        <v>1227</v>
      </c>
    </row>
    <row r="14" spans="1:2">
      <c r="B14" t="s">
        <v>587</v>
      </c>
    </row>
    <row r="15" spans="1:2">
      <c r="B15" t="s">
        <v>828</v>
      </c>
    </row>
    <row r="17" spans="1:2">
      <c r="B17" s="25" t="s">
        <v>689</v>
      </c>
    </row>
    <row r="18" spans="1:2">
      <c r="B18" s="22">
        <v>2017</v>
      </c>
    </row>
    <row r="19" spans="1:2">
      <c r="B19" t="s">
        <v>690</v>
      </c>
    </row>
    <row r="20" spans="1:2">
      <c r="B20" t="s">
        <v>691</v>
      </c>
    </row>
    <row r="21" spans="1:2">
      <c r="B21" t="s">
        <v>1229</v>
      </c>
    </row>
    <row r="23" spans="1:2">
      <c r="B23" t="s">
        <v>606</v>
      </c>
    </row>
    <row r="24" spans="1:2">
      <c r="B24" s="22">
        <v>2013</v>
      </c>
    </row>
    <row r="25" spans="1:2">
      <c r="B25" t="s">
        <v>607</v>
      </c>
    </row>
    <row r="26" spans="1:2">
      <c r="B26" t="s">
        <v>608</v>
      </c>
    </row>
    <row r="27" spans="1:2">
      <c r="B27" t="s">
        <v>609</v>
      </c>
    </row>
    <row r="29" spans="1:2">
      <c r="B29" t="s">
        <v>822</v>
      </c>
    </row>
    <row r="30" spans="1:2" s="58" customFormat="1"/>
    <row r="31" spans="1:2">
      <c r="A31" s="1" t="s">
        <v>137</v>
      </c>
    </row>
    <row r="32" spans="1:2">
      <c r="A32" t="s">
        <v>138</v>
      </c>
    </row>
    <row r="33" spans="1:1" s="58" customFormat="1"/>
    <row r="34" spans="1:1" s="58" customFormat="1">
      <c r="A34" s="1" t="s">
        <v>1225</v>
      </c>
    </row>
    <row r="35" spans="1:1" s="58" customFormat="1">
      <c r="A35" s="62" t="s">
        <v>835</v>
      </c>
    </row>
    <row r="36" spans="1:1" s="58" customFormat="1">
      <c r="A36" s="58" t="s">
        <v>969</v>
      </c>
    </row>
    <row r="37" spans="1:1" s="58" customFormat="1">
      <c r="A37" s="58" t="s">
        <v>970</v>
      </c>
    </row>
    <row r="39" spans="1:1" s="58" customFormat="1">
      <c r="A39" s="1" t="s">
        <v>1226</v>
      </c>
    </row>
    <row r="40" spans="1:1" s="58" customFormat="1">
      <c r="A40" s="58" t="s">
        <v>1230</v>
      </c>
    </row>
    <row r="41" spans="1:1" s="58" customFormat="1"/>
    <row r="42" spans="1:1" s="1" customFormat="1">
      <c r="A42" s="1" t="s">
        <v>1231</v>
      </c>
    </row>
    <row r="43" spans="1:1">
      <c r="A43" t="s">
        <v>1232</v>
      </c>
    </row>
    <row r="44" spans="1:1" s="58" customFormat="1">
      <c r="A44" s="58" t="s">
        <v>1233</v>
      </c>
    </row>
    <row r="45" spans="1:1" s="58" customFormat="1">
      <c r="A45" s="1"/>
    </row>
    <row r="46" spans="1:1" s="58" customFormat="1">
      <c r="A46" s="1" t="s">
        <v>836</v>
      </c>
    </row>
    <row r="47" spans="1:1" s="58" customFormat="1">
      <c r="A47" s="26" t="s">
        <v>837</v>
      </c>
    </row>
    <row r="48" spans="1:1" s="58" customFormat="1">
      <c r="A48" s="58" t="s">
        <v>838</v>
      </c>
    </row>
    <row r="49" spans="1:1" s="58" customFormat="1">
      <c r="A49" s="58" t="s">
        <v>839</v>
      </c>
    </row>
    <row r="50" spans="1:1" s="58" customFormat="1">
      <c r="A50" s="58" t="s">
        <v>840</v>
      </c>
    </row>
    <row r="51" spans="1:1" s="58" customFormat="1"/>
    <row r="52" spans="1:1" s="58" customFormat="1">
      <c r="A52" s="58" t="s">
        <v>1234</v>
      </c>
    </row>
    <row r="53" spans="1:1" s="58" customFormat="1"/>
    <row r="54" spans="1:1" s="58" customFormat="1">
      <c r="A54" s="1" t="s">
        <v>1235</v>
      </c>
    </row>
    <row r="55" spans="1:1" s="58" customFormat="1">
      <c r="A55" s="26" t="s">
        <v>841</v>
      </c>
    </row>
    <row r="56" spans="1:1" s="58" customFormat="1">
      <c r="A56" s="58" t="s">
        <v>842</v>
      </c>
    </row>
    <row r="57" spans="1:1" s="58" customFormat="1">
      <c r="A57" s="58" t="s">
        <v>843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4"/>
  <sheetViews>
    <sheetView workbookViewId="0">
      <pane xSplit="2" ySplit="1" topLeftCell="C170"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123" t="s">
        <v>153</v>
      </c>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c r="AA205" s="123"/>
      <c r="AB205" s="123"/>
      <c r="AC205" s="123"/>
      <c r="AD205" s="123"/>
      <c r="AE205" s="123"/>
      <c r="AF205" s="123"/>
      <c r="AG205" s="123"/>
      <c r="AH205" s="123"/>
      <c r="AI205" s="123"/>
      <c r="AJ205" s="123"/>
      <c r="AK205" s="123"/>
      <c r="AL205" s="123"/>
      <c r="AM205" s="123"/>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123" t="s">
        <v>401</v>
      </c>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3"/>
      <c r="AD198" s="123"/>
      <c r="AE198" s="123"/>
      <c r="AF198" s="123"/>
      <c r="AG198" s="123"/>
      <c r="AH198" s="123"/>
      <c r="AI198" s="123"/>
      <c r="AJ198" s="123"/>
      <c r="AK198" s="123"/>
      <c r="AL198" s="123"/>
      <c r="AM198" s="123"/>
    </row>
    <row r="199" spans="1:39" ht="15" customHeight="1">
      <c r="B199" s="3" t="s">
        <v>400</v>
      </c>
    </row>
  </sheetData>
  <mergeCells count="1">
    <mergeCell ref="B198:AM198"/>
  </mergeCell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4"/>
  <sheetViews>
    <sheetView zoomScaleNormal="100" workbookViewId="0">
      <selection sqref="A1:AG1"/>
    </sheetView>
  </sheetViews>
  <sheetFormatPr defaultColWidth="9.1796875" defaultRowHeight="12.5"/>
  <cols>
    <col min="1" max="1" width="37.7265625" style="27" customWidth="1"/>
    <col min="2" max="33" width="8.7265625" style="27" customWidth="1"/>
    <col min="34" max="16384" width="9.1796875" style="27"/>
  </cols>
  <sheetData>
    <row r="1" spans="1:33" s="53" customFormat="1" ht="16.5" customHeight="1" thickBot="1">
      <c r="A1" s="124" t="s">
        <v>688</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687</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686</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685</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684</v>
      </c>
      <c r="B6" s="37" t="s">
        <v>679</v>
      </c>
      <c r="C6" s="37" t="s">
        <v>679</v>
      </c>
      <c r="D6" s="37" t="s">
        <v>679</v>
      </c>
      <c r="E6" s="37" t="s">
        <v>679</v>
      </c>
      <c r="F6" s="37" t="s">
        <v>679</v>
      </c>
      <c r="G6" s="37" t="s">
        <v>679</v>
      </c>
      <c r="H6" s="37" t="s">
        <v>679</v>
      </c>
      <c r="I6" s="37" t="s">
        <v>679</v>
      </c>
      <c r="J6" s="37" t="s">
        <v>679</v>
      </c>
      <c r="K6" s="37" t="s">
        <v>679</v>
      </c>
      <c r="L6" s="37" t="s">
        <v>679</v>
      </c>
      <c r="M6" s="37" t="s">
        <v>679</v>
      </c>
      <c r="N6" s="37" t="s">
        <v>679</v>
      </c>
      <c r="O6" s="37" t="s">
        <v>679</v>
      </c>
      <c r="P6" s="37" t="s">
        <v>679</v>
      </c>
      <c r="Q6" s="37" t="s">
        <v>679</v>
      </c>
      <c r="R6" s="47" t="s">
        <v>679</v>
      </c>
      <c r="S6" s="47" t="s">
        <v>679</v>
      </c>
      <c r="T6" s="47" t="s">
        <v>679</v>
      </c>
      <c r="U6" s="47" t="s">
        <v>679</v>
      </c>
      <c r="V6" s="47" t="s">
        <v>679</v>
      </c>
      <c r="W6" s="47" t="s">
        <v>679</v>
      </c>
      <c r="X6" s="47" t="s">
        <v>679</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683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679</v>
      </c>
      <c r="Z7" s="36" t="s">
        <v>679</v>
      </c>
      <c r="AA7" s="36" t="s">
        <v>679</v>
      </c>
      <c r="AB7" s="36" t="s">
        <v>679</v>
      </c>
      <c r="AC7" s="36" t="s">
        <v>679</v>
      </c>
      <c r="AD7" s="36" t="s">
        <v>679</v>
      </c>
      <c r="AE7" s="36" t="s">
        <v>679</v>
      </c>
      <c r="AF7" s="36" t="s">
        <v>679</v>
      </c>
      <c r="AG7" s="36" t="s">
        <v>679</v>
      </c>
    </row>
    <row r="8" spans="1:33" ht="16.5" customHeight="1">
      <c r="A8" s="39" t="s">
        <v>682</v>
      </c>
      <c r="B8" s="34" t="s">
        <v>662</v>
      </c>
      <c r="C8" s="34" t="s">
        <v>662</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681</v>
      </c>
      <c r="B9" s="37" t="s">
        <v>679</v>
      </c>
      <c r="C9" s="37" t="s">
        <v>679</v>
      </c>
      <c r="D9" s="37" t="s">
        <v>679</v>
      </c>
      <c r="E9" s="37" t="s">
        <v>679</v>
      </c>
      <c r="F9" s="37" t="s">
        <v>679</v>
      </c>
      <c r="G9" s="37" t="s">
        <v>679</v>
      </c>
      <c r="H9" s="37" t="s">
        <v>679</v>
      </c>
      <c r="I9" s="37" t="s">
        <v>679</v>
      </c>
      <c r="J9" s="37" t="s">
        <v>679</v>
      </c>
      <c r="K9" s="37" t="s">
        <v>679</v>
      </c>
      <c r="L9" s="37" t="s">
        <v>679</v>
      </c>
      <c r="M9" s="37" t="s">
        <v>679</v>
      </c>
      <c r="N9" s="37" t="s">
        <v>679</v>
      </c>
      <c r="O9" s="37" t="s">
        <v>679</v>
      </c>
      <c r="P9" s="37" t="s">
        <v>679</v>
      </c>
      <c r="Q9" s="37" t="s">
        <v>679</v>
      </c>
      <c r="R9" s="47" t="s">
        <v>679</v>
      </c>
      <c r="S9" s="47" t="s">
        <v>679</v>
      </c>
      <c r="T9" s="47" t="s">
        <v>679</v>
      </c>
      <c r="U9" s="47" t="s">
        <v>679</v>
      </c>
      <c r="V9" s="47" t="s">
        <v>679</v>
      </c>
      <c r="W9" s="47" t="s">
        <v>679</v>
      </c>
      <c r="X9" s="47" t="s">
        <v>679</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680</v>
      </c>
      <c r="B10" s="34" t="s">
        <v>662</v>
      </c>
      <c r="C10" s="34" t="s">
        <v>662</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679</v>
      </c>
      <c r="Z10" s="36" t="s">
        <v>679</v>
      </c>
      <c r="AA10" s="36" t="s">
        <v>679</v>
      </c>
      <c r="AB10" s="36" t="s">
        <v>679</v>
      </c>
      <c r="AC10" s="36" t="s">
        <v>679</v>
      </c>
      <c r="AD10" s="36" t="s">
        <v>679</v>
      </c>
      <c r="AE10" s="36" t="s">
        <v>679</v>
      </c>
      <c r="AF10" s="36" t="s">
        <v>679</v>
      </c>
      <c r="AG10" s="36" t="s">
        <v>679</v>
      </c>
    </row>
    <row r="11" spans="1:33" ht="16.5" customHeight="1">
      <c r="A11" s="35" t="s">
        <v>678</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677</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676</v>
      </c>
      <c r="B13" s="34" t="s">
        <v>662</v>
      </c>
      <c r="C13" s="34" t="s">
        <v>662</v>
      </c>
      <c r="D13" s="34" t="s">
        <v>662</v>
      </c>
      <c r="E13" s="34" t="s">
        <v>662</v>
      </c>
      <c r="F13" s="34" t="s">
        <v>662</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675</v>
      </c>
      <c r="B14" s="42" t="s">
        <v>662</v>
      </c>
      <c r="C14" s="42" t="s">
        <v>662</v>
      </c>
      <c r="D14" s="42" t="s">
        <v>662</v>
      </c>
      <c r="E14" s="42" t="s">
        <v>662</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662</v>
      </c>
    </row>
    <row r="15" spans="1:33" s="31" customFormat="1" ht="16.5" customHeight="1">
      <c r="A15" s="35" t="s">
        <v>674</v>
      </c>
      <c r="B15" s="34" t="s">
        <v>662</v>
      </c>
      <c r="C15" s="34" t="s">
        <v>662</v>
      </c>
      <c r="D15" s="34" t="s">
        <v>662</v>
      </c>
      <c r="E15" s="34" t="s">
        <v>662</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662</v>
      </c>
    </row>
    <row r="16" spans="1:33" ht="16.5" customHeight="1">
      <c r="A16" s="35" t="s">
        <v>673</v>
      </c>
      <c r="B16" s="34" t="s">
        <v>662</v>
      </c>
      <c r="C16" s="34" t="s">
        <v>662</v>
      </c>
      <c r="D16" s="34" t="s">
        <v>662</v>
      </c>
      <c r="E16" s="34" t="s">
        <v>662</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662</v>
      </c>
    </row>
    <row r="17" spans="1:33" ht="16.5" customHeight="1">
      <c r="A17" s="35" t="s">
        <v>672</v>
      </c>
      <c r="B17" s="34" t="s">
        <v>662</v>
      </c>
      <c r="C17" s="34" t="s">
        <v>662</v>
      </c>
      <c r="D17" s="34" t="s">
        <v>662</v>
      </c>
      <c r="E17" s="34" t="s">
        <v>662</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662</v>
      </c>
    </row>
    <row r="18" spans="1:33" ht="16.5" customHeight="1">
      <c r="A18" s="35" t="s">
        <v>671</v>
      </c>
      <c r="B18" s="34" t="s">
        <v>662</v>
      </c>
      <c r="C18" s="34" t="s">
        <v>662</v>
      </c>
      <c r="D18" s="34" t="s">
        <v>662</v>
      </c>
      <c r="E18" s="34" t="s">
        <v>662</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662</v>
      </c>
    </row>
    <row r="19" spans="1:33" ht="16.5" customHeight="1">
      <c r="A19" s="35" t="s">
        <v>665</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662</v>
      </c>
    </row>
    <row r="20" spans="1:33" ht="16.5" customHeight="1">
      <c r="A20" s="39" t="s">
        <v>670</v>
      </c>
      <c r="B20" s="34" t="s">
        <v>662</v>
      </c>
      <c r="C20" s="34" t="s">
        <v>662</v>
      </c>
      <c r="D20" s="34" t="s">
        <v>662</v>
      </c>
      <c r="E20" s="34" t="s">
        <v>662</v>
      </c>
      <c r="F20" s="34" t="s">
        <v>662</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662</v>
      </c>
    </row>
    <row r="21" spans="1:33" ht="16.5" customHeight="1">
      <c r="A21" s="35" t="s">
        <v>669</v>
      </c>
      <c r="B21" s="34" t="s">
        <v>662</v>
      </c>
      <c r="C21" s="34" t="s">
        <v>662</v>
      </c>
      <c r="D21" s="34" t="s">
        <v>662</v>
      </c>
      <c r="E21" s="34" t="s">
        <v>662</v>
      </c>
      <c r="F21" s="34" t="s">
        <v>662</v>
      </c>
      <c r="G21" s="34" t="s">
        <v>662</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662</v>
      </c>
    </row>
    <row r="22" spans="1:33" s="31" customFormat="1" ht="16.5" customHeight="1">
      <c r="A22" s="35" t="s">
        <v>668</v>
      </c>
      <c r="B22" s="34" t="s">
        <v>662</v>
      </c>
      <c r="C22" s="34" t="s">
        <v>662</v>
      </c>
      <c r="D22" s="34" t="s">
        <v>662</v>
      </c>
      <c r="E22" s="34" t="s">
        <v>662</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662</v>
      </c>
    </row>
    <row r="23" spans="1:33" ht="16.5" customHeight="1">
      <c r="A23" s="40" t="s">
        <v>667</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666</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665</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662</v>
      </c>
    </row>
    <row r="26" spans="1:33" s="31" customFormat="1" ht="16.5" customHeight="1">
      <c r="A26" s="35" t="s">
        <v>664</v>
      </c>
      <c r="B26" s="34" t="s">
        <v>662</v>
      </c>
      <c r="C26" s="34" t="s">
        <v>662</v>
      </c>
      <c r="D26" s="34" t="s">
        <v>662</v>
      </c>
      <c r="E26" s="34" t="s">
        <v>662</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662</v>
      </c>
    </row>
    <row r="27" spans="1:33" s="31" customFormat="1" ht="16.5" customHeight="1" thickBot="1">
      <c r="A27" s="35" t="s">
        <v>663</v>
      </c>
      <c r="B27" s="34" t="s">
        <v>662</v>
      </c>
      <c r="C27" s="34" t="s">
        <v>662</v>
      </c>
      <c r="D27" s="34" t="s">
        <v>662</v>
      </c>
      <c r="E27" s="34" t="s">
        <v>662</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662</v>
      </c>
    </row>
    <row r="28" spans="1:33" s="28" customFormat="1" ht="12.75" customHeight="1">
      <c r="A28" s="128" t="s">
        <v>661</v>
      </c>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spans="1:33" s="30" customFormat="1" ht="12.75" customHeight="1">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spans="1:33" s="28" customFormat="1" ht="12.75" customHeight="1">
      <c r="A30" s="130" t="s">
        <v>660</v>
      </c>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row>
    <row r="31" spans="1:33" s="28" customFormat="1" ht="38.25" customHeight="1">
      <c r="A31" s="130" t="s">
        <v>659</v>
      </c>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row>
    <row r="32" spans="1:33" s="28" customFormat="1" ht="12.75" customHeight="1">
      <c r="A32" s="131" t="s">
        <v>658</v>
      </c>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row>
    <row r="33" spans="1:26" s="28" customFormat="1" ht="12.75" customHeight="1">
      <c r="A33" s="131" t="s">
        <v>657</v>
      </c>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row>
    <row r="34" spans="1:26" s="28" customFormat="1" ht="12.75" customHeight="1">
      <c r="A34" s="131" t="s">
        <v>656</v>
      </c>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row>
    <row r="35" spans="1:26" s="28" customFormat="1" ht="25.5" customHeight="1">
      <c r="A35" s="130" t="s">
        <v>655</v>
      </c>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spans="1:26" s="28" customFormat="1" ht="12.75" customHeight="1">
      <c r="A36" s="132" t="s">
        <v>654</v>
      </c>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s="28" customFormat="1" ht="12.75" customHeight="1">
      <c r="A37" s="131" t="s">
        <v>653</v>
      </c>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row>
    <row r="38" spans="1:26" s="28" customFormat="1" ht="12.75" customHeight="1">
      <c r="A38" s="131" t="s">
        <v>652</v>
      </c>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row>
    <row r="39" spans="1:26" s="28" customFormat="1" ht="12.75" customHeight="1">
      <c r="A39" s="131" t="s">
        <v>651</v>
      </c>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row>
    <row r="40" spans="1:26" s="28" customFormat="1" ht="12.75" customHeight="1">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6"/>
      <c r="Z40" s="136"/>
    </row>
    <row r="41" spans="1:26" s="28" customFormat="1" ht="12.75" customHeight="1">
      <c r="A41" s="137" t="s">
        <v>650</v>
      </c>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row>
    <row r="42" spans="1:26" s="28" customFormat="1" ht="38.25" customHeight="1">
      <c r="A42" s="133" t="s">
        <v>649</v>
      </c>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row r="43" spans="1:26" s="28" customFormat="1" ht="51" customHeight="1">
      <c r="A43" s="133" t="s">
        <v>648</v>
      </c>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row>
    <row r="44" spans="1:26" s="28" customFormat="1" ht="12.75" customHeight="1">
      <c r="A44" s="139" t="s">
        <v>647</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1:26" s="28" customFormat="1" ht="12.75" customHeight="1">
      <c r="A45" s="140" t="s">
        <v>646</v>
      </c>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spans="1:26" s="28" customFormat="1" ht="12.75" customHeight="1">
      <c r="A46" s="141" t="s">
        <v>645</v>
      </c>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1"/>
    </row>
    <row r="47" spans="1:26" s="28" customFormat="1" ht="12.75" customHeight="1">
      <c r="A47" s="133" t="s">
        <v>644</v>
      </c>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row>
    <row r="48" spans="1:26" s="28" customFormat="1" ht="12.75" customHeight="1">
      <c r="A48" s="142"/>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row>
    <row r="49" spans="1:26" s="28" customFormat="1" ht="12.75" customHeight="1">
      <c r="A49" s="134" t="s">
        <v>643</v>
      </c>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spans="1:26" s="28" customFormat="1" ht="12.75" customHeight="1">
      <c r="A50" s="134" t="s">
        <v>642</v>
      </c>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spans="1:26" s="28" customFormat="1" ht="12.75" customHeight="1">
      <c r="A51" s="135" t="s">
        <v>641</v>
      </c>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row>
    <row r="52" spans="1:26" s="28" customFormat="1" ht="12.75" customHeight="1">
      <c r="A52" s="125" t="s">
        <v>640</v>
      </c>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spans="1:26" s="28" customFormat="1" ht="12.75" customHeight="1">
      <c r="A53" s="125" t="s">
        <v>639</v>
      </c>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spans="1:26" s="28" customFormat="1" ht="12.75" customHeight="1">
      <c r="A54" s="126" t="s">
        <v>638</v>
      </c>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row>
    <row r="55" spans="1:26" s="28" customFormat="1" ht="12.75" customHeight="1">
      <c r="A55" s="127" t="s">
        <v>637</v>
      </c>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s="28" customFormat="1" ht="12.75" customHeight="1">
      <c r="A56" s="135" t="s">
        <v>636</v>
      </c>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s="28" customFormat="1" ht="12.75" customHeight="1">
      <c r="A57" s="126" t="s">
        <v>635</v>
      </c>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row>
    <row r="58" spans="1:26" s="28" customFormat="1" ht="12.75" customHeight="1">
      <c r="A58" s="125" t="s">
        <v>627</v>
      </c>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spans="1:26" s="28" customFormat="1" ht="12.75" customHeight="1">
      <c r="A59" s="135" t="s">
        <v>634</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s="28" customFormat="1" ht="12.75" customHeight="1">
      <c r="A60" s="125" t="s">
        <v>633</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spans="1:26" s="28" customFormat="1" ht="12.75" customHeight="1">
      <c r="A61" s="135" t="s">
        <v>632</v>
      </c>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spans="1:26" s="28" customFormat="1" ht="12.75" customHeight="1">
      <c r="A62" s="125" t="s">
        <v>631</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spans="1:26" s="28" customFormat="1" ht="12.75" customHeight="1">
      <c r="A63" s="125" t="s">
        <v>630</v>
      </c>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s="28" customFormat="1" ht="12.75" customHeight="1">
      <c r="A64" s="135" t="s">
        <v>629</v>
      </c>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spans="1:26" s="28" customFormat="1" ht="12.75" customHeight="1">
      <c r="A65" s="126" t="s">
        <v>628</v>
      </c>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row>
    <row r="66" spans="1:26" s="28" customFormat="1" ht="12.75" customHeight="1">
      <c r="A66" s="125" t="s">
        <v>627</v>
      </c>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s="28" customFormat="1" ht="12.75" customHeight="1">
      <c r="A67" s="135" t="s">
        <v>626</v>
      </c>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row>
    <row r="68" spans="1:26" s="28" customFormat="1" ht="12.75" customHeight="1">
      <c r="A68" s="125" t="s">
        <v>625</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s="28" customFormat="1" ht="12.75" customHeight="1">
      <c r="A69" s="135" t="s">
        <v>624</v>
      </c>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row>
    <row r="70" spans="1:26" s="28" customFormat="1" ht="12.75" customHeight="1">
      <c r="A70" s="126" t="s">
        <v>623</v>
      </c>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row>
    <row r="71" spans="1:26" s="28" customFormat="1" ht="12.75" customHeight="1">
      <c r="A71" s="125" t="s">
        <v>622</v>
      </c>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spans="1:26" s="29" customFormat="1" ht="12.75" customHeight="1">
      <c r="A72" s="127" t="s">
        <v>621</v>
      </c>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1:26" s="29" customFormat="1" ht="12.75" customHeight="1">
      <c r="A73" s="135" t="s">
        <v>620</v>
      </c>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row>
    <row r="74" spans="1:26" s="29" customFormat="1" ht="12.75" customHeight="1">
      <c r="A74" s="125" t="s">
        <v>619</v>
      </c>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s="29" customFormat="1" ht="12.75" customHeight="1">
      <c r="A75" s="125" t="s">
        <v>618</v>
      </c>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spans="1:26" s="28" customFormat="1" ht="12.75" customHeight="1">
      <c r="A76" s="125" t="s">
        <v>615</v>
      </c>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spans="1:26" ht="12.75" customHeight="1">
      <c r="A77" s="135" t="s">
        <v>617</v>
      </c>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row>
    <row r="78" spans="1:26" s="28" customFormat="1" ht="12.75" customHeight="1">
      <c r="A78" s="125" t="s">
        <v>616</v>
      </c>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spans="1:26" s="29" customFormat="1" ht="12.75" customHeight="1">
      <c r="A79" s="125" t="s">
        <v>615</v>
      </c>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spans="1:26" s="28" customFormat="1" ht="12.75" customHeight="1">
      <c r="A80" s="127" t="s">
        <v>614</v>
      </c>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1:26" s="28" customFormat="1" ht="12.75" customHeight="1">
      <c r="A81" s="125" t="s">
        <v>613</v>
      </c>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spans="1:26" s="28" customFormat="1" ht="12.75" customHeight="1">
      <c r="A82" s="125" t="s">
        <v>612</v>
      </c>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spans="1:26" ht="12.75" customHeight="1">
      <c r="A83" s="125" t="s">
        <v>611</v>
      </c>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spans="1:26" ht="12.75" customHeight="1">
      <c r="A84" s="138" t="s">
        <v>610</v>
      </c>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G12" sqref="G12"/>
    </sheetView>
  </sheetViews>
  <sheetFormatPr defaultRowHeight="14.5"/>
  <cols>
    <col min="1" max="1" width="26.81640625" customWidth="1"/>
    <col min="2" max="2" width="16.7265625" customWidth="1"/>
    <col min="3" max="3" width="12.54296875" customWidth="1"/>
    <col min="4" max="4" width="14.1796875" customWidth="1"/>
    <col min="5" max="5" width="16.7265625" customWidth="1"/>
    <col min="6" max="6" width="16.26953125" customWidth="1"/>
    <col min="7" max="7" width="15.81640625" customWidth="1"/>
  </cols>
  <sheetData>
    <row r="1" spans="1:7">
      <c r="A1" s="1" t="s">
        <v>590</v>
      </c>
    </row>
    <row r="2" spans="1:7">
      <c r="A2" s="1"/>
    </row>
    <row r="3" spans="1:7" ht="43.5">
      <c r="A3" s="23" t="s">
        <v>591</v>
      </c>
      <c r="B3" s="23" t="s">
        <v>592</v>
      </c>
      <c r="C3" s="23" t="s">
        <v>593</v>
      </c>
      <c r="D3" s="23" t="s">
        <v>594</v>
      </c>
      <c r="E3" s="23" t="s">
        <v>595</v>
      </c>
      <c r="F3" s="23" t="s">
        <v>596</v>
      </c>
      <c r="G3" s="23" t="s">
        <v>597</v>
      </c>
    </row>
    <row r="4" spans="1:7">
      <c r="A4" t="s">
        <v>598</v>
      </c>
      <c r="B4" s="24">
        <v>21611</v>
      </c>
      <c r="C4" s="24">
        <v>244203</v>
      </c>
      <c r="D4" s="24">
        <v>3584</v>
      </c>
      <c r="E4">
        <v>11.3</v>
      </c>
      <c r="F4">
        <v>5.7</v>
      </c>
      <c r="G4">
        <v>2.4</v>
      </c>
    </row>
    <row r="5" spans="1:7">
      <c r="A5" t="s">
        <v>599</v>
      </c>
      <c r="B5" s="24">
        <v>10147</v>
      </c>
      <c r="C5" s="24">
        <v>121865</v>
      </c>
      <c r="D5" s="24">
        <v>2035</v>
      </c>
      <c r="E5">
        <v>12</v>
      </c>
      <c r="F5">
        <v>6</v>
      </c>
      <c r="G5">
        <v>2.7</v>
      </c>
    </row>
    <row r="6" spans="1:7">
      <c r="A6" t="s">
        <v>600</v>
      </c>
      <c r="B6">
        <v>735</v>
      </c>
      <c r="C6" s="24">
        <v>8137</v>
      </c>
      <c r="D6">
        <v>154</v>
      </c>
      <c r="E6">
        <v>11.1</v>
      </c>
      <c r="F6">
        <v>7.8</v>
      </c>
      <c r="G6">
        <v>2.4</v>
      </c>
    </row>
    <row r="7" spans="1:7">
      <c r="A7" t="s">
        <v>601</v>
      </c>
      <c r="B7">
        <v>854</v>
      </c>
      <c r="C7" s="24">
        <v>12694</v>
      </c>
      <c r="D7">
        <v>220</v>
      </c>
      <c r="E7">
        <v>14.9</v>
      </c>
      <c r="F7">
        <v>4.0999999999999996</v>
      </c>
      <c r="G7">
        <v>3.8</v>
      </c>
    </row>
    <row r="8" spans="1:7">
      <c r="A8" t="s">
        <v>602</v>
      </c>
      <c r="B8" s="24">
        <v>1704</v>
      </c>
      <c r="C8" s="24">
        <v>18728</v>
      </c>
      <c r="D8">
        <v>212</v>
      </c>
      <c r="E8">
        <v>11</v>
      </c>
      <c r="F8">
        <v>4.7</v>
      </c>
      <c r="G8">
        <v>2.2999999999999998</v>
      </c>
    </row>
    <row r="9" spans="1:7">
      <c r="A9" t="s">
        <v>603</v>
      </c>
      <c r="B9" s="24">
        <v>2508</v>
      </c>
      <c r="C9" s="24">
        <v>21580</v>
      </c>
      <c r="D9">
        <v>362</v>
      </c>
      <c r="E9">
        <v>8.6</v>
      </c>
      <c r="F9">
        <v>6.3</v>
      </c>
      <c r="G9">
        <v>2.2999999999999998</v>
      </c>
    </row>
    <row r="10" spans="1:7">
      <c r="A10" t="s">
        <v>604</v>
      </c>
      <c r="B10" s="24">
        <v>3916</v>
      </c>
      <c r="C10" s="24">
        <v>43741</v>
      </c>
      <c r="D10">
        <v>280</v>
      </c>
      <c r="E10">
        <v>11.2</v>
      </c>
      <c r="F10">
        <v>4.5999999999999996</v>
      </c>
      <c r="G10">
        <v>1.3</v>
      </c>
    </row>
    <row r="11" spans="1:7">
      <c r="A11" t="s">
        <v>605</v>
      </c>
      <c r="B11" s="24">
        <v>1747</v>
      </c>
      <c r="C11" s="24">
        <v>17458</v>
      </c>
      <c r="D11">
        <v>322</v>
      </c>
      <c r="E11">
        <v>10</v>
      </c>
      <c r="F11">
        <v>6.8</v>
      </c>
      <c r="G11">
        <v>2.4</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3"/>
  <sheetViews>
    <sheetView workbookViewId="0">
      <selection activeCell="A4" sqref="A4"/>
    </sheetView>
  </sheetViews>
  <sheetFormatPr defaultRowHeight="14.5"/>
  <cols>
    <col min="1" max="1" width="91.1796875" customWidth="1"/>
    <col min="2" max="2" width="20" customWidth="1"/>
    <col min="4" max="4" width="15.1796875" customWidth="1"/>
    <col min="6" max="6" width="21" customWidth="1"/>
    <col min="8" max="8" width="23.36328125" customWidth="1"/>
    <col min="9" max="9" width="23.36328125" style="58" customWidth="1"/>
    <col min="10" max="10" width="20.6328125" customWidth="1"/>
    <col min="11" max="11" width="14.1796875" customWidth="1"/>
    <col min="14" max="14" width="21.1796875" customWidth="1"/>
    <col min="15" max="15" width="22.1796875" customWidth="1"/>
    <col min="16" max="16" width="11.81640625" bestFit="1" customWidth="1"/>
  </cols>
  <sheetData>
    <row r="1" spans="1:9">
      <c r="A1" t="s">
        <v>985</v>
      </c>
    </row>
    <row r="2" spans="1:9">
      <c r="A2" t="s">
        <v>986</v>
      </c>
    </row>
    <row r="4" spans="1:9" ht="72.5">
      <c r="B4" t="s">
        <v>977</v>
      </c>
      <c r="C4" s="58"/>
      <c r="D4" s="78" t="s">
        <v>983</v>
      </c>
      <c r="E4" s="78" t="s">
        <v>988</v>
      </c>
      <c r="F4" t="s">
        <v>989</v>
      </c>
      <c r="G4" t="s">
        <v>990</v>
      </c>
      <c r="I4"/>
    </row>
    <row r="5" spans="1:9">
      <c r="A5" s="58" t="s">
        <v>978</v>
      </c>
      <c r="B5" s="58">
        <v>576</v>
      </c>
      <c r="C5" s="58"/>
      <c r="D5" s="58"/>
      <c r="E5" s="58">
        <f>B5/B7</f>
        <v>5.2363636363636363</v>
      </c>
      <c r="F5" s="59">
        <f>$B$99*F6</f>
        <v>1.3471913331456386E-3</v>
      </c>
      <c r="G5" s="59"/>
      <c r="H5" s="58"/>
    </row>
    <row r="6" spans="1:9">
      <c r="A6" s="58" t="s">
        <v>825</v>
      </c>
      <c r="B6" s="58">
        <v>413</v>
      </c>
      <c r="C6" s="58"/>
      <c r="D6" s="58"/>
      <c r="E6" s="58">
        <f>B6/B7</f>
        <v>3.7545454545454544</v>
      </c>
      <c r="F6" s="59">
        <f>D7*E6</f>
        <v>2.6801072373578475E-3</v>
      </c>
      <c r="G6" s="59"/>
      <c r="H6" s="58"/>
    </row>
    <row r="7" spans="1:9">
      <c r="A7" s="58" t="s">
        <v>979</v>
      </c>
      <c r="B7" s="58">
        <v>110</v>
      </c>
      <c r="C7" s="58"/>
      <c r="D7" s="59">
        <f>'Nonroad Freight'!$B$111</f>
        <v>7.1383001479264708E-4</v>
      </c>
      <c r="E7" s="58"/>
      <c r="F7" s="59"/>
      <c r="G7" s="59"/>
      <c r="H7" s="58"/>
    </row>
    <row r="8" spans="1:9">
      <c r="A8" s="58" t="s">
        <v>980</v>
      </c>
      <c r="B8" s="58">
        <v>10.5</v>
      </c>
      <c r="C8" s="58"/>
      <c r="D8" s="58"/>
      <c r="E8" s="58">
        <f>B8/B7</f>
        <v>9.5454545454545459E-2</v>
      </c>
      <c r="F8" s="59">
        <f>D7*E8</f>
        <v>6.8138319593843581E-5</v>
      </c>
      <c r="G8" s="58"/>
      <c r="H8" s="58"/>
    </row>
    <row r="9" spans="1:9">
      <c r="A9" s="58"/>
      <c r="B9" s="58"/>
      <c r="C9" s="58"/>
      <c r="D9" s="58"/>
      <c r="E9" s="58"/>
      <c r="F9" s="58"/>
      <c r="G9" s="58"/>
      <c r="H9" s="58"/>
    </row>
    <row r="11" spans="1:9">
      <c r="A11" t="s">
        <v>1211</v>
      </c>
      <c r="B11" s="59">
        <f>1/294</f>
        <v>3.4013605442176869E-3</v>
      </c>
    </row>
    <row r="12" spans="1:9">
      <c r="A12" t="s">
        <v>1212</v>
      </c>
    </row>
    <row r="13" spans="1:9">
      <c r="A13" t="s">
        <v>1213</v>
      </c>
    </row>
    <row r="14" spans="1:9">
      <c r="A14" t="s">
        <v>1214</v>
      </c>
    </row>
    <row r="15" spans="1:9" s="58" customFormat="1">
      <c r="A15" s="58" t="s">
        <v>1215</v>
      </c>
    </row>
    <row r="16" spans="1:9" s="58" customFormat="1"/>
    <row r="18" spans="1:16">
      <c r="A18" s="76" t="s">
        <v>975</v>
      </c>
    </row>
    <row r="19" spans="1:16">
      <c r="A19" s="76" t="s">
        <v>981</v>
      </c>
      <c r="F19" t="s">
        <v>982</v>
      </c>
    </row>
    <row r="20" spans="1:16">
      <c r="A20" s="77" t="s">
        <v>976</v>
      </c>
    </row>
    <row r="21" spans="1:16">
      <c r="P21" t="s">
        <v>984</v>
      </c>
    </row>
    <row r="22" spans="1:16" s="58" customFormat="1">
      <c r="A22" s="76"/>
      <c r="P22" s="58" t="e">
        <f>D7/I5</f>
        <v>#DIV/0!</v>
      </c>
    </row>
    <row r="23" spans="1:16" s="58" customFormat="1">
      <c r="A23" s="76"/>
    </row>
    <row r="24" spans="1:16" s="58" customFormat="1">
      <c r="A24" s="76"/>
    </row>
    <row r="25" spans="1:16" s="58" customFormat="1">
      <c r="A25" s="76"/>
    </row>
    <row r="26" spans="1:16" s="58" customFormat="1">
      <c r="A26" s="76"/>
    </row>
    <row r="27" spans="1:16" s="58" customFormat="1">
      <c r="A27" s="76"/>
    </row>
    <row r="28" spans="1:16" s="58" customFormat="1">
      <c r="A28" s="76"/>
    </row>
    <row r="33" spans="1:1">
      <c r="A33" s="76" t="s">
        <v>981</v>
      </c>
    </row>
    <row r="34" spans="1:1" s="58" customFormat="1">
      <c r="A34" s="76"/>
    </row>
    <row r="35" spans="1:1" s="58" customFormat="1">
      <c r="A35" t="s">
        <v>987</v>
      </c>
    </row>
    <row r="36" spans="1:1" s="58" customFormat="1">
      <c r="A36"/>
    </row>
    <row r="37" spans="1:1" s="58" customFormat="1">
      <c r="A37" s="76" t="s">
        <v>974</v>
      </c>
    </row>
    <row r="38" spans="1:1" s="58" customFormat="1">
      <c r="A38" s="76"/>
    </row>
    <row r="39" spans="1:1" s="58" customFormat="1">
      <c r="A39" s="76"/>
    </row>
    <row r="40" spans="1:1" s="58" customFormat="1">
      <c r="A40" s="76"/>
    </row>
    <row r="41" spans="1:1" s="58" customFormat="1">
      <c r="A41" s="76"/>
    </row>
    <row r="42" spans="1:1" s="58" customFormat="1">
      <c r="A42" s="76"/>
    </row>
    <row r="43" spans="1:1" s="58" customFormat="1">
      <c r="A43" s="76"/>
    </row>
    <row r="44" spans="1:1" s="58" customFormat="1">
      <c r="A44" s="76"/>
    </row>
    <row r="45" spans="1:1" s="58" customFormat="1">
      <c r="A45" s="116" t="s">
        <v>1203</v>
      </c>
    </row>
    <row r="46" spans="1:1" s="58" customFormat="1">
      <c r="A46" s="114" t="s">
        <v>1201</v>
      </c>
    </row>
    <row r="47" spans="1:1" s="58" customFormat="1">
      <c r="A47" s="114" t="s">
        <v>1202</v>
      </c>
    </row>
    <row r="48" spans="1:1" s="58" customFormat="1">
      <c r="A48" s="76"/>
    </row>
    <row r="49" spans="1:7" s="58" customFormat="1">
      <c r="A49" s="76" t="s">
        <v>998</v>
      </c>
    </row>
    <row r="50" spans="1:7">
      <c r="A50" s="58"/>
      <c r="B50" s="58"/>
      <c r="C50" s="58"/>
      <c r="D50" s="58"/>
      <c r="E50" s="58"/>
      <c r="F50" s="58"/>
      <c r="G50" s="58"/>
    </row>
    <row r="51" spans="1:7" ht="14.5" customHeight="1">
      <c r="A51" s="79" t="s">
        <v>999</v>
      </c>
      <c r="B51" s="91"/>
      <c r="C51" s="91"/>
      <c r="D51" s="91"/>
      <c r="E51" s="91"/>
      <c r="F51" s="91"/>
      <c r="G51" s="91"/>
    </row>
    <row r="52" spans="1:7" ht="15" thickBot="1">
      <c r="A52" s="96"/>
      <c r="B52" s="96"/>
      <c r="C52" s="96"/>
      <c r="D52" s="96"/>
      <c r="E52" s="96"/>
      <c r="F52" s="96"/>
      <c r="G52" s="96"/>
    </row>
    <row r="53" spans="1:7">
      <c r="A53" s="80"/>
      <c r="B53" s="81">
        <v>2007</v>
      </c>
      <c r="C53" s="81">
        <v>2010</v>
      </c>
      <c r="D53" s="81">
        <v>2011</v>
      </c>
      <c r="E53" s="81">
        <v>2012</v>
      </c>
      <c r="F53" s="81">
        <v>2013</v>
      </c>
      <c r="G53" s="81">
        <v>2014</v>
      </c>
    </row>
    <row r="54" spans="1:7">
      <c r="A54" s="82" t="s">
        <v>1000</v>
      </c>
      <c r="B54" s="83">
        <v>21238</v>
      </c>
      <c r="C54" s="83">
        <v>21499</v>
      </c>
      <c r="D54" s="84">
        <v>21677</v>
      </c>
      <c r="E54" s="85" t="s">
        <v>1001</v>
      </c>
      <c r="F54" s="84">
        <v>21540</v>
      </c>
      <c r="G54" s="84">
        <v>21573</v>
      </c>
    </row>
    <row r="55" spans="1:7">
      <c r="A55" s="86" t="s">
        <v>994</v>
      </c>
      <c r="B55" s="87">
        <v>14846</v>
      </c>
      <c r="C55" s="87">
        <v>13733</v>
      </c>
      <c r="D55" s="87">
        <v>14043</v>
      </c>
      <c r="E55" s="87">
        <v>13800</v>
      </c>
      <c r="F55" s="87">
        <v>14607</v>
      </c>
      <c r="G55" s="87">
        <v>14533</v>
      </c>
    </row>
    <row r="56" spans="1:7">
      <c r="A56" s="88" t="s">
        <v>995</v>
      </c>
      <c r="B56" s="87">
        <v>320</v>
      </c>
      <c r="C56" s="87">
        <v>289</v>
      </c>
      <c r="D56" s="87">
        <v>298</v>
      </c>
      <c r="E56" s="87">
        <v>294</v>
      </c>
      <c r="F56" s="87">
        <v>296</v>
      </c>
      <c r="G56" s="87">
        <v>292</v>
      </c>
    </row>
    <row r="57" spans="1:7">
      <c r="A57" s="90" t="s">
        <v>996</v>
      </c>
      <c r="B57" s="89">
        <v>225</v>
      </c>
      <c r="C57" s="89">
        <v>217</v>
      </c>
      <c r="D57" s="89">
        <v>211</v>
      </c>
      <c r="E57" s="89">
        <v>210</v>
      </c>
      <c r="F57" s="89" t="s">
        <v>997</v>
      </c>
      <c r="G57" s="89" t="s">
        <v>997</v>
      </c>
    </row>
    <row r="58" spans="1:7">
      <c r="A58" s="95" t="s">
        <v>1002</v>
      </c>
      <c r="B58" s="95"/>
      <c r="C58" s="95"/>
      <c r="D58" s="95"/>
      <c r="E58" s="95"/>
      <c r="F58" s="95"/>
      <c r="G58" s="95"/>
    </row>
    <row r="59" spans="1:7">
      <c r="A59" s="94"/>
      <c r="B59" s="94"/>
      <c r="C59" s="94"/>
      <c r="D59" s="94"/>
      <c r="E59" s="94"/>
      <c r="F59" s="94"/>
      <c r="G59" s="94"/>
    </row>
    <row r="60" spans="1:7" ht="14.5" customHeight="1">
      <c r="A60" s="92" t="s">
        <v>1003</v>
      </c>
      <c r="B60" s="92"/>
      <c r="C60" s="92"/>
      <c r="D60" s="92"/>
      <c r="E60" s="92"/>
      <c r="F60" s="92"/>
      <c r="G60" s="92"/>
    </row>
    <row r="61" spans="1:7">
      <c r="A61" s="92"/>
      <c r="B61" s="92"/>
      <c r="C61" s="92"/>
      <c r="D61" s="92"/>
      <c r="E61" s="92"/>
      <c r="F61" s="92"/>
      <c r="G61" s="92"/>
    </row>
    <row r="62" spans="1:7" ht="14.5" customHeight="1">
      <c r="A62" s="115" t="s">
        <v>1004</v>
      </c>
      <c r="B62" s="93"/>
      <c r="C62" s="93"/>
      <c r="D62" s="93"/>
      <c r="E62" s="93"/>
      <c r="F62" s="93"/>
      <c r="G62" s="93"/>
    </row>
    <row r="63" spans="1:7">
      <c r="A63" s="58"/>
    </row>
    <row r="64" spans="1:7" s="58" customFormat="1"/>
    <row r="65" spans="1:36" s="58" customFormat="1"/>
    <row r="66" spans="1:36" s="58" customFormat="1"/>
    <row r="67" spans="1:36" s="58" customFormat="1">
      <c r="A67" s="116" t="s">
        <v>1204</v>
      </c>
    </row>
    <row r="68" spans="1:36" s="58" customFormat="1"/>
    <row r="69" spans="1:36" s="58" customFormat="1">
      <c r="A69" s="58" t="s">
        <v>1205</v>
      </c>
    </row>
    <row r="70" spans="1:36" s="58" customFormat="1"/>
    <row r="71" spans="1:36">
      <c r="A71" t="s">
        <v>1207</v>
      </c>
    </row>
    <row r="72" spans="1:36">
      <c r="A72" s="112" t="s">
        <v>1197</v>
      </c>
      <c r="B72" s="58">
        <f>B83+B94</f>
        <v>5.8353290545203808E-2</v>
      </c>
      <c r="C72" s="58">
        <f t="shared" ref="C72:AJ72" si="0">C83+C94</f>
        <v>6.1363599991099915E-2</v>
      </c>
      <c r="D72" s="58">
        <f t="shared" si="0"/>
        <v>6.4386805441811495E-2</v>
      </c>
      <c r="E72" s="58">
        <f t="shared" si="0"/>
        <v>6.74410360882155E-2</v>
      </c>
      <c r="F72" s="58">
        <f t="shared" si="0"/>
        <v>6.9800643253500119E-2</v>
      </c>
      <c r="G72" s="58">
        <f t="shared" si="0"/>
        <v>7.2132171738415574E-2</v>
      </c>
      <c r="H72" s="58">
        <f t="shared" si="0"/>
        <v>7.4410108267218555E-2</v>
      </c>
      <c r="I72" s="58">
        <f t="shared" si="0"/>
        <v>7.6634250011170774E-2</v>
      </c>
      <c r="J72" s="58">
        <f t="shared" si="0"/>
        <v>7.9140813120522679E-2</v>
      </c>
      <c r="K72" s="58">
        <f t="shared" si="0"/>
        <v>8.1553520582189745E-2</v>
      </c>
      <c r="L72" s="58">
        <f t="shared" si="0"/>
        <v>8.4045793940505154E-2</v>
      </c>
      <c r="M72" s="58">
        <f t="shared" si="0"/>
        <v>8.6425344213014746E-2</v>
      </c>
      <c r="N72" s="58">
        <f t="shared" si="0"/>
        <v>8.8706030351734494E-2</v>
      </c>
      <c r="O72" s="58">
        <f t="shared" si="0"/>
        <v>9.0888812542816749E-2</v>
      </c>
      <c r="P72" s="58">
        <f t="shared" si="0"/>
        <v>9.2974640835583156E-2</v>
      </c>
      <c r="Q72" s="58">
        <f t="shared" si="0"/>
        <v>9.5409209748214277E-2</v>
      </c>
      <c r="R72" s="58">
        <f t="shared" si="0"/>
        <v>9.7691128520865284E-2</v>
      </c>
      <c r="S72" s="58">
        <f t="shared" si="0"/>
        <v>9.9823145515460718E-2</v>
      </c>
      <c r="T72" s="58">
        <f t="shared" si="0"/>
        <v>0.10180799933795939</v>
      </c>
      <c r="U72" s="58">
        <f t="shared" si="0"/>
        <v>0.10364841883835256</v>
      </c>
      <c r="V72" s="58">
        <f t="shared" si="0"/>
        <v>0.10568957206736644</v>
      </c>
      <c r="W72" s="58">
        <f t="shared" si="0"/>
        <v>0.10753420083065338</v>
      </c>
      <c r="X72" s="58">
        <f t="shared" si="0"/>
        <v>0.10918698870173001</v>
      </c>
      <c r="Y72" s="58">
        <f t="shared" si="0"/>
        <v>0.11065260949814586</v>
      </c>
      <c r="Z72" s="58">
        <f t="shared" si="0"/>
        <v>0.1119357272814841</v>
      </c>
      <c r="AA72" s="58">
        <f t="shared" si="0"/>
        <v>0.11348093560505204</v>
      </c>
      <c r="AB72" s="58">
        <f t="shared" si="0"/>
        <v>0.11474379998594025</v>
      </c>
      <c r="AC72" s="58">
        <f t="shared" si="0"/>
        <v>0.1157332210331828</v>
      </c>
      <c r="AD72" s="58">
        <f t="shared" si="0"/>
        <v>0.11645808959984665</v>
      </c>
      <c r="AE72" s="58">
        <f t="shared" si="0"/>
        <v>0.11692728678303242</v>
      </c>
      <c r="AF72" s="58">
        <f t="shared" si="0"/>
        <v>0.11714968392387394</v>
      </c>
      <c r="AG72" s="58">
        <f t="shared" si="0"/>
        <v>0.11713414260753792</v>
      </c>
      <c r="AH72" s="58">
        <f t="shared" si="0"/>
        <v>0.11688951466322467</v>
      </c>
      <c r="AI72" s="58">
        <f t="shared" si="0"/>
        <v>0.11642464216416795</v>
      </c>
      <c r="AJ72" s="58">
        <f t="shared" si="0"/>
        <v>0.11574835742763405</v>
      </c>
    </row>
    <row r="73" spans="1:36">
      <c r="A73" s="58"/>
      <c r="B73" s="58"/>
      <c r="C73" s="58"/>
      <c r="D73" s="58"/>
      <c r="E73" s="58"/>
      <c r="F73" s="58"/>
      <c r="G73" s="58"/>
      <c r="H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row>
    <row r="74" spans="1:36">
      <c r="A74" s="56" t="s">
        <v>1198</v>
      </c>
      <c r="B74" s="58">
        <v>2016</v>
      </c>
      <c r="C74" s="58">
        <v>2017</v>
      </c>
      <c r="D74" s="58">
        <v>2018</v>
      </c>
      <c r="E74" s="58">
        <v>2019</v>
      </c>
      <c r="F74" s="58">
        <v>2020</v>
      </c>
      <c r="G74" s="58">
        <v>2021</v>
      </c>
      <c r="H74" s="58">
        <v>2022</v>
      </c>
      <c r="I74" s="58">
        <v>2023</v>
      </c>
      <c r="J74" s="58">
        <v>2024</v>
      </c>
      <c r="K74" s="58">
        <v>2025</v>
      </c>
      <c r="L74" s="58">
        <v>2026</v>
      </c>
      <c r="M74" s="58">
        <v>2027</v>
      </c>
      <c r="N74" s="58">
        <v>2028</v>
      </c>
      <c r="O74" s="58">
        <v>2029</v>
      </c>
      <c r="P74" s="58">
        <v>2030</v>
      </c>
      <c r="Q74" s="58">
        <v>2031</v>
      </c>
      <c r="R74" s="58">
        <v>2032</v>
      </c>
      <c r="S74" s="58">
        <v>2033</v>
      </c>
      <c r="T74" s="58">
        <v>2034</v>
      </c>
      <c r="U74" s="58">
        <v>2035</v>
      </c>
      <c r="V74" s="58">
        <v>2036</v>
      </c>
      <c r="W74" s="58">
        <v>2037</v>
      </c>
      <c r="X74" s="58">
        <v>2038</v>
      </c>
      <c r="Y74" s="58">
        <v>2039</v>
      </c>
      <c r="Z74" s="58">
        <v>2040</v>
      </c>
      <c r="AA74" s="58">
        <v>2041</v>
      </c>
      <c r="AB74" s="58">
        <v>2042</v>
      </c>
      <c r="AC74" s="58">
        <v>2043</v>
      </c>
      <c r="AD74" s="58">
        <v>2044</v>
      </c>
      <c r="AE74" s="58">
        <v>2045</v>
      </c>
      <c r="AF74" s="58">
        <v>2046</v>
      </c>
      <c r="AG74" s="58">
        <v>2047</v>
      </c>
      <c r="AH74" s="58">
        <v>2048</v>
      </c>
      <c r="AI74" s="58">
        <v>2049</v>
      </c>
      <c r="AJ74" s="58">
        <v>2050</v>
      </c>
    </row>
    <row r="75" spans="1:36">
      <c r="A75" s="58" t="s">
        <v>955</v>
      </c>
      <c r="B75" s="59">
        <v>1.9724004409046102E-3</v>
      </c>
      <c r="C75" s="59">
        <v>2.4024488909871102E-3</v>
      </c>
      <c r="D75" s="59">
        <v>3.0261654959952001E-3</v>
      </c>
      <c r="E75" s="59">
        <v>3.6324235384659902E-3</v>
      </c>
      <c r="F75" s="59">
        <v>4.3436916677353204E-3</v>
      </c>
      <c r="G75" s="59">
        <v>4.7282811441666803E-3</v>
      </c>
      <c r="H75" s="59">
        <v>5.1301047407508902E-3</v>
      </c>
      <c r="I75" s="59">
        <v>5.5492216315010797E-3</v>
      </c>
      <c r="J75" s="59">
        <v>6.0172824230024704E-3</v>
      </c>
      <c r="K75" s="59">
        <v>6.5016383866267702E-3</v>
      </c>
      <c r="L75" s="59">
        <v>7.0433375450379698E-3</v>
      </c>
      <c r="M75" s="59">
        <v>7.5990620120001302E-3</v>
      </c>
      <c r="N75" s="59">
        <v>8.1685469156336198E-3</v>
      </c>
      <c r="O75" s="59">
        <v>8.7515290133280792E-3</v>
      </c>
      <c r="P75" s="59">
        <v>9.3477466917424902E-3</v>
      </c>
      <c r="Q75" s="58">
        <v>1.0005908993047199E-2</v>
      </c>
      <c r="R75" s="58">
        <v>1.0673042494720999E-2</v>
      </c>
      <c r="S75" s="58">
        <v>1.13486557057532E-2</v>
      </c>
      <c r="T75" s="58">
        <v>1.20322587644027E-2</v>
      </c>
      <c r="U75" s="58">
        <v>1.2723363438197501E-2</v>
      </c>
      <c r="V75" s="58">
        <v>1.3475285485180699E-2</v>
      </c>
      <c r="W75" s="58">
        <v>1.42274343088132E-2</v>
      </c>
      <c r="X75" s="58">
        <v>1.4979007458989601E-2</v>
      </c>
      <c r="Y75" s="58">
        <v>1.57292041148735E-2</v>
      </c>
      <c r="Z75" s="58">
        <v>1.6477225084898E-2</v>
      </c>
      <c r="AA75" s="58">
        <v>1.7299313988973702E-2</v>
      </c>
      <c r="AB75" s="58">
        <v>1.8102243590448399E-2</v>
      </c>
      <c r="AC75" s="58">
        <v>1.8884570782576701E-2</v>
      </c>
      <c r="AD75" s="58">
        <v>1.9644854087882298E-2</v>
      </c>
      <c r="AE75" s="58">
        <v>2.0381653658158499E-2</v>
      </c>
      <c r="AF75" s="58">
        <v>2.1093531274467701E-2</v>
      </c>
      <c r="AG75" s="58">
        <v>2.1779050347141601E-2</v>
      </c>
      <c r="AH75" s="58">
        <v>2.24367759157812E-2</v>
      </c>
      <c r="AI75" s="58">
        <v>2.30652746492571E-2</v>
      </c>
      <c r="AJ75" s="58">
        <v>2.36631148457087E-2</v>
      </c>
    </row>
    <row r="76" spans="1:36">
      <c r="A76" s="58" t="s">
        <v>956</v>
      </c>
      <c r="B76" s="58">
        <v>0</v>
      </c>
      <c r="C76" s="58">
        <v>0</v>
      </c>
      <c r="D76" s="58">
        <v>0</v>
      </c>
      <c r="E76" s="58">
        <v>0</v>
      </c>
      <c r="F76" s="58">
        <v>0</v>
      </c>
      <c r="G76" s="58">
        <v>0</v>
      </c>
      <c r="H76" s="58">
        <v>0</v>
      </c>
      <c r="I76" s="58">
        <v>0</v>
      </c>
      <c r="J76" s="58">
        <v>0</v>
      </c>
      <c r="K76" s="58">
        <v>0</v>
      </c>
      <c r="L76" s="58">
        <v>0</v>
      </c>
      <c r="M76" s="58">
        <v>0</v>
      </c>
      <c r="N76" s="58">
        <v>0</v>
      </c>
      <c r="O76" s="58">
        <v>0</v>
      </c>
      <c r="P76" s="58">
        <v>0</v>
      </c>
      <c r="Q76" s="58">
        <v>0</v>
      </c>
      <c r="R76" s="58">
        <v>0</v>
      </c>
      <c r="S76" s="58">
        <v>0</v>
      </c>
      <c r="T76" s="58">
        <v>0</v>
      </c>
      <c r="U76" s="58">
        <v>0</v>
      </c>
      <c r="V76" s="58">
        <v>0</v>
      </c>
      <c r="W76" s="58">
        <v>0</v>
      </c>
      <c r="X76" s="58">
        <v>0</v>
      </c>
      <c r="Y76" s="58">
        <v>0</v>
      </c>
      <c r="Z76" s="58">
        <v>0</v>
      </c>
      <c r="AA76" s="58">
        <v>0</v>
      </c>
      <c r="AB76" s="58">
        <v>0</v>
      </c>
      <c r="AC76" s="58">
        <v>0</v>
      </c>
      <c r="AD76" s="58">
        <v>0</v>
      </c>
      <c r="AE76" s="58">
        <v>0</v>
      </c>
      <c r="AF76" s="58">
        <v>0</v>
      </c>
      <c r="AG76" s="58">
        <v>0</v>
      </c>
      <c r="AH76" s="58">
        <v>0</v>
      </c>
      <c r="AI76" s="58">
        <v>0</v>
      </c>
      <c r="AJ76" s="58">
        <v>0</v>
      </c>
    </row>
    <row r="77" spans="1:36">
      <c r="A77" s="58" t="s">
        <v>957</v>
      </c>
      <c r="B77" s="58">
        <v>3.9092473629111599E-2</v>
      </c>
      <c r="C77" s="58">
        <v>4.160995722553E-2</v>
      </c>
      <c r="D77" s="58">
        <v>4.3956299545571301E-2</v>
      </c>
      <c r="E77" s="58">
        <v>4.6339086108775802E-2</v>
      </c>
      <c r="F77" s="58">
        <v>4.8062512062271599E-2</v>
      </c>
      <c r="G77" s="58">
        <v>5.0078373315350297E-2</v>
      </c>
      <c r="H77" s="58">
        <v>5.20271409489588E-2</v>
      </c>
      <c r="I77" s="58">
        <v>5.3908481720891098E-2</v>
      </c>
      <c r="J77" s="58">
        <v>5.6037295235576698E-2</v>
      </c>
      <c r="K77" s="58">
        <v>5.8064445230833497E-2</v>
      </c>
      <c r="L77" s="58">
        <v>6.0089740631468803E-2</v>
      </c>
      <c r="M77" s="58">
        <v>6.2002853520428197E-2</v>
      </c>
      <c r="N77" s="58">
        <v>6.38049967655063E-2</v>
      </c>
      <c r="O77" s="58">
        <v>6.5497371849261493E-2</v>
      </c>
      <c r="P77" s="58">
        <v>6.70811688690163E-2</v>
      </c>
      <c r="Q77" s="58">
        <v>6.8954112953885302E-2</v>
      </c>
      <c r="R77" s="58">
        <v>7.0666570676911497E-2</v>
      </c>
      <c r="S77" s="58">
        <v>7.2221783414487498E-2</v>
      </c>
      <c r="T77" s="58">
        <v>7.3622981157770204E-2</v>
      </c>
      <c r="U77" s="58">
        <v>7.4873382512680206E-2</v>
      </c>
      <c r="V77" s="58">
        <v>7.6264841295357697E-2</v>
      </c>
      <c r="W77" s="58">
        <v>7.7460691431451303E-2</v>
      </c>
      <c r="X77" s="58">
        <v>7.8466420468040199E-2</v>
      </c>
      <c r="Y77" s="58">
        <v>7.9287504566967607E-2</v>
      </c>
      <c r="Z77" s="58">
        <v>7.9929408504840704E-2</v>
      </c>
      <c r="AA77" s="58">
        <v>8.0760483738513397E-2</v>
      </c>
      <c r="AB77" s="58">
        <v>8.1329524545185605E-2</v>
      </c>
      <c r="AC77" s="58">
        <v>8.1646876164093996E-2</v>
      </c>
      <c r="AD77" s="58">
        <v>8.1722872449238995E-2</v>
      </c>
      <c r="AE77" s="58">
        <v>8.1567835869385097E-2</v>
      </c>
      <c r="AF77" s="58">
        <v>8.11920775080609E-2</v>
      </c>
      <c r="AG77" s="58">
        <v>8.0605897063558599E-2</v>
      </c>
      <c r="AH77" s="58">
        <v>7.98195828489347E-2</v>
      </c>
      <c r="AI77" s="58">
        <v>7.8843411792009502E-2</v>
      </c>
      <c r="AJ77" s="58">
        <v>7.7687649435367101E-2</v>
      </c>
    </row>
    <row r="78" spans="1:36">
      <c r="A78" s="58" t="s">
        <v>958</v>
      </c>
      <c r="B78" s="58">
        <v>0</v>
      </c>
      <c r="C78" s="58">
        <v>0</v>
      </c>
      <c r="D78" s="58">
        <v>0</v>
      </c>
      <c r="E78" s="58">
        <v>0</v>
      </c>
      <c r="F78" s="58">
        <v>0</v>
      </c>
      <c r="G78" s="58">
        <v>0</v>
      </c>
      <c r="H78" s="58">
        <v>0</v>
      </c>
      <c r="I78" s="58">
        <v>0</v>
      </c>
      <c r="J78" s="58">
        <v>0</v>
      </c>
      <c r="K78" s="58">
        <v>0</v>
      </c>
      <c r="L78" s="58">
        <v>0</v>
      </c>
      <c r="M78" s="58">
        <v>0</v>
      </c>
      <c r="N78" s="58">
        <v>0</v>
      </c>
      <c r="O78" s="58">
        <v>0</v>
      </c>
      <c r="P78" s="58">
        <v>0</v>
      </c>
      <c r="Q78" s="58">
        <v>0</v>
      </c>
      <c r="R78" s="58">
        <v>0</v>
      </c>
      <c r="S78" s="58">
        <v>0</v>
      </c>
      <c r="T78" s="58">
        <v>0</v>
      </c>
      <c r="U78" s="58">
        <v>0</v>
      </c>
      <c r="V78" s="58">
        <v>0</v>
      </c>
      <c r="W78" s="58">
        <v>0</v>
      </c>
      <c r="X78" s="58">
        <v>0</v>
      </c>
      <c r="Y78" s="58">
        <v>0</v>
      </c>
      <c r="Z78" s="58">
        <v>0</v>
      </c>
      <c r="AA78" s="58">
        <v>0</v>
      </c>
      <c r="AB78" s="58">
        <v>0</v>
      </c>
      <c r="AC78" s="58">
        <v>0</v>
      </c>
      <c r="AD78" s="58">
        <v>0</v>
      </c>
      <c r="AE78" s="58">
        <v>0</v>
      </c>
      <c r="AF78" s="58">
        <v>0</v>
      </c>
      <c r="AG78" s="58">
        <v>0</v>
      </c>
      <c r="AH78" s="58">
        <v>0</v>
      </c>
      <c r="AI78" s="58">
        <v>0</v>
      </c>
      <c r="AJ78" s="58">
        <v>0</v>
      </c>
    </row>
    <row r="79" spans="1:36">
      <c r="A79" s="58" t="s">
        <v>959</v>
      </c>
      <c r="B79" s="58">
        <v>0</v>
      </c>
      <c r="C79" s="58">
        <v>0</v>
      </c>
      <c r="D79" s="58">
        <v>0</v>
      </c>
      <c r="E79" s="58">
        <v>0</v>
      </c>
      <c r="F79" s="58">
        <v>0</v>
      </c>
      <c r="G79" s="58">
        <v>0</v>
      </c>
      <c r="H79" s="58">
        <v>0</v>
      </c>
      <c r="I79" s="58">
        <v>0</v>
      </c>
      <c r="J79" s="58">
        <v>0</v>
      </c>
      <c r="K79" s="58">
        <v>0</v>
      </c>
      <c r="L79" s="58">
        <v>0</v>
      </c>
      <c r="M79" s="58">
        <v>0</v>
      </c>
      <c r="N79" s="58">
        <v>0</v>
      </c>
      <c r="O79" s="58">
        <v>0</v>
      </c>
      <c r="P79" s="58">
        <v>0</v>
      </c>
      <c r="Q79" s="58">
        <v>0</v>
      </c>
      <c r="R79" s="58">
        <v>0</v>
      </c>
      <c r="S79" s="58">
        <v>0</v>
      </c>
      <c r="T79" s="58">
        <v>0</v>
      </c>
      <c r="U79" s="58">
        <v>0</v>
      </c>
      <c r="V79" s="58">
        <v>0</v>
      </c>
      <c r="W79" s="58">
        <v>0</v>
      </c>
      <c r="X79" s="58">
        <v>0</v>
      </c>
      <c r="Y79" s="58">
        <v>0</v>
      </c>
      <c r="Z79" s="58">
        <v>0</v>
      </c>
      <c r="AA79" s="58">
        <v>0</v>
      </c>
      <c r="AB79" s="58">
        <v>0</v>
      </c>
      <c r="AC79" s="58">
        <v>0</v>
      </c>
      <c r="AD79" s="58">
        <v>0</v>
      </c>
      <c r="AE79" s="58">
        <v>0</v>
      </c>
      <c r="AF79" s="58">
        <v>0</v>
      </c>
      <c r="AG79" s="58">
        <v>0</v>
      </c>
      <c r="AH79" s="58">
        <v>0</v>
      </c>
      <c r="AI79" s="58">
        <v>0</v>
      </c>
      <c r="AJ79" s="58">
        <v>0</v>
      </c>
    </row>
    <row r="80" spans="1:36">
      <c r="A80" s="58" t="s">
        <v>960</v>
      </c>
      <c r="B80" s="58">
        <v>0</v>
      </c>
      <c r="C80" s="58">
        <v>0</v>
      </c>
      <c r="D80" s="58">
        <v>0</v>
      </c>
      <c r="E80" s="58">
        <v>0</v>
      </c>
      <c r="F80" s="58">
        <v>0</v>
      </c>
      <c r="G80" s="58">
        <v>0</v>
      </c>
      <c r="H80" s="58">
        <v>0</v>
      </c>
      <c r="I80" s="58">
        <v>0</v>
      </c>
      <c r="J80" s="58">
        <v>0</v>
      </c>
      <c r="K80" s="58">
        <v>0</v>
      </c>
      <c r="L80" s="58">
        <v>0</v>
      </c>
      <c r="M80" s="58">
        <v>0</v>
      </c>
      <c r="N80" s="58">
        <v>0</v>
      </c>
      <c r="O80" s="58">
        <v>0</v>
      </c>
      <c r="P80" s="58">
        <v>0</v>
      </c>
      <c r="Q80" s="58">
        <v>0</v>
      </c>
      <c r="R80" s="58">
        <v>0</v>
      </c>
      <c r="S80" s="58">
        <v>0</v>
      </c>
      <c r="T80" s="58">
        <v>0</v>
      </c>
      <c r="U80" s="58">
        <v>0</v>
      </c>
      <c r="V80" s="58">
        <v>0</v>
      </c>
      <c r="W80" s="58">
        <v>0</v>
      </c>
      <c r="X80" s="58">
        <v>0</v>
      </c>
      <c r="Y80" s="58">
        <v>0</v>
      </c>
      <c r="Z80" s="58">
        <v>0</v>
      </c>
      <c r="AA80" s="58">
        <v>0</v>
      </c>
      <c r="AB80" s="58">
        <v>0</v>
      </c>
      <c r="AC80" s="58">
        <v>0</v>
      </c>
      <c r="AD80" s="58">
        <v>0</v>
      </c>
      <c r="AE80" s="58">
        <v>0</v>
      </c>
      <c r="AF80" s="58">
        <v>0</v>
      </c>
      <c r="AG80" s="58">
        <v>0</v>
      </c>
      <c r="AH80" s="58">
        <v>0</v>
      </c>
      <c r="AI80" s="58">
        <v>0</v>
      </c>
      <c r="AJ80" s="58">
        <v>0</v>
      </c>
    </row>
    <row r="81" spans="1:36">
      <c r="A81" s="58" t="s">
        <v>961</v>
      </c>
      <c r="B81" s="58">
        <v>0</v>
      </c>
      <c r="C81" s="58">
        <v>0</v>
      </c>
      <c r="D81" s="58">
        <v>0</v>
      </c>
      <c r="E81" s="58">
        <v>0</v>
      </c>
      <c r="F81" s="58">
        <v>0</v>
      </c>
      <c r="G81" s="58">
        <v>0</v>
      </c>
      <c r="H81" s="58">
        <v>0</v>
      </c>
      <c r="I81" s="58">
        <v>0</v>
      </c>
      <c r="J81" s="58">
        <v>0</v>
      </c>
      <c r="K81" s="58">
        <v>0</v>
      </c>
      <c r="L81" s="58">
        <v>0</v>
      </c>
      <c r="M81" s="58">
        <v>0</v>
      </c>
      <c r="N81" s="58">
        <v>0</v>
      </c>
      <c r="O81" s="58">
        <v>0</v>
      </c>
      <c r="P81" s="58">
        <v>0</v>
      </c>
      <c r="Q81" s="58">
        <v>0</v>
      </c>
      <c r="R81" s="58">
        <v>0</v>
      </c>
      <c r="S81" s="58">
        <v>0</v>
      </c>
      <c r="T81" s="58">
        <v>0</v>
      </c>
      <c r="U81" s="58">
        <v>0</v>
      </c>
      <c r="V81" s="58">
        <v>0</v>
      </c>
      <c r="W81" s="58">
        <v>0</v>
      </c>
      <c r="X81" s="58">
        <v>0</v>
      </c>
      <c r="Y81" s="58">
        <v>0</v>
      </c>
      <c r="Z81" s="58">
        <v>0</v>
      </c>
      <c r="AA81" s="58">
        <v>0</v>
      </c>
      <c r="AB81" s="58">
        <v>0</v>
      </c>
      <c r="AC81" s="58">
        <v>0</v>
      </c>
      <c r="AD81" s="58">
        <v>0</v>
      </c>
      <c r="AE81" s="58">
        <v>0</v>
      </c>
      <c r="AF81" s="58">
        <v>0</v>
      </c>
      <c r="AG81" s="58">
        <v>0</v>
      </c>
      <c r="AH81" s="58">
        <v>0</v>
      </c>
      <c r="AI81" s="58">
        <v>0</v>
      </c>
      <c r="AJ81" s="58">
        <v>0</v>
      </c>
    </row>
    <row r="82" spans="1:36">
      <c r="A82" s="58" t="s">
        <v>962</v>
      </c>
      <c r="B82" s="58">
        <v>0</v>
      </c>
      <c r="C82" s="58">
        <v>0</v>
      </c>
      <c r="D82" s="58">
        <v>0</v>
      </c>
      <c r="E82" s="58">
        <v>0</v>
      </c>
      <c r="F82" s="58">
        <v>0</v>
      </c>
      <c r="G82" s="58">
        <v>0</v>
      </c>
      <c r="H82" s="58">
        <v>0</v>
      </c>
      <c r="I82" s="58">
        <v>0</v>
      </c>
      <c r="J82" s="58">
        <v>0</v>
      </c>
      <c r="K82" s="58">
        <v>0</v>
      </c>
      <c r="L82" s="58">
        <v>0</v>
      </c>
      <c r="M82" s="58">
        <v>0</v>
      </c>
      <c r="N82" s="58">
        <v>0</v>
      </c>
      <c r="O82" s="58">
        <v>0</v>
      </c>
      <c r="P82" s="58">
        <v>0</v>
      </c>
      <c r="Q82" s="58">
        <v>0</v>
      </c>
      <c r="R82" s="58">
        <v>0</v>
      </c>
      <c r="S82" s="58">
        <v>0</v>
      </c>
      <c r="T82" s="58">
        <v>0</v>
      </c>
      <c r="U82" s="58">
        <v>0</v>
      </c>
      <c r="V82" s="58">
        <v>0</v>
      </c>
      <c r="W82" s="58">
        <v>0</v>
      </c>
      <c r="X82" s="58">
        <v>0</v>
      </c>
      <c r="Y82" s="58">
        <v>0</v>
      </c>
      <c r="Z82" s="58">
        <v>0</v>
      </c>
      <c r="AA82" s="58">
        <v>0</v>
      </c>
      <c r="AB82" s="58">
        <v>0</v>
      </c>
      <c r="AC82" s="58">
        <v>0</v>
      </c>
      <c r="AD82" s="58">
        <v>0</v>
      </c>
      <c r="AE82" s="58">
        <v>0</v>
      </c>
      <c r="AF82" s="58">
        <v>0</v>
      </c>
      <c r="AG82" s="58">
        <v>0</v>
      </c>
      <c r="AH82" s="58">
        <v>0</v>
      </c>
      <c r="AI82" s="58">
        <v>0</v>
      </c>
      <c r="AJ82" s="58">
        <v>0</v>
      </c>
    </row>
    <row r="83" spans="1:36">
      <c r="A83" s="58" t="s">
        <v>1199</v>
      </c>
      <c r="B83" s="113">
        <f>SUM(B75:B82)</f>
        <v>4.1064874070016209E-2</v>
      </c>
      <c r="C83" s="113">
        <f t="shared" ref="C83:AJ83" si="1">SUM(C75:C82)</f>
        <v>4.4012406116517112E-2</v>
      </c>
      <c r="D83" s="113">
        <f t="shared" si="1"/>
        <v>4.6982465041566501E-2</v>
      </c>
      <c r="E83" s="113">
        <f t="shared" si="1"/>
        <v>4.9971509647241792E-2</v>
      </c>
      <c r="F83" s="113">
        <f t="shared" si="1"/>
        <v>5.2406203730006921E-2</v>
      </c>
      <c r="G83" s="113">
        <f t="shared" si="1"/>
        <v>5.4806654459516976E-2</v>
      </c>
      <c r="H83" s="113">
        <f t="shared" si="1"/>
        <v>5.7157245689709688E-2</v>
      </c>
      <c r="I83" s="113">
        <f t="shared" si="1"/>
        <v>5.9457703352392179E-2</v>
      </c>
      <c r="J83" s="113">
        <f t="shared" si="1"/>
        <v>6.205457765857917E-2</v>
      </c>
      <c r="K83" s="113">
        <f t="shared" si="1"/>
        <v>6.4566083617460274E-2</v>
      </c>
      <c r="L83" s="113">
        <f t="shared" si="1"/>
        <v>6.7133078176506766E-2</v>
      </c>
      <c r="M83" s="113">
        <f t="shared" si="1"/>
        <v>6.9601915532428324E-2</v>
      </c>
      <c r="N83" s="113">
        <f t="shared" si="1"/>
        <v>7.1973543681139923E-2</v>
      </c>
      <c r="O83" s="113">
        <f t="shared" si="1"/>
        <v>7.4248900862589576E-2</v>
      </c>
      <c r="P83" s="113">
        <f t="shared" si="1"/>
        <v>7.6428915560758787E-2</v>
      </c>
      <c r="Q83" s="113">
        <f t="shared" si="1"/>
        <v>7.8960021946932496E-2</v>
      </c>
      <c r="R83" s="113">
        <f t="shared" si="1"/>
        <v>8.1339613171632491E-2</v>
      </c>
      <c r="S83" s="113">
        <f t="shared" si="1"/>
        <v>8.3570439120240703E-2</v>
      </c>
      <c r="T83" s="113">
        <f t="shared" si="1"/>
        <v>8.5655239922172902E-2</v>
      </c>
      <c r="U83" s="113">
        <f t="shared" si="1"/>
        <v>8.7596745950877714E-2</v>
      </c>
      <c r="V83" s="113">
        <f t="shared" si="1"/>
        <v>8.9740126780538401E-2</v>
      </c>
      <c r="W83" s="113">
        <f t="shared" si="1"/>
        <v>9.1688125740264498E-2</v>
      </c>
      <c r="X83" s="113">
        <f t="shared" si="1"/>
        <v>9.3445427927029798E-2</v>
      </c>
      <c r="Y83" s="113">
        <f t="shared" si="1"/>
        <v>9.5016708681841103E-2</v>
      </c>
      <c r="Z83" s="113">
        <f t="shared" si="1"/>
        <v>9.6406633589738708E-2</v>
      </c>
      <c r="AA83" s="113">
        <f t="shared" si="1"/>
        <v>9.8059797727487102E-2</v>
      </c>
      <c r="AB83" s="113">
        <f t="shared" si="1"/>
        <v>9.9431768135634008E-2</v>
      </c>
      <c r="AC83" s="113">
        <f t="shared" si="1"/>
        <v>0.1005314469466707</v>
      </c>
      <c r="AD83" s="113">
        <f t="shared" si="1"/>
        <v>0.1013677265371213</v>
      </c>
      <c r="AE83" s="113">
        <f t="shared" si="1"/>
        <v>0.1019494895275436</v>
      </c>
      <c r="AF83" s="113">
        <f t="shared" si="1"/>
        <v>0.1022856087825286</v>
      </c>
      <c r="AG83" s="113">
        <f t="shared" si="1"/>
        <v>0.1023849474107002</v>
      </c>
      <c r="AH83" s="113">
        <f t="shared" si="1"/>
        <v>0.10225635876471589</v>
      </c>
      <c r="AI83" s="113">
        <f t="shared" si="1"/>
        <v>0.1019086864412666</v>
      </c>
      <c r="AJ83" s="113">
        <f t="shared" si="1"/>
        <v>0.1013507642810758</v>
      </c>
    </row>
    <row r="84" spans="1:36">
      <c r="A84" s="58"/>
      <c r="B84" s="58"/>
      <c r="C84" s="58"/>
      <c r="D84" s="58"/>
      <c r="E84" s="58"/>
      <c r="F84" s="58"/>
      <c r="G84" s="58"/>
      <c r="H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row>
    <row r="85" spans="1:36">
      <c r="A85" s="56" t="s">
        <v>1200</v>
      </c>
      <c r="B85" s="58">
        <v>2016</v>
      </c>
      <c r="C85" s="58">
        <v>2017</v>
      </c>
      <c r="D85" s="58">
        <v>2018</v>
      </c>
      <c r="E85" s="58">
        <v>2019</v>
      </c>
      <c r="F85" s="58">
        <v>2020</v>
      </c>
      <c r="G85" s="58">
        <v>2021</v>
      </c>
      <c r="H85" s="58">
        <v>2022</v>
      </c>
      <c r="I85" s="58">
        <v>2023</v>
      </c>
      <c r="J85" s="58">
        <v>2024</v>
      </c>
      <c r="K85" s="58">
        <v>2025</v>
      </c>
      <c r="L85" s="58">
        <v>2026</v>
      </c>
      <c r="M85" s="58">
        <v>2027</v>
      </c>
      <c r="N85" s="58">
        <v>2028</v>
      </c>
      <c r="O85" s="58">
        <v>2029</v>
      </c>
      <c r="P85" s="58">
        <v>2030</v>
      </c>
      <c r="Q85" s="58">
        <v>2031</v>
      </c>
      <c r="R85" s="58">
        <v>2032</v>
      </c>
      <c r="S85" s="58">
        <v>2033</v>
      </c>
      <c r="T85" s="58">
        <v>2034</v>
      </c>
      <c r="U85" s="58">
        <v>2035</v>
      </c>
      <c r="V85" s="58">
        <v>2036</v>
      </c>
      <c r="W85" s="58">
        <v>2037</v>
      </c>
      <c r="X85" s="58">
        <v>2038</v>
      </c>
      <c r="Y85" s="58">
        <v>2039</v>
      </c>
      <c r="Z85" s="58">
        <v>2040</v>
      </c>
      <c r="AA85" s="58">
        <v>2041</v>
      </c>
      <c r="AB85" s="58">
        <v>2042</v>
      </c>
      <c r="AC85" s="58">
        <v>2043</v>
      </c>
      <c r="AD85" s="58">
        <v>2044</v>
      </c>
      <c r="AE85" s="58">
        <v>2045</v>
      </c>
      <c r="AF85" s="58">
        <v>2046</v>
      </c>
      <c r="AG85" s="58">
        <v>2047</v>
      </c>
      <c r="AH85" s="58">
        <v>2048</v>
      </c>
      <c r="AI85" s="58">
        <v>2049</v>
      </c>
      <c r="AJ85" s="58">
        <v>2050</v>
      </c>
    </row>
    <row r="86" spans="1:36">
      <c r="A86" s="58" t="s">
        <v>955</v>
      </c>
      <c r="B86" s="58">
        <v>0</v>
      </c>
      <c r="C86" s="58">
        <v>0</v>
      </c>
      <c r="D86" s="58">
        <v>0</v>
      </c>
      <c r="E86" s="58">
        <v>0</v>
      </c>
      <c r="F86" s="59">
        <v>2.8413408306630201E-4</v>
      </c>
      <c r="G86" s="59">
        <v>5.7099590822000498E-4</v>
      </c>
      <c r="H86" s="59">
        <v>8.6047195130906095E-4</v>
      </c>
      <c r="I86" s="59">
        <v>1.1524494015913999E-3</v>
      </c>
      <c r="J86" s="59">
        <v>1.44593563754141E-3</v>
      </c>
      <c r="K86" s="59">
        <v>1.7408192752369699E-3</v>
      </c>
      <c r="L86" s="59">
        <v>2.0406291441659899E-3</v>
      </c>
      <c r="M86" s="59">
        <v>2.3413809807747198E-3</v>
      </c>
      <c r="N86" s="59">
        <v>2.6443743800806802E-3</v>
      </c>
      <c r="O86" s="59">
        <v>2.9495888642210701E-3</v>
      </c>
      <c r="P86" s="59">
        <v>3.25700466874306E-3</v>
      </c>
      <c r="Q86" s="59">
        <v>3.5664377812741799E-3</v>
      </c>
      <c r="R86" s="59">
        <v>3.8781068894131899E-3</v>
      </c>
      <c r="S86" s="59">
        <v>4.1920148468000103E-3</v>
      </c>
      <c r="T86" s="59">
        <v>4.5081645070745901E-3</v>
      </c>
      <c r="U86" s="59">
        <v>4.8265587238768498E-3</v>
      </c>
      <c r="V86" s="59">
        <v>5.1472003508467399E-3</v>
      </c>
      <c r="W86" s="59">
        <v>5.47009224162418E-3</v>
      </c>
      <c r="X86" s="59">
        <v>5.7952372498490997E-3</v>
      </c>
      <c r="Y86" s="59">
        <v>6.1226382291614499E-3</v>
      </c>
      <c r="Z86" s="59">
        <v>6.4522980332011601E-3</v>
      </c>
      <c r="AA86" s="59">
        <v>6.7842195156081597E-3</v>
      </c>
      <c r="AB86" s="59">
        <v>7.1184055300223797E-3</v>
      </c>
      <c r="AC86" s="59">
        <v>7.45485893008376E-3</v>
      </c>
      <c r="AD86" s="59">
        <v>7.79358256943223E-3</v>
      </c>
      <c r="AE86" s="59">
        <v>8.1345793017077294E-3</v>
      </c>
      <c r="AF86" s="59">
        <v>8.4778519805501894E-3</v>
      </c>
      <c r="AG86" s="59">
        <v>8.8234034595995499E-3</v>
      </c>
      <c r="AH86" s="59">
        <v>9.1712365924957306E-3</v>
      </c>
      <c r="AI86" s="59">
        <v>9.5213542328786704E-3</v>
      </c>
      <c r="AJ86" s="59">
        <v>9.8737592343883102E-3</v>
      </c>
    </row>
    <row r="87" spans="1:36">
      <c r="A87" s="58" t="s">
        <v>956</v>
      </c>
      <c r="B87" s="58">
        <v>0</v>
      </c>
      <c r="C87" s="58">
        <v>0</v>
      </c>
      <c r="D87" s="58">
        <v>0</v>
      </c>
      <c r="E87" s="58">
        <v>0</v>
      </c>
      <c r="F87" s="58">
        <v>0</v>
      </c>
      <c r="G87" s="58">
        <v>0</v>
      </c>
      <c r="H87" s="58">
        <v>0</v>
      </c>
      <c r="I87" s="58">
        <v>0</v>
      </c>
      <c r="J87" s="58">
        <v>0</v>
      </c>
      <c r="K87" s="58">
        <v>0</v>
      </c>
      <c r="L87" s="58">
        <v>0</v>
      </c>
      <c r="M87" s="58">
        <v>0</v>
      </c>
      <c r="N87" s="58">
        <v>0</v>
      </c>
      <c r="O87" s="58">
        <v>0</v>
      </c>
      <c r="P87" s="58">
        <v>0</v>
      </c>
      <c r="Q87" s="58">
        <v>0</v>
      </c>
      <c r="R87" s="58">
        <v>0</v>
      </c>
      <c r="S87" s="58">
        <v>0</v>
      </c>
      <c r="T87" s="58">
        <v>0</v>
      </c>
      <c r="U87" s="58">
        <v>0</v>
      </c>
      <c r="V87" s="58">
        <v>0</v>
      </c>
      <c r="W87" s="58">
        <v>0</v>
      </c>
      <c r="X87" s="58">
        <v>0</v>
      </c>
      <c r="Y87" s="58">
        <v>0</v>
      </c>
      <c r="Z87" s="58">
        <v>0</v>
      </c>
      <c r="AA87" s="58">
        <v>0</v>
      </c>
      <c r="AB87" s="58">
        <v>0</v>
      </c>
      <c r="AC87" s="58">
        <v>0</v>
      </c>
      <c r="AD87" s="58">
        <v>0</v>
      </c>
      <c r="AE87" s="58">
        <v>0</v>
      </c>
      <c r="AF87" s="58">
        <v>0</v>
      </c>
      <c r="AG87" s="58">
        <v>0</v>
      </c>
      <c r="AH87" s="58">
        <v>0</v>
      </c>
      <c r="AI87" s="58">
        <v>0</v>
      </c>
      <c r="AJ87" s="58">
        <v>0</v>
      </c>
    </row>
    <row r="88" spans="1:36">
      <c r="A88" s="58" t="s">
        <v>957</v>
      </c>
      <c r="B88" s="58">
        <v>1.7288416475187598E-2</v>
      </c>
      <c r="C88" s="58">
        <v>1.7351193874582799E-2</v>
      </c>
      <c r="D88" s="58">
        <v>1.7404340400245001E-2</v>
      </c>
      <c r="E88" s="58">
        <v>1.7469526440973701E-2</v>
      </c>
      <c r="F88" s="58">
        <v>1.7110305440426899E-2</v>
      </c>
      <c r="G88" s="58">
        <v>1.67545213706786E-2</v>
      </c>
      <c r="H88" s="58">
        <v>1.63923906261998E-2</v>
      </c>
      <c r="I88" s="58">
        <v>1.60240972571872E-2</v>
      </c>
      <c r="J88" s="58">
        <v>1.5640299824402099E-2</v>
      </c>
      <c r="K88" s="58">
        <v>1.52466176894925E-2</v>
      </c>
      <c r="L88" s="58">
        <v>1.48720866198324E-2</v>
      </c>
      <c r="M88" s="58">
        <v>1.44820476998117E-2</v>
      </c>
      <c r="N88" s="58">
        <v>1.4088112290513899E-2</v>
      </c>
      <c r="O88" s="58">
        <v>1.3690322816006101E-2</v>
      </c>
      <c r="P88" s="58">
        <v>1.32887206060813E-2</v>
      </c>
      <c r="Q88" s="58">
        <v>1.28827500200076E-2</v>
      </c>
      <c r="R88" s="58">
        <v>1.2473408459819601E-2</v>
      </c>
      <c r="S88" s="58">
        <v>1.2060691548420001E-2</v>
      </c>
      <c r="T88" s="58">
        <v>1.16445949087119E-2</v>
      </c>
      <c r="U88" s="58">
        <v>1.1225114163597999E-2</v>
      </c>
      <c r="V88" s="58">
        <v>1.08022449359813E-2</v>
      </c>
      <c r="W88" s="58">
        <v>1.03759828487647E-2</v>
      </c>
      <c r="X88" s="59">
        <v>9.9463235248511105E-3</v>
      </c>
      <c r="Y88" s="59">
        <v>9.5132625871433008E-3</v>
      </c>
      <c r="Z88" s="59">
        <v>9.0767956585442299E-3</v>
      </c>
      <c r="AA88" s="59">
        <v>8.6369183619567792E-3</v>
      </c>
      <c r="AB88" s="59">
        <v>8.1936263202838592E-3</v>
      </c>
      <c r="AC88" s="59">
        <v>7.74691515642834E-3</v>
      </c>
      <c r="AD88" s="59">
        <v>7.29678049329312E-3</v>
      </c>
      <c r="AE88" s="59">
        <v>6.8432179537810996E-3</v>
      </c>
      <c r="AF88" s="59">
        <v>6.3862231607951497E-3</v>
      </c>
      <c r="AG88" s="59">
        <v>5.9257917372381704E-3</v>
      </c>
      <c r="AH88" s="59">
        <v>5.4619193060130499E-3</v>
      </c>
      <c r="AI88" s="59">
        <v>4.9946014900226704E-3</v>
      </c>
      <c r="AJ88" s="59">
        <v>4.5238339121699399E-3</v>
      </c>
    </row>
    <row r="89" spans="1:36">
      <c r="A89" s="58" t="s">
        <v>958</v>
      </c>
      <c r="B89" s="58">
        <v>0</v>
      </c>
      <c r="C89" s="58">
        <v>0</v>
      </c>
      <c r="D89" s="58">
        <v>0</v>
      </c>
      <c r="E89" s="58">
        <v>0</v>
      </c>
      <c r="F89" s="58">
        <v>0</v>
      </c>
      <c r="G89" s="58">
        <v>0</v>
      </c>
      <c r="H89" s="58">
        <v>0</v>
      </c>
      <c r="I89" s="58">
        <v>0</v>
      </c>
      <c r="J89" s="58">
        <v>0</v>
      </c>
      <c r="K89" s="58">
        <v>0</v>
      </c>
      <c r="L89" s="58">
        <v>0</v>
      </c>
      <c r="M89" s="58">
        <v>0</v>
      </c>
      <c r="N89" s="58">
        <v>0</v>
      </c>
      <c r="O89" s="58">
        <v>0</v>
      </c>
      <c r="P89" s="58">
        <v>0</v>
      </c>
      <c r="Q89" s="58">
        <v>0</v>
      </c>
      <c r="R89" s="58">
        <v>0</v>
      </c>
      <c r="S89" s="58">
        <v>0</v>
      </c>
      <c r="T89" s="58">
        <v>0</v>
      </c>
      <c r="U89" s="58">
        <v>0</v>
      </c>
      <c r="V89" s="58">
        <v>0</v>
      </c>
      <c r="W89" s="58">
        <v>0</v>
      </c>
      <c r="X89" s="58">
        <v>0</v>
      </c>
      <c r="Y89" s="58">
        <v>0</v>
      </c>
      <c r="Z89" s="58">
        <v>0</v>
      </c>
      <c r="AA89" s="58">
        <v>0</v>
      </c>
      <c r="AB89" s="58">
        <v>0</v>
      </c>
      <c r="AC89" s="58">
        <v>0</v>
      </c>
      <c r="AD89" s="58">
        <v>0</v>
      </c>
      <c r="AE89" s="58">
        <v>0</v>
      </c>
      <c r="AF89" s="58">
        <v>0</v>
      </c>
      <c r="AG89" s="58">
        <v>0</v>
      </c>
      <c r="AH89" s="58">
        <v>0</v>
      </c>
      <c r="AI89" s="58">
        <v>0</v>
      </c>
      <c r="AJ89" s="58">
        <v>0</v>
      </c>
    </row>
    <row r="90" spans="1:36">
      <c r="A90" s="58" t="s">
        <v>959</v>
      </c>
      <c r="B90" s="58">
        <v>0</v>
      </c>
      <c r="C90" s="58">
        <v>0</v>
      </c>
      <c r="D90" s="58">
        <v>0</v>
      </c>
      <c r="E90" s="58">
        <v>0</v>
      </c>
      <c r="F90" s="58">
        <v>0</v>
      </c>
      <c r="G90" s="58">
        <v>0</v>
      </c>
      <c r="H90" s="58">
        <v>0</v>
      </c>
      <c r="I90" s="58">
        <v>0</v>
      </c>
      <c r="J90" s="58">
        <v>0</v>
      </c>
      <c r="K90" s="58">
        <v>0</v>
      </c>
      <c r="L90" s="58">
        <v>0</v>
      </c>
      <c r="M90" s="58">
        <v>0</v>
      </c>
      <c r="N90" s="58">
        <v>0</v>
      </c>
      <c r="O90" s="58">
        <v>0</v>
      </c>
      <c r="P90" s="58">
        <v>0</v>
      </c>
      <c r="Q90" s="58">
        <v>0</v>
      </c>
      <c r="R90" s="58">
        <v>0</v>
      </c>
      <c r="S90" s="58">
        <v>0</v>
      </c>
      <c r="T90" s="58">
        <v>0</v>
      </c>
      <c r="U90" s="58">
        <v>0</v>
      </c>
      <c r="V90" s="58">
        <v>0</v>
      </c>
      <c r="W90" s="58">
        <v>0</v>
      </c>
      <c r="X90" s="58">
        <v>0</v>
      </c>
      <c r="Y90" s="58">
        <v>0</v>
      </c>
      <c r="Z90" s="58">
        <v>0</v>
      </c>
      <c r="AA90" s="58">
        <v>0</v>
      </c>
      <c r="AB90" s="58">
        <v>0</v>
      </c>
      <c r="AC90" s="58">
        <v>0</v>
      </c>
      <c r="AD90" s="58">
        <v>0</v>
      </c>
      <c r="AE90" s="58">
        <v>0</v>
      </c>
      <c r="AF90" s="58">
        <v>0</v>
      </c>
      <c r="AG90" s="58">
        <v>0</v>
      </c>
      <c r="AH90" s="58">
        <v>0</v>
      </c>
      <c r="AI90" s="58">
        <v>0</v>
      </c>
      <c r="AJ90" s="58">
        <v>0</v>
      </c>
    </row>
    <row r="91" spans="1:36">
      <c r="A91" s="58" t="s">
        <v>960</v>
      </c>
      <c r="B91" s="58">
        <v>0</v>
      </c>
      <c r="C91" s="58">
        <v>0</v>
      </c>
      <c r="D91" s="58">
        <v>0</v>
      </c>
      <c r="E91" s="58">
        <v>0</v>
      </c>
      <c r="F91" s="58">
        <v>0</v>
      </c>
      <c r="G91" s="58">
        <v>0</v>
      </c>
      <c r="H91" s="58">
        <v>0</v>
      </c>
      <c r="I91" s="58">
        <v>0</v>
      </c>
      <c r="J91" s="58">
        <v>0</v>
      </c>
      <c r="K91" s="58">
        <v>0</v>
      </c>
      <c r="L91" s="58">
        <v>0</v>
      </c>
      <c r="M91" s="58">
        <v>0</v>
      </c>
      <c r="N91" s="58">
        <v>0</v>
      </c>
      <c r="O91" s="58">
        <v>0</v>
      </c>
      <c r="P91" s="58">
        <v>0</v>
      </c>
      <c r="Q91" s="58">
        <v>0</v>
      </c>
      <c r="R91" s="58">
        <v>0</v>
      </c>
      <c r="S91" s="58">
        <v>0</v>
      </c>
      <c r="T91" s="58">
        <v>0</v>
      </c>
      <c r="U91" s="58">
        <v>0</v>
      </c>
      <c r="V91" s="58">
        <v>0</v>
      </c>
      <c r="W91" s="58">
        <v>0</v>
      </c>
      <c r="X91" s="58">
        <v>0</v>
      </c>
      <c r="Y91" s="58">
        <v>0</v>
      </c>
      <c r="Z91" s="58">
        <v>0</v>
      </c>
      <c r="AA91" s="58">
        <v>0</v>
      </c>
      <c r="AB91" s="58">
        <v>0</v>
      </c>
      <c r="AC91" s="58">
        <v>0</v>
      </c>
      <c r="AD91" s="58">
        <v>0</v>
      </c>
      <c r="AE91" s="58">
        <v>0</v>
      </c>
      <c r="AF91" s="58">
        <v>0</v>
      </c>
      <c r="AG91" s="58">
        <v>0</v>
      </c>
      <c r="AH91" s="58">
        <v>0</v>
      </c>
      <c r="AI91" s="58">
        <v>0</v>
      </c>
      <c r="AJ91" s="58">
        <v>0</v>
      </c>
    </row>
    <row r="92" spans="1:36">
      <c r="A92" s="58" t="s">
        <v>961</v>
      </c>
      <c r="B92" s="58">
        <v>0</v>
      </c>
      <c r="C92" s="58">
        <v>0</v>
      </c>
      <c r="D92" s="58">
        <v>0</v>
      </c>
      <c r="E92" s="58">
        <v>0</v>
      </c>
      <c r="F92" s="58">
        <v>0</v>
      </c>
      <c r="G92" s="58">
        <v>0</v>
      </c>
      <c r="H92" s="58">
        <v>0</v>
      </c>
      <c r="I92" s="58">
        <v>0</v>
      </c>
      <c r="J92" s="58">
        <v>0</v>
      </c>
      <c r="K92" s="58">
        <v>0</v>
      </c>
      <c r="L92" s="58">
        <v>0</v>
      </c>
      <c r="M92" s="58">
        <v>0</v>
      </c>
      <c r="N92" s="58">
        <v>0</v>
      </c>
      <c r="O92" s="58">
        <v>0</v>
      </c>
      <c r="P92" s="58">
        <v>0</v>
      </c>
      <c r="Q92" s="58">
        <v>0</v>
      </c>
      <c r="R92" s="58">
        <v>0</v>
      </c>
      <c r="S92" s="58">
        <v>0</v>
      </c>
      <c r="T92" s="58">
        <v>0</v>
      </c>
      <c r="U92" s="58">
        <v>0</v>
      </c>
      <c r="V92" s="58">
        <v>0</v>
      </c>
      <c r="W92" s="58">
        <v>0</v>
      </c>
      <c r="X92" s="58">
        <v>0</v>
      </c>
      <c r="Y92" s="58">
        <v>0</v>
      </c>
      <c r="Z92" s="58">
        <v>0</v>
      </c>
      <c r="AA92" s="58">
        <v>0</v>
      </c>
      <c r="AB92" s="58">
        <v>0</v>
      </c>
      <c r="AC92" s="58">
        <v>0</v>
      </c>
      <c r="AD92" s="58">
        <v>0</v>
      </c>
      <c r="AE92" s="58">
        <v>0</v>
      </c>
      <c r="AF92" s="58">
        <v>0</v>
      </c>
      <c r="AG92" s="58">
        <v>0</v>
      </c>
      <c r="AH92" s="58">
        <v>0</v>
      </c>
      <c r="AI92" s="58">
        <v>0</v>
      </c>
      <c r="AJ92" s="58">
        <v>0</v>
      </c>
    </row>
    <row r="93" spans="1:36">
      <c r="A93" s="58" t="s">
        <v>962</v>
      </c>
      <c r="B93" s="58">
        <v>0</v>
      </c>
      <c r="C93" s="58">
        <v>0</v>
      </c>
      <c r="D93" s="58">
        <v>0</v>
      </c>
      <c r="E93" s="58">
        <v>0</v>
      </c>
      <c r="F93" s="58">
        <v>0</v>
      </c>
      <c r="G93" s="58">
        <v>0</v>
      </c>
      <c r="H93" s="58">
        <v>0</v>
      </c>
      <c r="I93" s="58">
        <v>0</v>
      </c>
      <c r="J93" s="58">
        <v>0</v>
      </c>
      <c r="K93" s="58">
        <v>0</v>
      </c>
      <c r="L93" s="58">
        <v>0</v>
      </c>
      <c r="M93" s="58">
        <v>0</v>
      </c>
      <c r="N93" s="58">
        <v>0</v>
      </c>
      <c r="O93" s="58">
        <v>0</v>
      </c>
      <c r="P93" s="58">
        <v>0</v>
      </c>
      <c r="Q93" s="58">
        <v>0</v>
      </c>
      <c r="R93" s="58">
        <v>0</v>
      </c>
      <c r="S93" s="58">
        <v>0</v>
      </c>
      <c r="T93" s="58">
        <v>0</v>
      </c>
      <c r="U93" s="58">
        <v>0</v>
      </c>
      <c r="V93" s="58">
        <v>0</v>
      </c>
      <c r="W93" s="58">
        <v>0</v>
      </c>
      <c r="X93" s="58">
        <v>0</v>
      </c>
      <c r="Y93" s="58">
        <v>0</v>
      </c>
      <c r="Z93" s="58">
        <v>0</v>
      </c>
      <c r="AA93" s="58">
        <v>0</v>
      </c>
      <c r="AB93" s="58">
        <v>0</v>
      </c>
      <c r="AC93" s="58">
        <v>0</v>
      </c>
      <c r="AD93" s="58">
        <v>0</v>
      </c>
      <c r="AE93" s="58">
        <v>0</v>
      </c>
      <c r="AF93" s="58">
        <v>0</v>
      </c>
      <c r="AG93" s="58">
        <v>0</v>
      </c>
      <c r="AH93" s="58">
        <v>0</v>
      </c>
      <c r="AI93" s="58">
        <v>0</v>
      </c>
      <c r="AJ93" s="58">
        <v>0</v>
      </c>
    </row>
    <row r="94" spans="1:36">
      <c r="A94" s="58" t="s">
        <v>766</v>
      </c>
      <c r="B94" s="113">
        <f>SUM(B86:B93)</f>
        <v>1.7288416475187598E-2</v>
      </c>
      <c r="C94" s="113">
        <f t="shared" ref="C94:AJ94" si="2">SUM(C86:C93)</f>
        <v>1.7351193874582799E-2</v>
      </c>
      <c r="D94" s="113">
        <f t="shared" si="2"/>
        <v>1.7404340400245001E-2</v>
      </c>
      <c r="E94" s="113">
        <f t="shared" si="2"/>
        <v>1.7469526440973701E-2</v>
      </c>
      <c r="F94" s="113">
        <f t="shared" si="2"/>
        <v>1.7394439523493201E-2</v>
      </c>
      <c r="G94" s="113">
        <f t="shared" si="2"/>
        <v>1.7325517278898604E-2</v>
      </c>
      <c r="H94" s="113">
        <f t="shared" si="2"/>
        <v>1.7252862577508861E-2</v>
      </c>
      <c r="I94" s="113">
        <f t="shared" si="2"/>
        <v>1.7176546658778599E-2</v>
      </c>
      <c r="J94" s="113">
        <f t="shared" si="2"/>
        <v>1.7086235461943509E-2</v>
      </c>
      <c r="K94" s="113">
        <f t="shared" si="2"/>
        <v>1.6987436964729472E-2</v>
      </c>
      <c r="L94" s="113">
        <f t="shared" si="2"/>
        <v>1.6912715763998391E-2</v>
      </c>
      <c r="M94" s="113">
        <f t="shared" si="2"/>
        <v>1.6823428680586418E-2</v>
      </c>
      <c r="N94" s="113">
        <f t="shared" si="2"/>
        <v>1.6732486670594578E-2</v>
      </c>
      <c r="O94" s="113">
        <f t="shared" si="2"/>
        <v>1.663991168022717E-2</v>
      </c>
      <c r="P94" s="113">
        <f t="shared" si="2"/>
        <v>1.6545725274824362E-2</v>
      </c>
      <c r="Q94" s="113">
        <f t="shared" si="2"/>
        <v>1.6449187801281781E-2</v>
      </c>
      <c r="R94" s="113">
        <f t="shared" si="2"/>
        <v>1.6351515349232792E-2</v>
      </c>
      <c r="S94" s="113">
        <f t="shared" si="2"/>
        <v>1.6252706395220012E-2</v>
      </c>
      <c r="T94" s="113">
        <f t="shared" si="2"/>
        <v>1.6152759415786491E-2</v>
      </c>
      <c r="U94" s="113">
        <f t="shared" si="2"/>
        <v>1.605167288747485E-2</v>
      </c>
      <c r="V94" s="113">
        <f t="shared" si="2"/>
        <v>1.594944528682804E-2</v>
      </c>
      <c r="W94" s="113">
        <f t="shared" si="2"/>
        <v>1.5846075090388878E-2</v>
      </c>
      <c r="X94" s="113">
        <f t="shared" si="2"/>
        <v>1.5741560774700208E-2</v>
      </c>
      <c r="Y94" s="113">
        <f t="shared" si="2"/>
        <v>1.5635900816304751E-2</v>
      </c>
      <c r="Z94" s="113">
        <f t="shared" si="2"/>
        <v>1.5529093691745391E-2</v>
      </c>
      <c r="AA94" s="113">
        <f t="shared" si="2"/>
        <v>1.5421137877564939E-2</v>
      </c>
      <c r="AB94" s="113">
        <f t="shared" si="2"/>
        <v>1.5312031850306239E-2</v>
      </c>
      <c r="AC94" s="113">
        <f t="shared" si="2"/>
        <v>1.5201774086512101E-2</v>
      </c>
      <c r="AD94" s="113">
        <f t="shared" si="2"/>
        <v>1.509036306272535E-2</v>
      </c>
      <c r="AE94" s="113">
        <f t="shared" si="2"/>
        <v>1.4977797255488829E-2</v>
      </c>
      <c r="AF94" s="113">
        <f t="shared" si="2"/>
        <v>1.4864075141345339E-2</v>
      </c>
      <c r="AG94" s="113">
        <f t="shared" si="2"/>
        <v>1.4749195196837719E-2</v>
      </c>
      <c r="AH94" s="113">
        <f t="shared" si="2"/>
        <v>1.463315589850878E-2</v>
      </c>
      <c r="AI94" s="113">
        <f t="shared" si="2"/>
        <v>1.451595572290134E-2</v>
      </c>
      <c r="AJ94" s="113">
        <f t="shared" si="2"/>
        <v>1.439759314655825E-2</v>
      </c>
    </row>
    <row r="95" spans="1:36">
      <c r="A95" s="58"/>
      <c r="B95" s="58"/>
      <c r="C95" s="58"/>
      <c r="D95" s="58"/>
      <c r="E95" s="58"/>
      <c r="F95" s="58"/>
      <c r="G95" s="58"/>
      <c r="H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row>
    <row r="96" spans="1:36">
      <c r="A96" t="s">
        <v>1208</v>
      </c>
    </row>
    <row r="97" spans="1:3">
      <c r="A97" s="58" t="s">
        <v>1206</v>
      </c>
      <c r="B97" s="58">
        <f>210/294</f>
        <v>0.7142857142857143</v>
      </c>
      <c r="C97" s="58"/>
    </row>
    <row r="98" spans="1:3">
      <c r="A98" t="s">
        <v>1209</v>
      </c>
      <c r="B98">
        <f>B83/B72</f>
        <v>0.7037285076186921</v>
      </c>
    </row>
    <row r="99" spans="1:3">
      <c r="A99" t="s">
        <v>1210</v>
      </c>
      <c r="B99">
        <f>B98*B97</f>
        <v>0.50266321972763728</v>
      </c>
    </row>
    <row r="100" spans="1:3">
      <c r="A100" s="76"/>
    </row>
    <row r="105" spans="1:3">
      <c r="A105" t="s">
        <v>1192</v>
      </c>
    </row>
    <row r="106" spans="1:3">
      <c r="A106" t="s">
        <v>1193</v>
      </c>
    </row>
    <row r="107" spans="1:3">
      <c r="A107" t="s">
        <v>1194</v>
      </c>
    </row>
    <row r="110" spans="1:3">
      <c r="A110" t="s">
        <v>1195</v>
      </c>
    </row>
    <row r="111" spans="1:3">
      <c r="A111" t="s">
        <v>952</v>
      </c>
      <c r="B111">
        <v>7.1383001479264708E-4</v>
      </c>
    </row>
    <row r="112" spans="1:3">
      <c r="A112" t="s">
        <v>953</v>
      </c>
      <c r="B112">
        <v>4.1759343285761847E-4</v>
      </c>
    </row>
    <row r="113" spans="1:2">
      <c r="A113" t="s">
        <v>954</v>
      </c>
      <c r="B113">
        <v>1.4743915340610135E-3</v>
      </c>
    </row>
  </sheetData>
  <hyperlinks>
    <hyperlink ref="A37" r:id="rId1"/>
    <hyperlink ref="A18" r:id="rId2"/>
    <hyperlink ref="A33" r:id="rId3"/>
    <hyperlink ref="A19" r:id="rId4"/>
    <hyperlink ref="A49" r:id="rId5"/>
  </hyperlinks>
  <pageMargins left="0.7" right="0.7" top="0.75" bottom="0.75" header="0.3" footer="0.3"/>
  <pageSetup orientation="portrait" r:id="rId6"/>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2"/>
  <sheetViews>
    <sheetView topLeftCell="A37" workbookViewId="0">
      <selection activeCell="E61" sqref="E61"/>
    </sheetView>
  </sheetViews>
  <sheetFormatPr defaultRowHeight="14.5"/>
  <cols>
    <col min="1" max="1" width="24.81640625" customWidth="1"/>
  </cols>
  <sheetData>
    <row r="1" spans="1:41">
      <c r="A1" s="58" t="s">
        <v>1005</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row>
    <row r="2" spans="1:41">
      <c r="A2" s="58" t="s">
        <v>1095</v>
      </c>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row>
    <row r="3" spans="1:41">
      <c r="A3" s="58" t="s">
        <v>1096</v>
      </c>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row>
    <row r="4" spans="1:41">
      <c r="A4" s="58" t="s">
        <v>1006</v>
      </c>
      <c r="B4" s="58"/>
      <c r="C4" s="58"/>
      <c r="D4" s="58"/>
      <c r="E4" s="58"/>
      <c r="F4" s="58"/>
      <c r="G4" s="58"/>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row>
    <row r="5" spans="1:41">
      <c r="A5" s="58"/>
      <c r="B5" s="58" t="s">
        <v>1007</v>
      </c>
      <c r="C5" s="58" t="s">
        <v>1008</v>
      </c>
      <c r="D5" s="58" t="s">
        <v>1009</v>
      </c>
      <c r="E5" s="58">
        <v>2016</v>
      </c>
      <c r="F5" s="58">
        <v>2017</v>
      </c>
      <c r="G5" s="58">
        <v>2018</v>
      </c>
      <c r="H5" s="58">
        <v>2019</v>
      </c>
      <c r="I5" s="58">
        <v>2020</v>
      </c>
      <c r="J5" s="58">
        <v>2021</v>
      </c>
      <c r="K5" s="58">
        <v>2022</v>
      </c>
      <c r="L5" s="58">
        <v>2023</v>
      </c>
      <c r="M5" s="58">
        <v>2024</v>
      </c>
      <c r="N5" s="58">
        <v>2025</v>
      </c>
      <c r="O5" s="58">
        <v>2026</v>
      </c>
      <c r="P5" s="58">
        <v>2027</v>
      </c>
      <c r="Q5" s="58">
        <v>2028</v>
      </c>
      <c r="R5" s="58">
        <v>2029</v>
      </c>
      <c r="S5" s="58">
        <v>2030</v>
      </c>
      <c r="T5" s="58">
        <v>2031</v>
      </c>
      <c r="U5" s="58">
        <v>2032</v>
      </c>
      <c r="V5" s="58">
        <v>2033</v>
      </c>
      <c r="W5" s="58">
        <v>2034</v>
      </c>
      <c r="X5" s="58">
        <v>2035</v>
      </c>
      <c r="Y5" s="58">
        <v>2036</v>
      </c>
      <c r="Z5" s="58">
        <v>2037</v>
      </c>
      <c r="AA5" s="58">
        <v>2038</v>
      </c>
      <c r="AB5" s="58">
        <v>2039</v>
      </c>
      <c r="AC5" s="58">
        <v>2040</v>
      </c>
      <c r="AD5" s="58">
        <v>2041</v>
      </c>
      <c r="AE5" s="58">
        <v>2042</v>
      </c>
      <c r="AF5" s="58">
        <v>2043</v>
      </c>
      <c r="AG5" s="58">
        <v>2044</v>
      </c>
      <c r="AH5" s="58">
        <v>2045</v>
      </c>
      <c r="AI5" s="58">
        <v>2046</v>
      </c>
      <c r="AJ5" s="58">
        <v>2047</v>
      </c>
      <c r="AK5" s="58">
        <v>2048</v>
      </c>
      <c r="AL5" s="58">
        <v>2049</v>
      </c>
      <c r="AM5" s="58">
        <v>2050</v>
      </c>
      <c r="AN5" s="58" t="s">
        <v>1097</v>
      </c>
      <c r="AO5" s="58"/>
    </row>
    <row r="6" spans="1:41">
      <c r="A6" s="58" t="s">
        <v>121</v>
      </c>
      <c r="B6" s="58"/>
      <c r="C6" s="58" t="s">
        <v>1098</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row>
    <row r="7" spans="1:41">
      <c r="A7" s="58" t="s">
        <v>120</v>
      </c>
      <c r="B7" s="58"/>
      <c r="C7" s="58" t="s">
        <v>1099</v>
      </c>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row>
    <row r="8" spans="1:41">
      <c r="A8" s="58" t="s">
        <v>1010</v>
      </c>
      <c r="B8" s="58"/>
      <c r="C8" s="58" t="s">
        <v>1100</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row>
    <row r="9" spans="1:41">
      <c r="A9" s="58" t="s">
        <v>1011</v>
      </c>
      <c r="B9" s="58" t="s">
        <v>1012</v>
      </c>
      <c r="C9" s="58" t="s">
        <v>1013</v>
      </c>
      <c r="D9" s="58" t="s">
        <v>1101</v>
      </c>
      <c r="E9" s="58" t="s">
        <v>1014</v>
      </c>
      <c r="F9" s="58">
        <v>2746.8554690000001</v>
      </c>
      <c r="G9" s="58">
        <v>2794.4677729999999</v>
      </c>
      <c r="H9" s="58">
        <v>2835.5527339999999</v>
      </c>
      <c r="I9" s="58">
        <v>2868.7006839999999</v>
      </c>
      <c r="J9" s="58">
        <v>2884.8510740000002</v>
      </c>
      <c r="K9" s="58">
        <v>2889.8159179999998</v>
      </c>
      <c r="L9" s="58">
        <v>2893.2067870000001</v>
      </c>
      <c r="M9" s="58">
        <v>2890.7795409999999</v>
      </c>
      <c r="N9" s="58">
        <v>2884.0966800000001</v>
      </c>
      <c r="O9" s="58">
        <v>2879.079346</v>
      </c>
      <c r="P9" s="58">
        <v>2887.5683589999999</v>
      </c>
      <c r="Q9" s="58">
        <v>2900.1508789999998</v>
      </c>
      <c r="R9" s="58">
        <v>2914.4812010000001</v>
      </c>
      <c r="S9" s="58">
        <v>2928.413086</v>
      </c>
      <c r="T9" s="58">
        <v>2943.1184079999998</v>
      </c>
      <c r="U9" s="58">
        <v>2956.8298340000001</v>
      </c>
      <c r="V9" s="58">
        <v>2971.4113769999999</v>
      </c>
      <c r="W9" s="58">
        <v>2985.0532229999999</v>
      </c>
      <c r="X9" s="58">
        <v>2997.8220209999999</v>
      </c>
      <c r="Y9" s="58">
        <v>3009.570557</v>
      </c>
      <c r="Z9" s="58">
        <v>3026.6840820000002</v>
      </c>
      <c r="AA9" s="58">
        <v>3041.1281739999999</v>
      </c>
      <c r="AB9" s="58">
        <v>3055.169922</v>
      </c>
      <c r="AC9" s="58">
        <v>3070.1430660000001</v>
      </c>
      <c r="AD9" s="58">
        <v>3086.2226559999999</v>
      </c>
      <c r="AE9" s="58">
        <v>3102.1389159999999</v>
      </c>
      <c r="AF9" s="58">
        <v>3119.2719729999999</v>
      </c>
      <c r="AG9" s="58">
        <v>3137.0622560000002</v>
      </c>
      <c r="AH9" s="58">
        <v>3156.1335450000001</v>
      </c>
      <c r="AI9" s="58">
        <v>3176.6049800000001</v>
      </c>
      <c r="AJ9" s="58">
        <v>3199.5505370000001</v>
      </c>
      <c r="AK9" s="58">
        <v>3224.1916500000002</v>
      </c>
      <c r="AL9" s="58">
        <v>3248.8508299999999</v>
      </c>
      <c r="AM9" s="58">
        <v>3274.6503910000001</v>
      </c>
      <c r="AN9" s="58">
        <v>3302.435547</v>
      </c>
      <c r="AO9" s="97">
        <v>5.0000000000000001E-3</v>
      </c>
    </row>
    <row r="10" spans="1:41">
      <c r="A10" s="58" t="s">
        <v>1015</v>
      </c>
      <c r="B10" s="58" t="s">
        <v>1016</v>
      </c>
      <c r="C10" s="58" t="s">
        <v>1102</v>
      </c>
      <c r="D10" s="58" t="s">
        <v>1014</v>
      </c>
      <c r="E10" s="58">
        <v>96.364486999999997</v>
      </c>
      <c r="F10" s="58">
        <v>99.105559999999997</v>
      </c>
      <c r="G10" s="58">
        <v>99.678550999999999</v>
      </c>
      <c r="H10" s="58">
        <v>102.465698</v>
      </c>
      <c r="I10" s="58">
        <v>104.287025</v>
      </c>
      <c r="J10" s="58">
        <v>105.556725</v>
      </c>
      <c r="K10" s="58">
        <v>106.785156</v>
      </c>
      <c r="L10" s="58">
        <v>108.000511</v>
      </c>
      <c r="M10" s="58">
        <v>109.12318399999999</v>
      </c>
      <c r="N10" s="58">
        <v>110.279488</v>
      </c>
      <c r="O10" s="58">
        <v>111.695015</v>
      </c>
      <c r="P10" s="58">
        <v>113.141464</v>
      </c>
      <c r="Q10" s="58">
        <v>114.733673</v>
      </c>
      <c r="R10" s="58">
        <v>116.309708</v>
      </c>
      <c r="S10" s="58">
        <v>117.87462600000001</v>
      </c>
      <c r="T10" s="58">
        <v>119.511055</v>
      </c>
      <c r="U10" s="58">
        <v>121.061111</v>
      </c>
      <c r="V10" s="58">
        <v>122.538757</v>
      </c>
      <c r="W10" s="58">
        <v>124.105774</v>
      </c>
      <c r="X10" s="58">
        <v>125.765434</v>
      </c>
      <c r="Y10" s="58">
        <v>127.487572</v>
      </c>
      <c r="Z10" s="58">
        <v>129.122162</v>
      </c>
      <c r="AA10" s="58">
        <v>130.905869</v>
      </c>
      <c r="AB10" s="58">
        <v>132.61080899999999</v>
      </c>
      <c r="AC10" s="58">
        <v>134.42012</v>
      </c>
      <c r="AD10" s="58">
        <v>136.26442</v>
      </c>
      <c r="AE10" s="58">
        <v>137.988541</v>
      </c>
      <c r="AF10" s="58">
        <v>139.82287600000001</v>
      </c>
      <c r="AG10" s="58">
        <v>141.68524199999999</v>
      </c>
      <c r="AH10" s="58">
        <v>143.55624399999999</v>
      </c>
      <c r="AI10" s="58">
        <v>145.40585300000001</v>
      </c>
      <c r="AJ10" s="58">
        <v>147.335632</v>
      </c>
      <c r="AK10" s="58">
        <v>149.177795</v>
      </c>
      <c r="AL10" s="58">
        <v>150.979874</v>
      </c>
      <c r="AM10" s="58">
        <v>152.92918399999999</v>
      </c>
      <c r="AN10" s="97">
        <v>1.2999999999999999E-2</v>
      </c>
      <c r="AO10" s="58"/>
    </row>
    <row r="11" spans="1:41">
      <c r="A11" s="58" t="s">
        <v>1017</v>
      </c>
      <c r="B11" s="58" t="s">
        <v>1018</v>
      </c>
      <c r="C11" s="58" t="s">
        <v>1019</v>
      </c>
      <c r="D11" s="58" t="s">
        <v>1103</v>
      </c>
      <c r="E11" s="58" t="s">
        <v>1014</v>
      </c>
      <c r="F11" s="58">
        <v>276.89163200000002</v>
      </c>
      <c r="G11" s="58">
        <v>284.886841</v>
      </c>
      <c r="H11" s="58">
        <v>285.424286</v>
      </c>
      <c r="I11" s="58">
        <v>293.48013300000002</v>
      </c>
      <c r="J11" s="58">
        <v>297.60394300000002</v>
      </c>
      <c r="K11" s="58">
        <v>300.82607999999999</v>
      </c>
      <c r="L11" s="58">
        <v>304.68911700000001</v>
      </c>
      <c r="M11" s="58">
        <v>308.67257699999999</v>
      </c>
      <c r="N11" s="58">
        <v>312.64562999999998</v>
      </c>
      <c r="O11" s="58">
        <v>315.99945100000002</v>
      </c>
      <c r="P11" s="58">
        <v>319.65475500000002</v>
      </c>
      <c r="Q11" s="58">
        <v>323.64495799999997</v>
      </c>
      <c r="R11" s="58">
        <v>327.48998999999998</v>
      </c>
      <c r="S11" s="58">
        <v>331.34173600000003</v>
      </c>
      <c r="T11" s="58">
        <v>335.6875</v>
      </c>
      <c r="U11" s="58">
        <v>340.05087300000002</v>
      </c>
      <c r="V11" s="58">
        <v>343.84054600000002</v>
      </c>
      <c r="W11" s="58">
        <v>347.59661899999998</v>
      </c>
      <c r="X11" s="58">
        <v>351.74023399999999</v>
      </c>
      <c r="Y11" s="58">
        <v>356.19949300000002</v>
      </c>
      <c r="Z11" s="58">
        <v>360.63302599999997</v>
      </c>
      <c r="AA11" s="58">
        <v>364.71163899999999</v>
      </c>
      <c r="AB11" s="58">
        <v>368.932526</v>
      </c>
      <c r="AC11" s="58">
        <v>372.77929699999999</v>
      </c>
      <c r="AD11" s="58">
        <v>377.08746300000001</v>
      </c>
      <c r="AE11" s="58">
        <v>381.61230499999999</v>
      </c>
      <c r="AF11" s="58">
        <v>385.760223</v>
      </c>
      <c r="AG11" s="58">
        <v>389.833527</v>
      </c>
      <c r="AH11" s="58">
        <v>393.90808099999998</v>
      </c>
      <c r="AI11" s="58">
        <v>397.64776599999999</v>
      </c>
      <c r="AJ11" s="58">
        <v>401.40505999999999</v>
      </c>
      <c r="AK11" s="58">
        <v>405.38140900000002</v>
      </c>
      <c r="AL11" s="58">
        <v>409.05886800000002</v>
      </c>
      <c r="AM11" s="58">
        <v>412.42318699999998</v>
      </c>
      <c r="AN11" s="58">
        <v>416.08264200000002</v>
      </c>
      <c r="AO11" s="97">
        <v>1.2E-2</v>
      </c>
    </row>
    <row r="12" spans="1:41">
      <c r="A12" s="58" t="s">
        <v>1020</v>
      </c>
      <c r="B12" s="58" t="s">
        <v>1021</v>
      </c>
      <c r="C12" s="58" t="s">
        <v>1104</v>
      </c>
      <c r="D12" s="58" t="s">
        <v>1014</v>
      </c>
      <c r="E12" s="58">
        <v>204.33554100000001</v>
      </c>
      <c r="F12" s="58">
        <v>205.20100400000001</v>
      </c>
      <c r="G12" s="58">
        <v>206.37728899999999</v>
      </c>
      <c r="H12" s="58">
        <v>207.56500199999999</v>
      </c>
      <c r="I12" s="58">
        <v>208.69476299999999</v>
      </c>
      <c r="J12" s="58">
        <v>209.82719399999999</v>
      </c>
      <c r="K12" s="58">
        <v>210.93597399999999</v>
      </c>
      <c r="L12" s="58">
        <v>212.00509600000001</v>
      </c>
      <c r="M12" s="58">
        <v>213.09884600000001</v>
      </c>
      <c r="N12" s="58">
        <v>214.279663</v>
      </c>
      <c r="O12" s="58">
        <v>215.44752500000001</v>
      </c>
      <c r="P12" s="58">
        <v>216.59703099999999</v>
      </c>
      <c r="Q12" s="58">
        <v>217.74704</v>
      </c>
      <c r="R12" s="58">
        <v>218.87193300000001</v>
      </c>
      <c r="S12" s="58">
        <v>219.94596899999999</v>
      </c>
      <c r="T12" s="58">
        <v>220.96890300000001</v>
      </c>
      <c r="U12" s="58">
        <v>221.942184</v>
      </c>
      <c r="V12" s="58">
        <v>222.867401</v>
      </c>
      <c r="W12" s="58">
        <v>223.74650600000001</v>
      </c>
      <c r="X12" s="58">
        <v>224.58317600000001</v>
      </c>
      <c r="Y12" s="58">
        <v>225.38294999999999</v>
      </c>
      <c r="Z12" s="58">
        <v>226.15086400000001</v>
      </c>
      <c r="AA12" s="58">
        <v>226.89035000000001</v>
      </c>
      <c r="AB12" s="58">
        <v>227.604996</v>
      </c>
      <c r="AC12" s="58">
        <v>228.29937699999999</v>
      </c>
      <c r="AD12" s="58">
        <v>228.976257</v>
      </c>
      <c r="AE12" s="58">
        <v>229.64080799999999</v>
      </c>
      <c r="AF12" s="58">
        <v>230.296402</v>
      </c>
      <c r="AG12" s="58">
        <v>230.946991</v>
      </c>
      <c r="AH12" s="58">
        <v>231.59690900000001</v>
      </c>
      <c r="AI12" s="58">
        <v>232.247589</v>
      </c>
      <c r="AJ12" s="58">
        <v>232.91734299999999</v>
      </c>
      <c r="AK12" s="58">
        <v>233.602295</v>
      </c>
      <c r="AL12" s="58">
        <v>234.29093900000001</v>
      </c>
      <c r="AM12" s="58">
        <v>234.996262</v>
      </c>
      <c r="AN12" s="97">
        <v>4.0000000000000001E-3</v>
      </c>
      <c r="AO12" s="58"/>
    </row>
    <row r="13" spans="1:41">
      <c r="A13" s="58" t="s">
        <v>939</v>
      </c>
      <c r="B13" s="58" t="s">
        <v>1022</v>
      </c>
      <c r="C13" s="58" t="s">
        <v>1105</v>
      </c>
      <c r="D13" s="58" t="s">
        <v>1014</v>
      </c>
      <c r="E13" s="58">
        <v>39.558289000000002</v>
      </c>
      <c r="F13" s="58">
        <v>39.806137</v>
      </c>
      <c r="G13" s="58">
        <v>40.533619000000002</v>
      </c>
      <c r="H13" s="58">
        <v>41.171021000000003</v>
      </c>
      <c r="I13" s="58">
        <v>41.448760999999998</v>
      </c>
      <c r="J13" s="58">
        <v>41.884284999999998</v>
      </c>
      <c r="K13" s="58">
        <v>42.363911000000002</v>
      </c>
      <c r="L13" s="58">
        <v>42.795535999999998</v>
      </c>
      <c r="M13" s="58">
        <v>43.230441999999996</v>
      </c>
      <c r="N13" s="58">
        <v>43.723652000000001</v>
      </c>
      <c r="O13" s="58">
        <v>44.230518000000004</v>
      </c>
      <c r="P13" s="58">
        <v>44.746025000000003</v>
      </c>
      <c r="Q13" s="58">
        <v>45.278790000000001</v>
      </c>
      <c r="R13" s="58">
        <v>45.785065000000003</v>
      </c>
      <c r="S13" s="58">
        <v>46.287598000000003</v>
      </c>
      <c r="T13" s="58">
        <v>46.757370000000002</v>
      </c>
      <c r="U13" s="58">
        <v>47.251514</v>
      </c>
      <c r="V13" s="58">
        <v>47.72728</v>
      </c>
      <c r="W13" s="58">
        <v>48.182631999999998</v>
      </c>
      <c r="X13" s="58">
        <v>48.635548</v>
      </c>
      <c r="Y13" s="58">
        <v>49.080669</v>
      </c>
      <c r="Z13" s="58">
        <v>49.490054999999998</v>
      </c>
      <c r="AA13" s="58">
        <v>49.913502000000001</v>
      </c>
      <c r="AB13" s="58">
        <v>50.324444</v>
      </c>
      <c r="AC13" s="58">
        <v>50.734836999999999</v>
      </c>
      <c r="AD13" s="58">
        <v>51.136851999999998</v>
      </c>
      <c r="AE13" s="58">
        <v>51.535621999999996</v>
      </c>
      <c r="AF13" s="58">
        <v>51.931099000000003</v>
      </c>
      <c r="AG13" s="58">
        <v>52.318707000000003</v>
      </c>
      <c r="AH13" s="58">
        <v>52.696384000000002</v>
      </c>
      <c r="AI13" s="58">
        <v>53.089539000000002</v>
      </c>
      <c r="AJ13" s="58">
        <v>53.469265</v>
      </c>
      <c r="AK13" s="58">
        <v>53.842177999999997</v>
      </c>
      <c r="AL13" s="58">
        <v>54.229469000000002</v>
      </c>
      <c r="AM13" s="58">
        <v>54.624191000000003</v>
      </c>
      <c r="AN13" s="97">
        <v>0.01</v>
      </c>
      <c r="AO13" s="58"/>
    </row>
    <row r="14" spans="1:41">
      <c r="A14" s="58" t="s">
        <v>1023</v>
      </c>
      <c r="B14" s="58"/>
      <c r="C14" s="58" t="s">
        <v>1106</v>
      </c>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row>
    <row r="15" spans="1:41">
      <c r="A15" s="58" t="s">
        <v>687</v>
      </c>
      <c r="B15" s="58" t="s">
        <v>1024</v>
      </c>
      <c r="C15" s="58" t="s">
        <v>1107</v>
      </c>
      <c r="D15" s="58" t="s">
        <v>1025</v>
      </c>
      <c r="E15" s="58">
        <v>1086.9257809999999</v>
      </c>
      <c r="F15" s="58">
        <v>1104.624268</v>
      </c>
      <c r="G15" s="58">
        <v>1139.1995850000001</v>
      </c>
      <c r="H15" s="58">
        <v>1174.4101559999999</v>
      </c>
      <c r="I15" s="58">
        <v>1200.9003909999999</v>
      </c>
      <c r="J15" s="58">
        <v>1230.848389</v>
      </c>
      <c r="K15" s="58">
        <v>1259.9061280000001</v>
      </c>
      <c r="L15" s="58">
        <v>1285.1395259999999</v>
      </c>
      <c r="M15" s="58">
        <v>1313.1042480000001</v>
      </c>
      <c r="N15" s="58">
        <v>1341.6759030000001</v>
      </c>
      <c r="O15" s="58">
        <v>1372.0097659999999</v>
      </c>
      <c r="P15" s="58">
        <v>1404.518311</v>
      </c>
      <c r="Q15" s="58">
        <v>1440.1707759999999</v>
      </c>
      <c r="R15" s="58">
        <v>1476.056519</v>
      </c>
      <c r="S15" s="58">
        <v>1510.760376</v>
      </c>
      <c r="T15" s="58">
        <v>1545.6125489999999</v>
      </c>
      <c r="U15" s="58">
        <v>1581.660034</v>
      </c>
      <c r="V15" s="58">
        <v>1617.0557859999999</v>
      </c>
      <c r="W15" s="58">
        <v>1652.6519780000001</v>
      </c>
      <c r="X15" s="58">
        <v>1688.5942379999999</v>
      </c>
      <c r="Y15" s="58">
        <v>1724.7788089999999</v>
      </c>
      <c r="Z15" s="58">
        <v>1760.535889</v>
      </c>
      <c r="AA15" s="58">
        <v>1797.1556399999999</v>
      </c>
      <c r="AB15" s="58">
        <v>1834.4586179999999</v>
      </c>
      <c r="AC15" s="58">
        <v>1873.1104740000001</v>
      </c>
      <c r="AD15" s="58">
        <v>1911.7482910000001</v>
      </c>
      <c r="AE15" s="58">
        <v>1951.189087</v>
      </c>
      <c r="AF15" s="58">
        <v>1991.5474850000001</v>
      </c>
      <c r="AG15" s="58">
        <v>2032.4270019999999</v>
      </c>
      <c r="AH15" s="58">
        <v>2074.235107</v>
      </c>
      <c r="AI15" s="58">
        <v>2116.2490229999999</v>
      </c>
      <c r="AJ15" s="58">
        <v>2158.8271479999999</v>
      </c>
      <c r="AK15" s="58">
        <v>2201.3815920000002</v>
      </c>
      <c r="AL15" s="58">
        <v>2243.6435550000001</v>
      </c>
      <c r="AM15" s="58">
        <v>2287.4628910000001</v>
      </c>
      <c r="AN15" s="97">
        <v>2.1999999999999999E-2</v>
      </c>
      <c r="AO15" s="58"/>
    </row>
    <row r="16" spans="1:41">
      <c r="A16" s="58" t="s">
        <v>1026</v>
      </c>
      <c r="B16" s="58"/>
      <c r="C16" s="58" t="s">
        <v>1108</v>
      </c>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row>
    <row r="17" spans="1:41">
      <c r="A17" s="58" t="s">
        <v>667</v>
      </c>
      <c r="B17" s="58" t="s">
        <v>1027</v>
      </c>
      <c r="C17" s="58" t="s">
        <v>1109</v>
      </c>
      <c r="D17" s="58" t="s">
        <v>1028</v>
      </c>
      <c r="E17" s="58">
        <v>1696.0361330000001</v>
      </c>
      <c r="F17" s="58">
        <v>1745.112793</v>
      </c>
      <c r="G17" s="58">
        <v>1751.9392089999999</v>
      </c>
      <c r="H17" s="58">
        <v>1750.2620850000001</v>
      </c>
      <c r="I17" s="58">
        <v>1769.8360600000001</v>
      </c>
      <c r="J17" s="58">
        <v>1778.3302000000001</v>
      </c>
      <c r="K17" s="58">
        <v>1765.9628909999999</v>
      </c>
      <c r="L17" s="58">
        <v>1781.709595</v>
      </c>
      <c r="M17" s="58">
        <v>1840.7220460000001</v>
      </c>
      <c r="N17" s="58">
        <v>1879.0924070000001</v>
      </c>
      <c r="O17" s="58">
        <v>1903.213013</v>
      </c>
      <c r="P17" s="58">
        <v>1919.2921140000001</v>
      </c>
      <c r="Q17" s="58">
        <v>1922.162231</v>
      </c>
      <c r="R17" s="58">
        <v>1935.2856449999999</v>
      </c>
      <c r="S17" s="58">
        <v>1944.7076420000001</v>
      </c>
      <c r="T17" s="58">
        <v>1951.7261960000001</v>
      </c>
      <c r="U17" s="58">
        <v>1967.595947</v>
      </c>
      <c r="V17" s="58">
        <v>1969.6678469999999</v>
      </c>
      <c r="W17" s="58">
        <v>1980.4194339999999</v>
      </c>
      <c r="X17" s="58">
        <v>1983.572754</v>
      </c>
      <c r="Y17" s="58">
        <v>2007.743164</v>
      </c>
      <c r="Z17" s="58">
        <v>2016.024048</v>
      </c>
      <c r="AA17" s="58">
        <v>2037.8548579999999</v>
      </c>
      <c r="AB17" s="58">
        <v>2045.321655</v>
      </c>
      <c r="AC17" s="58">
        <v>2061.1362300000001</v>
      </c>
      <c r="AD17" s="58">
        <v>2079.1435550000001</v>
      </c>
      <c r="AE17" s="58">
        <v>2091.4558109999998</v>
      </c>
      <c r="AF17" s="58">
        <v>2108.3608399999998</v>
      </c>
      <c r="AG17" s="58">
        <v>2125.2871089999999</v>
      </c>
      <c r="AH17" s="58">
        <v>2139.2902829999998</v>
      </c>
      <c r="AI17" s="58">
        <v>2152.9909670000002</v>
      </c>
      <c r="AJ17" s="58">
        <v>2168.2299800000001</v>
      </c>
      <c r="AK17" s="58">
        <v>2182.40625</v>
      </c>
      <c r="AL17" s="58">
        <v>2207.8190920000002</v>
      </c>
      <c r="AM17" s="58">
        <v>2224.8930660000001</v>
      </c>
      <c r="AN17" s="97">
        <v>7.0000000000000001E-3</v>
      </c>
      <c r="AO17" s="58"/>
    </row>
    <row r="18" spans="1:41">
      <c r="A18" s="58" t="s">
        <v>821</v>
      </c>
      <c r="B18" s="58" t="s">
        <v>1029</v>
      </c>
      <c r="C18" s="58" t="s">
        <v>1110</v>
      </c>
      <c r="D18" s="58" t="s">
        <v>1028</v>
      </c>
      <c r="E18" s="58">
        <v>452.48870799999997</v>
      </c>
      <c r="F18" s="58">
        <v>445.68429600000002</v>
      </c>
      <c r="G18" s="58">
        <v>440.214539</v>
      </c>
      <c r="H18" s="58">
        <v>444.72119099999998</v>
      </c>
      <c r="I18" s="58">
        <v>428.48785400000003</v>
      </c>
      <c r="J18" s="58">
        <v>417.89093000000003</v>
      </c>
      <c r="K18" s="58">
        <v>409.49151599999999</v>
      </c>
      <c r="L18" s="58">
        <v>400.65649400000001</v>
      </c>
      <c r="M18" s="58">
        <v>392.08178700000002</v>
      </c>
      <c r="N18" s="58">
        <v>382.86346400000002</v>
      </c>
      <c r="O18" s="58">
        <v>374.290955</v>
      </c>
      <c r="P18" s="58">
        <v>365.159943</v>
      </c>
      <c r="Q18" s="58">
        <v>355.44424400000003</v>
      </c>
      <c r="R18" s="58">
        <v>345.67974900000002</v>
      </c>
      <c r="S18" s="58">
        <v>336.25408900000002</v>
      </c>
      <c r="T18" s="58">
        <v>331.79992700000003</v>
      </c>
      <c r="U18" s="58">
        <v>327.24359099999998</v>
      </c>
      <c r="V18" s="58">
        <v>322.77612299999998</v>
      </c>
      <c r="W18" s="58">
        <v>318.25079299999999</v>
      </c>
      <c r="X18" s="58">
        <v>313.77450599999997</v>
      </c>
      <c r="Y18" s="58">
        <v>309.564911</v>
      </c>
      <c r="Z18" s="58">
        <v>305.15698200000003</v>
      </c>
      <c r="AA18" s="58">
        <v>300.79321299999998</v>
      </c>
      <c r="AB18" s="58">
        <v>296.16323899999998</v>
      </c>
      <c r="AC18" s="58">
        <v>291.91317700000002</v>
      </c>
      <c r="AD18" s="58">
        <v>290.47610500000002</v>
      </c>
      <c r="AE18" s="58">
        <v>288.84375</v>
      </c>
      <c r="AF18" s="58">
        <v>287.33187900000001</v>
      </c>
      <c r="AG18" s="58">
        <v>285.85742199999999</v>
      </c>
      <c r="AH18" s="58">
        <v>283.99108899999999</v>
      </c>
      <c r="AI18" s="58">
        <v>282.290527</v>
      </c>
      <c r="AJ18" s="58">
        <v>280.84652699999998</v>
      </c>
      <c r="AK18" s="58">
        <v>279.27230800000001</v>
      </c>
      <c r="AL18" s="58">
        <v>277.50775099999998</v>
      </c>
      <c r="AM18" s="58">
        <v>275.84448200000003</v>
      </c>
      <c r="AN18" s="97">
        <v>-1.4E-2</v>
      </c>
      <c r="AO18" s="58"/>
    </row>
    <row r="19" spans="1:41">
      <c r="A19" s="58" t="s">
        <v>106</v>
      </c>
      <c r="B19" s="58"/>
      <c r="C19" s="58" t="s">
        <v>1111</v>
      </c>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row>
    <row r="20" spans="1:41">
      <c r="A20" s="56" t="s">
        <v>1030</v>
      </c>
      <c r="B20" s="56"/>
      <c r="C20" s="56" t="s">
        <v>1112</v>
      </c>
      <c r="D20" s="56"/>
      <c r="E20" s="56"/>
      <c r="F20" s="56"/>
      <c r="G20" s="58"/>
      <c r="H20" s="58"/>
      <c r="I20" s="58"/>
      <c r="J20" s="58"/>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row>
    <row r="21" spans="1:41">
      <c r="A21" s="58" t="s">
        <v>1031</v>
      </c>
      <c r="B21" s="58" t="s">
        <v>1032</v>
      </c>
      <c r="C21" s="58" t="s">
        <v>1113</v>
      </c>
      <c r="D21" s="58" t="s">
        <v>1033</v>
      </c>
      <c r="E21" s="58">
        <v>32.798695000000002</v>
      </c>
      <c r="F21" s="58">
        <v>33.475628</v>
      </c>
      <c r="G21" s="58">
        <v>33.934933000000001</v>
      </c>
      <c r="H21" s="58">
        <v>34.821350000000002</v>
      </c>
      <c r="I21" s="58">
        <v>36.370303999999997</v>
      </c>
      <c r="J21" s="58">
        <v>38.470871000000002</v>
      </c>
      <c r="K21" s="58">
        <v>40.270004</v>
      </c>
      <c r="L21" s="58">
        <v>42.233581999999998</v>
      </c>
      <c r="M21" s="58">
        <v>43.884289000000003</v>
      </c>
      <c r="N21" s="58">
        <v>46.113486999999999</v>
      </c>
      <c r="O21" s="58">
        <v>46.096893000000001</v>
      </c>
      <c r="P21" s="58">
        <v>46.156970999999999</v>
      </c>
      <c r="Q21" s="58">
        <v>46.210213000000003</v>
      </c>
      <c r="R21" s="58">
        <v>46.262337000000002</v>
      </c>
      <c r="S21" s="58">
        <v>46.292068</v>
      </c>
      <c r="T21" s="58">
        <v>46.334141000000002</v>
      </c>
      <c r="U21" s="58">
        <v>46.359836999999999</v>
      </c>
      <c r="V21" s="58">
        <v>46.380206999999999</v>
      </c>
      <c r="W21" s="58">
        <v>46.405506000000003</v>
      </c>
      <c r="X21" s="58">
        <v>46.421928000000001</v>
      </c>
      <c r="Y21" s="58">
        <v>46.432743000000002</v>
      </c>
      <c r="Z21" s="58">
        <v>46.469070000000002</v>
      </c>
      <c r="AA21" s="58">
        <v>46.483994000000003</v>
      </c>
      <c r="AB21" s="58">
        <v>46.499104000000003</v>
      </c>
      <c r="AC21" s="58">
        <v>46.515563999999998</v>
      </c>
      <c r="AD21" s="58">
        <v>46.527481000000002</v>
      </c>
      <c r="AE21" s="58">
        <v>46.537345999999999</v>
      </c>
      <c r="AF21" s="58">
        <v>46.542048999999999</v>
      </c>
      <c r="AG21" s="58">
        <v>46.544784999999997</v>
      </c>
      <c r="AH21" s="58">
        <v>46.546382999999999</v>
      </c>
      <c r="AI21" s="58">
        <v>46.534011999999997</v>
      </c>
      <c r="AJ21" s="58">
        <v>46.529353999999998</v>
      </c>
      <c r="AK21" s="58">
        <v>46.528168000000001</v>
      </c>
      <c r="AL21" s="58">
        <v>46.517628000000002</v>
      </c>
      <c r="AM21" s="58">
        <v>46.512428</v>
      </c>
      <c r="AN21" s="97">
        <v>0.01</v>
      </c>
      <c r="AO21" s="58"/>
    </row>
    <row r="22" spans="1:41">
      <c r="A22" s="58" t="s">
        <v>1034</v>
      </c>
      <c r="B22" s="58" t="s">
        <v>1035</v>
      </c>
      <c r="C22" s="58" t="s">
        <v>1114</v>
      </c>
      <c r="D22" s="58" t="s">
        <v>1033</v>
      </c>
      <c r="E22" s="58">
        <v>36.930641000000001</v>
      </c>
      <c r="F22" s="58">
        <v>38.505023999999999</v>
      </c>
      <c r="G22" s="58">
        <v>39.279136999999999</v>
      </c>
      <c r="H22" s="58">
        <v>40.913806999999998</v>
      </c>
      <c r="I22" s="58">
        <v>42.733780000000003</v>
      </c>
      <c r="J22" s="58">
        <v>44.614105000000002</v>
      </c>
      <c r="K22" s="58">
        <v>46.699885999999999</v>
      </c>
      <c r="L22" s="58">
        <v>49.010792000000002</v>
      </c>
      <c r="M22" s="58">
        <v>50.384872000000001</v>
      </c>
      <c r="N22" s="58">
        <v>53.037685000000003</v>
      </c>
      <c r="O22" s="58">
        <v>53.046013000000002</v>
      </c>
      <c r="P22" s="58">
        <v>53.050125000000001</v>
      </c>
      <c r="Q22" s="58">
        <v>53.051853000000001</v>
      </c>
      <c r="R22" s="58">
        <v>53.054873999999998</v>
      </c>
      <c r="S22" s="58">
        <v>53.054873999999998</v>
      </c>
      <c r="T22" s="58">
        <v>53.054873999999998</v>
      </c>
      <c r="U22" s="58">
        <v>53.054873999999998</v>
      </c>
      <c r="V22" s="58">
        <v>53.054873999999998</v>
      </c>
      <c r="W22" s="58">
        <v>53.054873999999998</v>
      </c>
      <c r="X22" s="58">
        <v>53.054873999999998</v>
      </c>
      <c r="Y22" s="58">
        <v>53.054873999999998</v>
      </c>
      <c r="Z22" s="58">
        <v>53.057113999999999</v>
      </c>
      <c r="AA22" s="58">
        <v>53.057113999999999</v>
      </c>
      <c r="AB22" s="58">
        <v>53.057113999999999</v>
      </c>
      <c r="AC22" s="58">
        <v>53.057113999999999</v>
      </c>
      <c r="AD22" s="58">
        <v>53.057113999999999</v>
      </c>
      <c r="AE22" s="58">
        <v>53.057113999999999</v>
      </c>
      <c r="AF22" s="58">
        <v>53.057113999999999</v>
      </c>
      <c r="AG22" s="58">
        <v>53.057113999999999</v>
      </c>
      <c r="AH22" s="58">
        <v>53.057113999999999</v>
      </c>
      <c r="AI22" s="58">
        <v>53.057113999999999</v>
      </c>
      <c r="AJ22" s="58">
        <v>53.057113999999999</v>
      </c>
      <c r="AK22" s="58">
        <v>53.057113999999999</v>
      </c>
      <c r="AL22" s="58">
        <v>53.057113999999999</v>
      </c>
      <c r="AM22" s="58">
        <v>53.057113999999999</v>
      </c>
      <c r="AN22" s="97">
        <v>0.01</v>
      </c>
      <c r="AO22" s="58"/>
    </row>
    <row r="23" spans="1:41">
      <c r="A23" s="58" t="s">
        <v>1036</v>
      </c>
      <c r="B23" s="58" t="s">
        <v>1037</v>
      </c>
      <c r="C23" s="58" t="s">
        <v>1115</v>
      </c>
      <c r="D23" s="58" t="s">
        <v>1033</v>
      </c>
      <c r="E23" s="58">
        <v>28.809563000000001</v>
      </c>
      <c r="F23" s="58">
        <v>28.959662999999999</v>
      </c>
      <c r="G23" s="58">
        <v>29.351219</v>
      </c>
      <c r="H23" s="58">
        <v>29.797091000000002</v>
      </c>
      <c r="I23" s="58">
        <v>30.774733999999999</v>
      </c>
      <c r="J23" s="58">
        <v>32.728535000000001</v>
      </c>
      <c r="K23" s="58">
        <v>34.168728000000002</v>
      </c>
      <c r="L23" s="58">
        <v>35.723292999999998</v>
      </c>
      <c r="M23" s="58">
        <v>37.421188000000001</v>
      </c>
      <c r="N23" s="58">
        <v>39.234820999999997</v>
      </c>
      <c r="O23" s="58">
        <v>39.239024999999998</v>
      </c>
      <c r="P23" s="58">
        <v>39.239604999999997</v>
      </c>
      <c r="Q23" s="58">
        <v>39.240242000000002</v>
      </c>
      <c r="R23" s="58">
        <v>39.240414000000001</v>
      </c>
      <c r="S23" s="58">
        <v>39.240482</v>
      </c>
      <c r="T23" s="58">
        <v>39.240482</v>
      </c>
      <c r="U23" s="58">
        <v>39.240513</v>
      </c>
      <c r="V23" s="58">
        <v>39.240513</v>
      </c>
      <c r="W23" s="58">
        <v>39.240513</v>
      </c>
      <c r="X23" s="58">
        <v>39.240513</v>
      </c>
      <c r="Y23" s="58">
        <v>39.240513</v>
      </c>
      <c r="Z23" s="58">
        <v>39.240513</v>
      </c>
      <c r="AA23" s="58">
        <v>39.240513</v>
      </c>
      <c r="AB23" s="58">
        <v>39.240513</v>
      </c>
      <c r="AC23" s="58">
        <v>39.240513</v>
      </c>
      <c r="AD23" s="58">
        <v>39.240513</v>
      </c>
      <c r="AE23" s="58">
        <v>39.240513</v>
      </c>
      <c r="AF23" s="58">
        <v>39.240513</v>
      </c>
      <c r="AG23" s="58">
        <v>39.240513</v>
      </c>
      <c r="AH23" s="58">
        <v>39.240513</v>
      </c>
      <c r="AI23" s="58">
        <v>39.240757000000002</v>
      </c>
      <c r="AJ23" s="58">
        <v>39.240757000000002</v>
      </c>
      <c r="AK23" s="58">
        <v>39.240757000000002</v>
      </c>
      <c r="AL23" s="58">
        <v>39.240757000000002</v>
      </c>
      <c r="AM23" s="58">
        <v>39.246208000000003</v>
      </c>
      <c r="AN23" s="97">
        <v>8.9999999999999993E-3</v>
      </c>
      <c r="AO23" s="58"/>
    </row>
    <row r="24" spans="1:41">
      <c r="A24" s="58" t="s">
        <v>1038</v>
      </c>
      <c r="B24" s="58" t="s">
        <v>1039</v>
      </c>
      <c r="C24" s="58" t="s">
        <v>1116</v>
      </c>
      <c r="D24" s="58" t="s">
        <v>1033</v>
      </c>
      <c r="E24" s="58">
        <v>33.159472999999998</v>
      </c>
      <c r="F24" s="58">
        <v>33.448227000000003</v>
      </c>
      <c r="G24" s="58">
        <v>34.251128999999999</v>
      </c>
      <c r="H24" s="58">
        <v>35.162846000000002</v>
      </c>
      <c r="I24" s="58">
        <v>36.687916000000001</v>
      </c>
      <c r="J24" s="58">
        <v>38.887107999999998</v>
      </c>
      <c r="K24" s="58">
        <v>40.836371999999997</v>
      </c>
      <c r="L24" s="58">
        <v>42.887084999999999</v>
      </c>
      <c r="M24" s="58">
        <v>44.912647</v>
      </c>
      <c r="N24" s="58">
        <v>46.927428999999997</v>
      </c>
      <c r="O24" s="58">
        <v>47.100150999999997</v>
      </c>
      <c r="P24" s="58">
        <v>47.318829000000001</v>
      </c>
      <c r="Q24" s="58">
        <v>47.485225999999997</v>
      </c>
      <c r="R24" s="58">
        <v>47.641258000000001</v>
      </c>
      <c r="S24" s="58">
        <v>47.751415000000001</v>
      </c>
      <c r="T24" s="58">
        <v>47.877842000000001</v>
      </c>
      <c r="U24" s="58">
        <v>47.969653999999998</v>
      </c>
      <c r="V24" s="58">
        <v>48.065078999999997</v>
      </c>
      <c r="W24" s="58">
        <v>48.172977000000003</v>
      </c>
      <c r="X24" s="58">
        <v>48.252220000000001</v>
      </c>
      <c r="Y24" s="58">
        <v>48.303894</v>
      </c>
      <c r="Z24" s="58">
        <v>48.401730000000001</v>
      </c>
      <c r="AA24" s="58">
        <v>48.447487000000002</v>
      </c>
      <c r="AB24" s="58">
        <v>48.486423000000002</v>
      </c>
      <c r="AC24" s="58">
        <v>48.522404000000002</v>
      </c>
      <c r="AD24" s="58">
        <v>48.523792</v>
      </c>
      <c r="AE24" s="58">
        <v>48.516196999999998</v>
      </c>
      <c r="AF24" s="58">
        <v>48.498817000000003</v>
      </c>
      <c r="AG24" s="58">
        <v>48.480141000000003</v>
      </c>
      <c r="AH24" s="58">
        <v>48.454430000000002</v>
      </c>
      <c r="AI24" s="58">
        <v>48.445659999999997</v>
      </c>
      <c r="AJ24" s="58">
        <v>48.446907000000003</v>
      </c>
      <c r="AK24" s="58">
        <v>48.449241999999998</v>
      </c>
      <c r="AL24" s="58">
        <v>48.431125999999999</v>
      </c>
      <c r="AM24" s="58">
        <v>48.563305</v>
      </c>
      <c r="AN24" s="97">
        <v>1.0999999999999999E-2</v>
      </c>
      <c r="AO24" s="58"/>
    </row>
    <row r="25" spans="1:41">
      <c r="A25" s="58" t="s">
        <v>1034</v>
      </c>
      <c r="B25" s="58" t="s">
        <v>1040</v>
      </c>
      <c r="C25" s="58" t="s">
        <v>1117</v>
      </c>
      <c r="D25" s="58" t="s">
        <v>1033</v>
      </c>
      <c r="E25" s="58">
        <v>38.463284000000002</v>
      </c>
      <c r="F25" s="58">
        <v>38.560242000000002</v>
      </c>
      <c r="G25" s="58">
        <v>39.664715000000001</v>
      </c>
      <c r="H25" s="58">
        <v>41.255547</v>
      </c>
      <c r="I25" s="58">
        <v>42.875430999999999</v>
      </c>
      <c r="J25" s="58">
        <v>44.917191000000003</v>
      </c>
      <c r="K25" s="58">
        <v>46.998013</v>
      </c>
      <c r="L25" s="58">
        <v>49.732773000000002</v>
      </c>
      <c r="M25" s="58">
        <v>51.226703999999998</v>
      </c>
      <c r="N25" s="58">
        <v>54.467196999999999</v>
      </c>
      <c r="O25" s="58">
        <v>54.750380999999997</v>
      </c>
      <c r="P25" s="58">
        <v>54.960728000000003</v>
      </c>
      <c r="Q25" s="58">
        <v>55.136425000000003</v>
      </c>
      <c r="R25" s="58">
        <v>55.299678999999998</v>
      </c>
      <c r="S25" s="58">
        <v>55.414242000000002</v>
      </c>
      <c r="T25" s="58">
        <v>55.575657</v>
      </c>
      <c r="U25" s="58">
        <v>55.708190999999999</v>
      </c>
      <c r="V25" s="58">
        <v>55.863143999999998</v>
      </c>
      <c r="W25" s="58">
        <v>56.029411000000003</v>
      </c>
      <c r="X25" s="58">
        <v>56.168968</v>
      </c>
      <c r="Y25" s="58">
        <v>56.286655000000003</v>
      </c>
      <c r="Z25" s="58">
        <v>56.451107</v>
      </c>
      <c r="AA25" s="58">
        <v>56.558886999999999</v>
      </c>
      <c r="AB25" s="58">
        <v>56.658938999999997</v>
      </c>
      <c r="AC25" s="58">
        <v>56.73856</v>
      </c>
      <c r="AD25" s="58">
        <v>56.763675999999997</v>
      </c>
      <c r="AE25" s="58">
        <v>56.775635000000001</v>
      </c>
      <c r="AF25" s="58">
        <v>56.7789</v>
      </c>
      <c r="AG25" s="58">
        <v>56.783141999999998</v>
      </c>
      <c r="AH25" s="58">
        <v>56.784950000000002</v>
      </c>
      <c r="AI25" s="58">
        <v>56.761944</v>
      </c>
      <c r="AJ25" s="58">
        <v>56.786377000000002</v>
      </c>
      <c r="AK25" s="58">
        <v>56.815295999999996</v>
      </c>
      <c r="AL25" s="58">
        <v>56.822842000000001</v>
      </c>
      <c r="AM25" s="58">
        <v>56.840083999999997</v>
      </c>
      <c r="AN25" s="97">
        <v>1.2E-2</v>
      </c>
      <c r="AO25" s="58"/>
    </row>
    <row r="26" spans="1:41">
      <c r="A26" s="58" t="s">
        <v>1036</v>
      </c>
      <c r="B26" s="58" t="s">
        <v>1041</v>
      </c>
      <c r="C26" s="58" t="s">
        <v>1118</v>
      </c>
      <c r="D26" s="58" t="s">
        <v>1033</v>
      </c>
      <c r="E26" s="58">
        <v>28.325603000000001</v>
      </c>
      <c r="F26" s="58">
        <v>28.87763</v>
      </c>
      <c r="G26" s="58">
        <v>29.612166999999999</v>
      </c>
      <c r="H26" s="58">
        <v>30.125150999999999</v>
      </c>
      <c r="I26" s="58">
        <v>31.191590999999999</v>
      </c>
      <c r="J26" s="58">
        <v>33.206767999999997</v>
      </c>
      <c r="K26" s="58">
        <v>34.902031000000001</v>
      </c>
      <c r="L26" s="58">
        <v>36.301582000000003</v>
      </c>
      <c r="M26" s="58">
        <v>38.551636000000002</v>
      </c>
      <c r="N26" s="58">
        <v>39.571280999999999</v>
      </c>
      <c r="O26" s="58">
        <v>39.699551</v>
      </c>
      <c r="P26" s="58">
        <v>39.809227</v>
      </c>
      <c r="Q26" s="58">
        <v>39.865673000000001</v>
      </c>
      <c r="R26" s="58">
        <v>39.915011999999997</v>
      </c>
      <c r="S26" s="58">
        <v>39.961089999999999</v>
      </c>
      <c r="T26" s="58">
        <v>39.976025</v>
      </c>
      <c r="U26" s="58">
        <v>39.984119</v>
      </c>
      <c r="V26" s="58">
        <v>39.991439999999997</v>
      </c>
      <c r="W26" s="58">
        <v>40.001323999999997</v>
      </c>
      <c r="X26" s="58">
        <v>39.999462000000001</v>
      </c>
      <c r="Y26" s="58">
        <v>39.978091999999997</v>
      </c>
      <c r="Z26" s="58">
        <v>39.950558000000001</v>
      </c>
      <c r="AA26" s="58">
        <v>39.917594999999999</v>
      </c>
      <c r="AB26" s="58">
        <v>39.878222999999998</v>
      </c>
      <c r="AC26" s="58">
        <v>39.846007999999998</v>
      </c>
      <c r="AD26" s="58">
        <v>39.805022999999998</v>
      </c>
      <c r="AE26" s="58">
        <v>39.762794</v>
      </c>
      <c r="AF26" s="58">
        <v>39.721245000000003</v>
      </c>
      <c r="AG26" s="58">
        <v>39.680878</v>
      </c>
      <c r="AH26" s="58">
        <v>39.632866</v>
      </c>
      <c r="AI26" s="58">
        <v>39.661259000000001</v>
      </c>
      <c r="AJ26" s="58">
        <v>39.655087000000002</v>
      </c>
      <c r="AK26" s="58">
        <v>39.640217</v>
      </c>
      <c r="AL26" s="58">
        <v>39.626334999999997</v>
      </c>
      <c r="AM26" s="58">
        <v>39.853000999999999</v>
      </c>
      <c r="AN26" s="97">
        <v>0.01</v>
      </c>
      <c r="AO26" s="58"/>
    </row>
    <row r="27" spans="1:41">
      <c r="A27" s="58" t="s">
        <v>1042</v>
      </c>
      <c r="B27" s="58" t="s">
        <v>1043</v>
      </c>
      <c r="C27" s="58" t="s">
        <v>1119</v>
      </c>
      <c r="D27" s="58" t="s">
        <v>1033</v>
      </c>
      <c r="E27" s="58">
        <v>32.505629999999996</v>
      </c>
      <c r="F27" s="58">
        <v>32.915359000000002</v>
      </c>
      <c r="G27" s="58">
        <v>33.841824000000003</v>
      </c>
      <c r="H27" s="58">
        <v>34.952708999999999</v>
      </c>
      <c r="I27" s="58">
        <v>36.682011000000003</v>
      </c>
      <c r="J27" s="58">
        <v>38.879672999999997</v>
      </c>
      <c r="K27" s="58">
        <v>40.827323999999997</v>
      </c>
      <c r="L27" s="58">
        <v>42.876556000000001</v>
      </c>
      <c r="M27" s="58">
        <v>44.900986000000003</v>
      </c>
      <c r="N27" s="58">
        <v>46.914786999999997</v>
      </c>
      <c r="O27" s="58">
        <v>47.087288000000001</v>
      </c>
      <c r="P27" s="58">
        <v>47.305785999999998</v>
      </c>
      <c r="Q27" s="58">
        <v>47.471984999999997</v>
      </c>
      <c r="R27" s="58">
        <v>47.627861000000003</v>
      </c>
      <c r="S27" s="58">
        <v>47.737811999999998</v>
      </c>
      <c r="T27" s="58">
        <v>47.863964000000003</v>
      </c>
      <c r="U27" s="58">
        <v>47.955573999999999</v>
      </c>
      <c r="V27" s="58">
        <v>48.050834999999999</v>
      </c>
      <c r="W27" s="58">
        <v>48.158496999999997</v>
      </c>
      <c r="X27" s="58">
        <v>48.237549000000001</v>
      </c>
      <c r="Y27" s="58">
        <v>48.289093000000001</v>
      </c>
      <c r="Z27" s="58">
        <v>48.386566000000002</v>
      </c>
      <c r="AA27" s="58">
        <v>48.432129000000003</v>
      </c>
      <c r="AB27" s="58">
        <v>48.470745000000001</v>
      </c>
      <c r="AC27" s="58">
        <v>48.506287</v>
      </c>
      <c r="AD27" s="58">
        <v>48.507190999999999</v>
      </c>
      <c r="AE27" s="58">
        <v>48.499043</v>
      </c>
      <c r="AF27" s="58">
        <v>48.481087000000002</v>
      </c>
      <c r="AG27" s="58">
        <v>48.461734999999997</v>
      </c>
      <c r="AH27" s="58">
        <v>48.435333</v>
      </c>
      <c r="AI27" s="58">
        <v>48.425879999999999</v>
      </c>
      <c r="AJ27" s="58">
        <v>48.426262000000001</v>
      </c>
      <c r="AK27" s="58">
        <v>48.427601000000003</v>
      </c>
      <c r="AL27" s="58">
        <v>48.408431999999998</v>
      </c>
      <c r="AM27" s="58">
        <v>48.539478000000003</v>
      </c>
      <c r="AN27" s="97">
        <v>1.2E-2</v>
      </c>
      <c r="AO27" s="58"/>
    </row>
    <row r="28" spans="1:41">
      <c r="A28" s="58" t="s">
        <v>1034</v>
      </c>
      <c r="B28" s="58" t="s">
        <v>1044</v>
      </c>
      <c r="C28" s="58" t="s">
        <v>1120</v>
      </c>
      <c r="D28" s="58" t="s">
        <v>1033</v>
      </c>
      <c r="E28" s="58">
        <v>38.062828000000003</v>
      </c>
      <c r="F28" s="58">
        <v>38.164664999999999</v>
      </c>
      <c r="G28" s="58">
        <v>39.270493000000002</v>
      </c>
      <c r="H28" s="58">
        <v>41.049773999999999</v>
      </c>
      <c r="I28" s="58">
        <v>42.868628999999999</v>
      </c>
      <c r="J28" s="58">
        <v>44.908462999999998</v>
      </c>
      <c r="K28" s="58">
        <v>46.987338999999999</v>
      </c>
      <c r="L28" s="58">
        <v>49.720134999999999</v>
      </c>
      <c r="M28" s="58">
        <v>51.212733999999998</v>
      </c>
      <c r="N28" s="58">
        <v>54.451973000000002</v>
      </c>
      <c r="O28" s="58">
        <v>54.734946999999998</v>
      </c>
      <c r="P28" s="58">
        <v>54.945210000000003</v>
      </c>
      <c r="Q28" s="58">
        <v>55.120815</v>
      </c>
      <c r="R28" s="58">
        <v>55.284064999999998</v>
      </c>
      <c r="S28" s="58">
        <v>55.39846</v>
      </c>
      <c r="T28" s="58">
        <v>55.559691999999998</v>
      </c>
      <c r="U28" s="58">
        <v>55.692017</v>
      </c>
      <c r="V28" s="58">
        <v>55.846820999999998</v>
      </c>
      <c r="W28" s="58">
        <v>56.012886000000002</v>
      </c>
      <c r="X28" s="58">
        <v>56.152228999999998</v>
      </c>
      <c r="Y28" s="58">
        <v>56.269790999999998</v>
      </c>
      <c r="Z28" s="58">
        <v>56.433971</v>
      </c>
      <c r="AA28" s="58">
        <v>56.541504000000003</v>
      </c>
      <c r="AB28" s="58">
        <v>56.641285000000003</v>
      </c>
      <c r="AC28" s="58">
        <v>56.72052</v>
      </c>
      <c r="AD28" s="58">
        <v>56.745209000000003</v>
      </c>
      <c r="AE28" s="58">
        <v>56.756686999999999</v>
      </c>
      <c r="AF28" s="58">
        <v>56.759422000000001</v>
      </c>
      <c r="AG28" s="58">
        <v>56.763077000000003</v>
      </c>
      <c r="AH28" s="58">
        <v>56.764290000000003</v>
      </c>
      <c r="AI28" s="58">
        <v>56.740676999999998</v>
      </c>
      <c r="AJ28" s="58">
        <v>56.764476999999999</v>
      </c>
      <c r="AK28" s="58">
        <v>56.792645</v>
      </c>
      <c r="AL28" s="58">
        <v>56.799334999999999</v>
      </c>
      <c r="AM28" s="58">
        <v>56.815722999999998</v>
      </c>
      <c r="AN28" s="97">
        <v>1.2E-2</v>
      </c>
      <c r="AO28" s="58"/>
    </row>
    <row r="29" spans="1:41">
      <c r="A29" s="58" t="s">
        <v>1036</v>
      </c>
      <c r="B29" s="58" t="s">
        <v>1045</v>
      </c>
      <c r="C29" s="58" t="s">
        <v>1121</v>
      </c>
      <c r="D29" s="58" t="s">
        <v>1033</v>
      </c>
      <c r="E29" s="58">
        <v>27.531101</v>
      </c>
      <c r="F29" s="58">
        <v>28.272703</v>
      </c>
      <c r="G29" s="58">
        <v>29.207450999999999</v>
      </c>
      <c r="H29" s="58">
        <v>29.920544</v>
      </c>
      <c r="I29" s="58">
        <v>31.186506000000001</v>
      </c>
      <c r="J29" s="58">
        <v>33.200519999999997</v>
      </c>
      <c r="K29" s="58">
        <v>34.894485000000003</v>
      </c>
      <c r="L29" s="58">
        <v>36.292968999999999</v>
      </c>
      <c r="M29" s="58">
        <v>38.542136999999997</v>
      </c>
      <c r="N29" s="58">
        <v>39.561008000000001</v>
      </c>
      <c r="O29" s="58">
        <v>39.689056000000001</v>
      </c>
      <c r="P29" s="58">
        <v>39.798523000000003</v>
      </c>
      <c r="Q29" s="58">
        <v>39.854720999999998</v>
      </c>
      <c r="R29" s="58">
        <v>39.903835000000001</v>
      </c>
      <c r="S29" s="58">
        <v>39.949711000000001</v>
      </c>
      <c r="T29" s="58">
        <v>39.964333000000003</v>
      </c>
      <c r="U29" s="58">
        <v>39.972256000000002</v>
      </c>
      <c r="V29" s="58">
        <v>39.979419999999998</v>
      </c>
      <c r="W29" s="58">
        <v>39.989066999999999</v>
      </c>
      <c r="X29" s="58">
        <v>39.987053000000003</v>
      </c>
      <c r="Y29" s="58">
        <v>39.965556999999997</v>
      </c>
      <c r="Z29" s="58">
        <v>39.937634000000003</v>
      </c>
      <c r="AA29" s="58">
        <v>39.904536999999998</v>
      </c>
      <c r="AB29" s="58">
        <v>39.864840999999998</v>
      </c>
      <c r="AC29" s="58">
        <v>39.832172</v>
      </c>
      <c r="AD29" s="58">
        <v>39.790703000000001</v>
      </c>
      <c r="AE29" s="58">
        <v>39.747906</v>
      </c>
      <c r="AF29" s="58">
        <v>39.705765</v>
      </c>
      <c r="AG29" s="58">
        <v>39.664700000000003</v>
      </c>
      <c r="AH29" s="58">
        <v>39.615985999999999</v>
      </c>
      <c r="AI29" s="58">
        <v>39.643664999999999</v>
      </c>
      <c r="AJ29" s="58">
        <v>39.636485999999998</v>
      </c>
      <c r="AK29" s="58">
        <v>39.620502000000002</v>
      </c>
      <c r="AL29" s="58">
        <v>39.605488000000001</v>
      </c>
      <c r="AM29" s="58">
        <v>39.830849000000001</v>
      </c>
      <c r="AN29" s="97">
        <v>0.01</v>
      </c>
      <c r="AO29" s="58"/>
    </row>
    <row r="30" spans="1:41">
      <c r="A30" s="58" t="s">
        <v>1046</v>
      </c>
      <c r="B30" s="58" t="s">
        <v>1047</v>
      </c>
      <c r="C30" s="58" t="s">
        <v>1122</v>
      </c>
      <c r="D30" s="58" t="s">
        <v>1033</v>
      </c>
      <c r="E30" s="58">
        <v>26.267863999999999</v>
      </c>
      <c r="F30" s="58">
        <v>26.597349000000001</v>
      </c>
      <c r="G30" s="58">
        <v>27.34111</v>
      </c>
      <c r="H30" s="58">
        <v>28.233817999999999</v>
      </c>
      <c r="I30" s="58">
        <v>29.641649000000001</v>
      </c>
      <c r="J30" s="58">
        <v>31.426836000000002</v>
      </c>
      <c r="K30" s="58">
        <v>33.004845000000003</v>
      </c>
      <c r="L30" s="58">
        <v>34.661239999999999</v>
      </c>
      <c r="M30" s="58">
        <v>36.306271000000002</v>
      </c>
      <c r="N30" s="58">
        <v>37.928440000000002</v>
      </c>
      <c r="O30" s="58">
        <v>38.066257</v>
      </c>
      <c r="P30" s="58">
        <v>38.245930000000001</v>
      </c>
      <c r="Q30" s="58">
        <v>38.382885000000002</v>
      </c>
      <c r="R30" s="58">
        <v>38.511443999999997</v>
      </c>
      <c r="S30" s="58">
        <v>38.601860000000002</v>
      </c>
      <c r="T30" s="58">
        <v>38.705753000000001</v>
      </c>
      <c r="U30" s="58">
        <v>38.780872000000002</v>
      </c>
      <c r="V30" s="58">
        <v>38.858550999999999</v>
      </c>
      <c r="W30" s="58">
        <v>38.946528999999998</v>
      </c>
      <c r="X30" s="58">
        <v>39.010902000000002</v>
      </c>
      <c r="Y30" s="58">
        <v>39.052681</v>
      </c>
      <c r="Z30" s="58">
        <v>39.132823999999999</v>
      </c>
      <c r="AA30" s="58">
        <v>39.169986999999999</v>
      </c>
      <c r="AB30" s="58">
        <v>39.201542000000003</v>
      </c>
      <c r="AC30" s="58">
        <v>39.230801</v>
      </c>
      <c r="AD30" s="58">
        <v>39.231921999999997</v>
      </c>
      <c r="AE30" s="58">
        <v>39.225647000000002</v>
      </c>
      <c r="AF30" s="58">
        <v>39.211177999999997</v>
      </c>
      <c r="AG30" s="58">
        <v>39.195461000000002</v>
      </c>
      <c r="AH30" s="58">
        <v>39.173957999999999</v>
      </c>
      <c r="AI30" s="58">
        <v>39.16581</v>
      </c>
      <c r="AJ30" s="58">
        <v>39.165730000000003</v>
      </c>
      <c r="AK30" s="58">
        <v>39.166569000000003</v>
      </c>
      <c r="AL30" s="58">
        <v>39.150368</v>
      </c>
      <c r="AM30" s="58">
        <v>39.256934999999999</v>
      </c>
      <c r="AN30" s="97">
        <v>1.2E-2</v>
      </c>
      <c r="AO30" s="58"/>
    </row>
    <row r="31" spans="1:41">
      <c r="A31" s="58" t="s">
        <v>1034</v>
      </c>
      <c r="B31" s="58" t="s">
        <v>1048</v>
      </c>
      <c r="C31" s="58" t="s">
        <v>1123</v>
      </c>
      <c r="D31" s="58" t="s">
        <v>1033</v>
      </c>
      <c r="E31" s="58">
        <v>31.090668000000001</v>
      </c>
      <c r="F31" s="58">
        <v>31.173850999999999</v>
      </c>
      <c r="G31" s="58">
        <v>32.077117999999999</v>
      </c>
      <c r="H31" s="58">
        <v>33.530479</v>
      </c>
      <c r="I31" s="58">
        <v>35.016167000000003</v>
      </c>
      <c r="J31" s="58">
        <v>36.682353999999997</v>
      </c>
      <c r="K31" s="58">
        <v>38.380431999999999</v>
      </c>
      <c r="L31" s="58">
        <v>40.612648</v>
      </c>
      <c r="M31" s="58">
        <v>41.831840999999997</v>
      </c>
      <c r="N31" s="58">
        <v>44.477730000000001</v>
      </c>
      <c r="O31" s="58">
        <v>44.708869999999997</v>
      </c>
      <c r="P31" s="58">
        <v>44.880619000000003</v>
      </c>
      <c r="Q31" s="58">
        <v>45.024059000000001</v>
      </c>
      <c r="R31" s="58">
        <v>45.157406000000002</v>
      </c>
      <c r="S31" s="58">
        <v>45.250847</v>
      </c>
      <c r="T31" s="58">
        <v>45.382545</v>
      </c>
      <c r="U31" s="58">
        <v>45.490631</v>
      </c>
      <c r="V31" s="58">
        <v>45.617077000000002</v>
      </c>
      <c r="W31" s="58">
        <v>45.752724000000001</v>
      </c>
      <c r="X31" s="58">
        <v>45.866543</v>
      </c>
      <c r="Y31" s="58">
        <v>45.962569999999999</v>
      </c>
      <c r="Z31" s="58">
        <v>46.096676000000002</v>
      </c>
      <c r="AA31" s="58">
        <v>46.184513000000003</v>
      </c>
      <c r="AB31" s="58">
        <v>46.266018000000003</v>
      </c>
      <c r="AC31" s="58">
        <v>46.330737999999997</v>
      </c>
      <c r="AD31" s="58">
        <v>46.350903000000002</v>
      </c>
      <c r="AE31" s="58">
        <v>46.360278999999998</v>
      </c>
      <c r="AF31" s="58">
        <v>46.362513999999997</v>
      </c>
      <c r="AG31" s="58">
        <v>46.365498000000002</v>
      </c>
      <c r="AH31" s="58">
        <v>46.366489000000001</v>
      </c>
      <c r="AI31" s="58">
        <v>46.347202000000003</v>
      </c>
      <c r="AJ31" s="58">
        <v>46.366641999999999</v>
      </c>
      <c r="AK31" s="58">
        <v>46.389648000000001</v>
      </c>
      <c r="AL31" s="58">
        <v>46.395114999999997</v>
      </c>
      <c r="AM31" s="58">
        <v>46.408501000000001</v>
      </c>
      <c r="AN31" s="97">
        <v>1.2E-2</v>
      </c>
      <c r="AO31" s="58"/>
    </row>
    <row r="32" spans="1:41">
      <c r="A32" s="58" t="s">
        <v>1036</v>
      </c>
      <c r="B32" s="58" t="s">
        <v>1049</v>
      </c>
      <c r="C32" s="58" t="s">
        <v>1124</v>
      </c>
      <c r="D32" s="58" t="s">
        <v>1033</v>
      </c>
      <c r="E32" s="58">
        <v>22.037271</v>
      </c>
      <c r="F32" s="58">
        <v>22.630886</v>
      </c>
      <c r="G32" s="58">
        <v>23.379104999999999</v>
      </c>
      <c r="H32" s="58">
        <v>23.9499</v>
      </c>
      <c r="I32" s="58">
        <v>24.963239999999999</v>
      </c>
      <c r="J32" s="58">
        <v>26.575357</v>
      </c>
      <c r="K32" s="58">
        <v>27.931291999999999</v>
      </c>
      <c r="L32" s="58">
        <v>29.050706999999999</v>
      </c>
      <c r="M32" s="58">
        <v>30.851054999999999</v>
      </c>
      <c r="N32" s="58">
        <v>31.666611</v>
      </c>
      <c r="O32" s="58">
        <v>31.769106000000001</v>
      </c>
      <c r="P32" s="58">
        <v>31.856729999999999</v>
      </c>
      <c r="Q32" s="58">
        <v>31.901712</v>
      </c>
      <c r="R32" s="58">
        <v>31.941026999999998</v>
      </c>
      <c r="S32" s="58">
        <v>31.977747000000001</v>
      </c>
      <c r="T32" s="58">
        <v>31.989450000000001</v>
      </c>
      <c r="U32" s="58">
        <v>31.995792000000002</v>
      </c>
      <c r="V32" s="58">
        <v>32.001525999999998</v>
      </c>
      <c r="W32" s="58">
        <v>32.009250999999999</v>
      </c>
      <c r="X32" s="58">
        <v>32.007637000000003</v>
      </c>
      <c r="Y32" s="58">
        <v>31.990431000000001</v>
      </c>
      <c r="Z32" s="58">
        <v>31.968081000000002</v>
      </c>
      <c r="AA32" s="58">
        <v>31.941586999999998</v>
      </c>
      <c r="AB32" s="58">
        <v>31.909813</v>
      </c>
      <c r="AC32" s="58">
        <v>31.883662999999999</v>
      </c>
      <c r="AD32" s="58">
        <v>31.850470000000001</v>
      </c>
      <c r="AE32" s="58">
        <v>31.816212</v>
      </c>
      <c r="AF32" s="58">
        <v>31.78248</v>
      </c>
      <c r="AG32" s="58">
        <v>31.749609</v>
      </c>
      <c r="AH32" s="58">
        <v>31.710616999999999</v>
      </c>
      <c r="AI32" s="58">
        <v>31.732773000000002</v>
      </c>
      <c r="AJ32" s="58">
        <v>31.727025999999999</v>
      </c>
      <c r="AK32" s="58">
        <v>31.714231000000002</v>
      </c>
      <c r="AL32" s="58">
        <v>31.702213</v>
      </c>
      <c r="AM32" s="58">
        <v>31.882605000000002</v>
      </c>
      <c r="AN32" s="97">
        <v>0.01</v>
      </c>
      <c r="AO32" s="58"/>
    </row>
    <row r="33" spans="1:41">
      <c r="A33" s="58" t="s">
        <v>1050</v>
      </c>
      <c r="B33" s="58" t="s">
        <v>1051</v>
      </c>
      <c r="C33" s="58" t="s">
        <v>1125</v>
      </c>
      <c r="D33" s="58" t="s">
        <v>1033</v>
      </c>
      <c r="E33" s="58">
        <v>22.373421</v>
      </c>
      <c r="F33" s="58">
        <v>22.772141999999999</v>
      </c>
      <c r="G33" s="58">
        <v>23.206022000000001</v>
      </c>
      <c r="H33" s="58">
        <v>23.672143999999999</v>
      </c>
      <c r="I33" s="58">
        <v>24.197102000000001</v>
      </c>
      <c r="J33" s="58">
        <v>24.784372000000001</v>
      </c>
      <c r="K33" s="58">
        <v>25.432779</v>
      </c>
      <c r="L33" s="58">
        <v>26.149325999999999</v>
      </c>
      <c r="M33" s="58">
        <v>26.926162999999999</v>
      </c>
      <c r="N33" s="58">
        <v>27.757811</v>
      </c>
      <c r="O33" s="58">
        <v>28.581015000000001</v>
      </c>
      <c r="P33" s="58">
        <v>29.390291000000001</v>
      </c>
      <c r="Q33" s="58">
        <v>30.175920000000001</v>
      </c>
      <c r="R33" s="58">
        <v>30.931622999999998</v>
      </c>
      <c r="S33" s="58">
        <v>31.654668999999998</v>
      </c>
      <c r="T33" s="58">
        <v>32.339554</v>
      </c>
      <c r="U33" s="58">
        <v>32.980946000000003</v>
      </c>
      <c r="V33" s="58">
        <v>33.580441</v>
      </c>
      <c r="W33" s="58">
        <v>34.139800999999999</v>
      </c>
      <c r="X33" s="58">
        <v>34.656826000000002</v>
      </c>
      <c r="Y33" s="58">
        <v>35.128875999999998</v>
      </c>
      <c r="Z33" s="58">
        <v>35.559142999999999</v>
      </c>
      <c r="AA33" s="58">
        <v>35.947665999999998</v>
      </c>
      <c r="AB33" s="58">
        <v>36.297203000000003</v>
      </c>
      <c r="AC33" s="58">
        <v>36.608761000000001</v>
      </c>
      <c r="AD33" s="58">
        <v>36.883381</v>
      </c>
      <c r="AE33" s="58">
        <v>37.122833</v>
      </c>
      <c r="AF33" s="58">
        <v>37.330257000000003</v>
      </c>
      <c r="AG33" s="58">
        <v>37.509464000000001</v>
      </c>
      <c r="AH33" s="58">
        <v>37.663795</v>
      </c>
      <c r="AI33" s="58">
        <v>37.797427999999996</v>
      </c>
      <c r="AJ33" s="58">
        <v>37.913249999999998</v>
      </c>
      <c r="AK33" s="58">
        <v>38.013545999999998</v>
      </c>
      <c r="AL33" s="58">
        <v>38.099873000000002</v>
      </c>
      <c r="AM33" s="58">
        <v>38.183917999999998</v>
      </c>
      <c r="AN33" s="97">
        <v>1.6E-2</v>
      </c>
      <c r="AO33" s="58"/>
    </row>
    <row r="34" spans="1:41">
      <c r="A34" s="58" t="s">
        <v>1052</v>
      </c>
      <c r="B34" s="58" t="s">
        <v>1053</v>
      </c>
      <c r="C34" s="58" t="s">
        <v>1126</v>
      </c>
      <c r="D34" s="58" t="s">
        <v>1033</v>
      </c>
      <c r="E34" s="58">
        <v>13.111305</v>
      </c>
      <c r="F34" s="58">
        <v>13.257631</v>
      </c>
      <c r="G34" s="58">
        <v>18.333994000000001</v>
      </c>
      <c r="H34" s="58">
        <v>18.363683999999999</v>
      </c>
      <c r="I34" s="58">
        <v>18.456907000000001</v>
      </c>
      <c r="J34" s="58">
        <v>18.623383</v>
      </c>
      <c r="K34" s="58">
        <v>18.791274999999999</v>
      </c>
      <c r="L34" s="58">
        <v>18.996689</v>
      </c>
      <c r="M34" s="58">
        <v>19.251711</v>
      </c>
      <c r="N34" s="58">
        <v>19.550438</v>
      </c>
      <c r="O34" s="58">
        <v>19.839953999999999</v>
      </c>
      <c r="P34" s="58">
        <v>20.093350999999998</v>
      </c>
      <c r="Q34" s="58">
        <v>20.211383999999999</v>
      </c>
      <c r="R34" s="58">
        <v>20.372382999999999</v>
      </c>
      <c r="S34" s="58">
        <v>20.493162000000002</v>
      </c>
      <c r="T34" s="58">
        <v>20.517800999999999</v>
      </c>
      <c r="U34" s="58">
        <v>20.564457000000001</v>
      </c>
      <c r="V34" s="58">
        <v>20.585842</v>
      </c>
      <c r="W34" s="58">
        <v>20.606428000000001</v>
      </c>
      <c r="X34" s="58">
        <v>20.624409</v>
      </c>
      <c r="Y34" s="58">
        <v>20.633223999999998</v>
      </c>
      <c r="Z34" s="58">
        <v>20.641950999999999</v>
      </c>
      <c r="AA34" s="58">
        <v>20.64772</v>
      </c>
      <c r="AB34" s="58">
        <v>20.645665999999999</v>
      </c>
      <c r="AC34" s="58">
        <v>20.638206</v>
      </c>
      <c r="AD34" s="58">
        <v>20.630216999999998</v>
      </c>
      <c r="AE34" s="58">
        <v>20.621967000000001</v>
      </c>
      <c r="AF34" s="58">
        <v>20.612922999999999</v>
      </c>
      <c r="AG34" s="58">
        <v>20.603415999999999</v>
      </c>
      <c r="AH34" s="58">
        <v>20.596706000000001</v>
      </c>
      <c r="AI34" s="58">
        <v>20.592393999999999</v>
      </c>
      <c r="AJ34" s="58">
        <v>20.589072999999999</v>
      </c>
      <c r="AK34" s="58">
        <v>20.591647999999999</v>
      </c>
      <c r="AL34" s="58">
        <v>20.596564999999998</v>
      </c>
      <c r="AM34" s="58">
        <v>20.601109000000001</v>
      </c>
      <c r="AN34" s="97">
        <v>1.2999999999999999E-2</v>
      </c>
      <c r="AO34" s="58"/>
    </row>
    <row r="35" spans="1:41">
      <c r="A35" s="58" t="s">
        <v>1054</v>
      </c>
      <c r="B35" s="58" t="s">
        <v>1055</v>
      </c>
      <c r="C35" s="58" t="s">
        <v>1127</v>
      </c>
      <c r="D35" s="58" t="s">
        <v>1033</v>
      </c>
      <c r="E35" s="58">
        <v>13.765404999999999</v>
      </c>
      <c r="F35" s="58">
        <v>13.696557</v>
      </c>
      <c r="G35" s="58">
        <v>14.120787999999999</v>
      </c>
      <c r="H35" s="58">
        <v>14.534715</v>
      </c>
      <c r="I35" s="58">
        <v>14.97697</v>
      </c>
      <c r="J35" s="58">
        <v>15.389360999999999</v>
      </c>
      <c r="K35" s="58">
        <v>15.818344</v>
      </c>
      <c r="L35" s="58">
        <v>16.248145999999998</v>
      </c>
      <c r="M35" s="58">
        <v>16.659012000000001</v>
      </c>
      <c r="N35" s="58">
        <v>16.918583000000002</v>
      </c>
      <c r="O35" s="58">
        <v>17.185364</v>
      </c>
      <c r="P35" s="58">
        <v>17.4589</v>
      </c>
      <c r="Q35" s="58">
        <v>17.727757</v>
      </c>
      <c r="R35" s="58">
        <v>17.990338999999999</v>
      </c>
      <c r="S35" s="58">
        <v>18.257711</v>
      </c>
      <c r="T35" s="58">
        <v>18.484375</v>
      </c>
      <c r="U35" s="58">
        <v>18.703641999999999</v>
      </c>
      <c r="V35" s="58">
        <v>18.903223000000001</v>
      </c>
      <c r="W35" s="58">
        <v>19.087537999999999</v>
      </c>
      <c r="X35" s="58">
        <v>19.247814000000002</v>
      </c>
      <c r="Y35" s="58">
        <v>19.394489</v>
      </c>
      <c r="Z35" s="58">
        <v>19.521784</v>
      </c>
      <c r="AA35" s="58">
        <v>19.634367000000001</v>
      </c>
      <c r="AB35" s="58">
        <v>19.751723999999999</v>
      </c>
      <c r="AC35" s="58">
        <v>19.844180999999999</v>
      </c>
      <c r="AD35" s="58">
        <v>19.934866</v>
      </c>
      <c r="AE35" s="58">
        <v>20.006512000000001</v>
      </c>
      <c r="AF35" s="58">
        <v>20.059401999999999</v>
      </c>
      <c r="AG35" s="58">
        <v>20.108543000000001</v>
      </c>
      <c r="AH35" s="58">
        <v>20.14987</v>
      </c>
      <c r="AI35" s="58">
        <v>20.173176000000002</v>
      </c>
      <c r="AJ35" s="58">
        <v>20.198574000000001</v>
      </c>
      <c r="AK35" s="58">
        <v>20.241592000000001</v>
      </c>
      <c r="AL35" s="58">
        <v>20.286486</v>
      </c>
      <c r="AM35" s="58">
        <v>20.328869000000001</v>
      </c>
      <c r="AN35" s="97">
        <v>1.2E-2</v>
      </c>
      <c r="AO35" s="58"/>
    </row>
    <row r="36" spans="1:41">
      <c r="A36" s="56" t="s">
        <v>1056</v>
      </c>
      <c r="B36" s="56" t="s">
        <v>1057</v>
      </c>
      <c r="C36" s="56" t="s">
        <v>1128</v>
      </c>
      <c r="D36" s="56" t="s">
        <v>1033</v>
      </c>
      <c r="E36" s="56">
        <v>7.0399229999999999</v>
      </c>
      <c r="F36" s="56">
        <v>7.1184560000000001</v>
      </c>
      <c r="G36" s="58">
        <v>7.2306689999999998</v>
      </c>
      <c r="H36" s="58">
        <v>7.343267</v>
      </c>
      <c r="I36" s="58">
        <v>7.4549719999999997</v>
      </c>
      <c r="J36" s="58">
        <v>7.5699829999999997</v>
      </c>
      <c r="K36" s="58">
        <v>7.6893700000000003</v>
      </c>
      <c r="L36" s="58">
        <v>7.8156090000000003</v>
      </c>
      <c r="M36" s="58">
        <v>7.9468139999999998</v>
      </c>
      <c r="N36" s="58">
        <v>8.0872410000000006</v>
      </c>
      <c r="O36" s="58">
        <v>8.2395169999999993</v>
      </c>
      <c r="P36" s="58">
        <v>8.4051939999999998</v>
      </c>
      <c r="Q36" s="58">
        <v>8.5771920000000001</v>
      </c>
      <c r="R36" s="58">
        <v>8.7536900000000006</v>
      </c>
      <c r="S36" s="58">
        <v>8.9316619999999993</v>
      </c>
      <c r="T36" s="58">
        <v>9.1050079999999998</v>
      </c>
      <c r="U36" s="58">
        <v>9.2691759999999999</v>
      </c>
      <c r="V36" s="58">
        <v>9.4224739999999994</v>
      </c>
      <c r="W36" s="58">
        <v>9.5577290000000001</v>
      </c>
      <c r="X36" s="58">
        <v>9.6742509999999999</v>
      </c>
      <c r="Y36" s="58">
        <v>9.7774459999999994</v>
      </c>
      <c r="Z36" s="58">
        <v>9.8663889999999999</v>
      </c>
      <c r="AA36" s="58">
        <v>9.9471500000000006</v>
      </c>
      <c r="AB36" s="58">
        <v>10.018456</v>
      </c>
      <c r="AC36" s="58">
        <v>10.094336</v>
      </c>
      <c r="AD36" s="58">
        <v>10.150995999999999</v>
      </c>
      <c r="AE36" s="58">
        <v>10.201124</v>
      </c>
      <c r="AF36" s="58">
        <v>10.240891</v>
      </c>
      <c r="AG36" s="58">
        <v>10.274181</v>
      </c>
      <c r="AH36" s="58">
        <v>10.308552000000001</v>
      </c>
      <c r="AI36" s="58">
        <v>10.341006999999999</v>
      </c>
      <c r="AJ36" s="58">
        <v>10.368217</v>
      </c>
      <c r="AK36" s="58">
        <v>10.396963</v>
      </c>
      <c r="AL36" s="58">
        <v>10.423719</v>
      </c>
      <c r="AM36" s="58">
        <v>10.447397</v>
      </c>
      <c r="AN36" s="97">
        <v>1.2E-2</v>
      </c>
      <c r="AO36" s="58"/>
    </row>
    <row r="37" spans="1:41">
      <c r="A37" s="58" t="s">
        <v>1058</v>
      </c>
      <c r="B37" s="58"/>
      <c r="C37" s="58" t="s">
        <v>1129</v>
      </c>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row>
    <row r="38" spans="1:41">
      <c r="A38" s="58" t="s">
        <v>1059</v>
      </c>
      <c r="B38" s="58" t="s">
        <v>1060</v>
      </c>
      <c r="C38" s="58" t="s">
        <v>1130</v>
      </c>
      <c r="D38" s="58" t="s">
        <v>1061</v>
      </c>
      <c r="E38" s="58">
        <v>66.679198999999997</v>
      </c>
      <c r="F38" s="58">
        <v>66.924469000000002</v>
      </c>
      <c r="G38" s="58">
        <v>67.176597999999998</v>
      </c>
      <c r="H38" s="58">
        <v>67.429810000000003</v>
      </c>
      <c r="I38" s="58">
        <v>67.670394999999999</v>
      </c>
      <c r="J38" s="58">
        <v>67.917159999999996</v>
      </c>
      <c r="K38" s="58">
        <v>68.175490999999994</v>
      </c>
      <c r="L38" s="58">
        <v>68.458916000000002</v>
      </c>
      <c r="M38" s="58">
        <v>68.749274999999997</v>
      </c>
      <c r="N38" s="58">
        <v>69.036095000000003</v>
      </c>
      <c r="O38" s="58">
        <v>69.354598999999993</v>
      </c>
      <c r="P38" s="58">
        <v>69.695862000000005</v>
      </c>
      <c r="Q38" s="58">
        <v>70.067497000000003</v>
      </c>
      <c r="R38" s="58">
        <v>70.456833000000003</v>
      </c>
      <c r="S38" s="58">
        <v>70.844695999999999</v>
      </c>
      <c r="T38" s="58">
        <v>71.233170000000001</v>
      </c>
      <c r="U38" s="58">
        <v>71.633651999999998</v>
      </c>
      <c r="V38" s="58">
        <v>72.042595000000006</v>
      </c>
      <c r="W38" s="58">
        <v>72.442420999999996</v>
      </c>
      <c r="X38" s="58">
        <v>72.838759999999994</v>
      </c>
      <c r="Y38" s="58">
        <v>73.235564999999994</v>
      </c>
      <c r="Z38" s="58">
        <v>73.650368</v>
      </c>
      <c r="AA38" s="58">
        <v>74.066551000000004</v>
      </c>
      <c r="AB38" s="58">
        <v>74.492676000000003</v>
      </c>
      <c r="AC38" s="58">
        <v>74.938170999999997</v>
      </c>
      <c r="AD38" s="58">
        <v>75.402862999999996</v>
      </c>
      <c r="AE38" s="58">
        <v>75.865784000000005</v>
      </c>
      <c r="AF38" s="58">
        <v>76.334632999999997</v>
      </c>
      <c r="AG38" s="58">
        <v>76.790145999999993</v>
      </c>
      <c r="AH38" s="58">
        <v>77.242125999999999</v>
      </c>
      <c r="AI38" s="58">
        <v>77.681128999999999</v>
      </c>
      <c r="AJ38" s="58">
        <v>78.122260999999995</v>
      </c>
      <c r="AK38" s="58">
        <v>78.549301</v>
      </c>
      <c r="AL38" s="58">
        <v>78.974754000000004</v>
      </c>
      <c r="AM38" s="58">
        <v>79.393996999999999</v>
      </c>
      <c r="AN38" s="97">
        <v>5.0000000000000001E-3</v>
      </c>
      <c r="AO38" s="58"/>
    </row>
    <row r="39" spans="1:41">
      <c r="A39" s="58" t="s">
        <v>1062</v>
      </c>
      <c r="B39" s="58"/>
      <c r="C39" s="58" t="s">
        <v>1131</v>
      </c>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row>
    <row r="40" spans="1:41">
      <c r="A40" s="58" t="s">
        <v>667</v>
      </c>
      <c r="B40" s="58" t="s">
        <v>1063</v>
      </c>
      <c r="C40" s="58" t="s">
        <v>1132</v>
      </c>
      <c r="D40" s="58" t="s">
        <v>1064</v>
      </c>
      <c r="E40" s="58">
        <v>3.4551069999999999</v>
      </c>
      <c r="F40" s="58">
        <v>3.4810690000000002</v>
      </c>
      <c r="G40" s="58">
        <v>3.507225</v>
      </c>
      <c r="H40" s="58">
        <v>3.533579</v>
      </c>
      <c r="I40" s="58">
        <v>3.56013</v>
      </c>
      <c r="J40" s="58">
        <v>3.586881</v>
      </c>
      <c r="K40" s="58">
        <v>3.6138319999999999</v>
      </c>
      <c r="L40" s="58">
        <v>3.6409859999999998</v>
      </c>
      <c r="M40" s="58">
        <v>3.6683439999999998</v>
      </c>
      <c r="N40" s="58">
        <v>3.6959089999999999</v>
      </c>
      <c r="O40" s="58">
        <v>3.7236790000000002</v>
      </c>
      <c r="P40" s="58">
        <v>3.7516590000000001</v>
      </c>
      <c r="Q40" s="58">
        <v>3.779849</v>
      </c>
      <c r="R40" s="58">
        <v>3.8082509999999998</v>
      </c>
      <c r="S40" s="58">
        <v>3.836865</v>
      </c>
      <c r="T40" s="58">
        <v>3.8656959999999998</v>
      </c>
      <c r="U40" s="58">
        <v>3.8947419999999999</v>
      </c>
      <c r="V40" s="58">
        <v>3.9240080000000002</v>
      </c>
      <c r="W40" s="58">
        <v>3.9534919999999998</v>
      </c>
      <c r="X40" s="58">
        <v>3.9831979999999998</v>
      </c>
      <c r="Y40" s="58">
        <v>4.013128</v>
      </c>
      <c r="Z40" s="58">
        <v>4.0432829999999997</v>
      </c>
      <c r="AA40" s="58">
        <v>4.073664</v>
      </c>
      <c r="AB40" s="58">
        <v>4.1042730000000001</v>
      </c>
      <c r="AC40" s="58">
        <v>4.1351129999999996</v>
      </c>
      <c r="AD40" s="58">
        <v>4.1661840000000003</v>
      </c>
      <c r="AE40" s="58">
        <v>4.1974879999999999</v>
      </c>
      <c r="AF40" s="58">
        <v>4.2290279999999996</v>
      </c>
      <c r="AG40" s="58">
        <v>4.2608050000000004</v>
      </c>
      <c r="AH40" s="58">
        <v>4.2928199999999999</v>
      </c>
      <c r="AI40" s="58">
        <v>4.3250770000000003</v>
      </c>
      <c r="AJ40" s="58">
        <v>4.3575749999999998</v>
      </c>
      <c r="AK40" s="58">
        <v>4.3903179999999997</v>
      </c>
      <c r="AL40" s="58">
        <v>4.4233060000000002</v>
      </c>
      <c r="AM40" s="58">
        <v>4.4565429999999999</v>
      </c>
      <c r="AN40" s="97">
        <v>8.0000000000000002E-3</v>
      </c>
      <c r="AO40" s="58"/>
    </row>
    <row r="41" spans="1:41">
      <c r="A41" s="58" t="s">
        <v>821</v>
      </c>
      <c r="B41" s="58" t="s">
        <v>1065</v>
      </c>
      <c r="C41" s="58" t="s">
        <v>1133</v>
      </c>
      <c r="D41" s="58" t="s">
        <v>1064</v>
      </c>
      <c r="E41" s="58">
        <v>4.9418049999999996</v>
      </c>
      <c r="F41" s="58">
        <v>4.987832</v>
      </c>
      <c r="G41" s="58">
        <v>5.0342880000000001</v>
      </c>
      <c r="H41" s="58">
        <v>5.0811760000000001</v>
      </c>
      <c r="I41" s="58">
        <v>5.128501</v>
      </c>
      <c r="J41" s="58">
        <v>5.1762680000000003</v>
      </c>
      <c r="K41" s="58">
        <v>5.2244780000000004</v>
      </c>
      <c r="L41" s="58">
        <v>5.2731389999999996</v>
      </c>
      <c r="M41" s="58">
        <v>5.3222509999999996</v>
      </c>
      <c r="N41" s="58">
        <v>5.3718219999999999</v>
      </c>
      <c r="O41" s="58">
        <v>5.4218539999999997</v>
      </c>
      <c r="P41" s="58">
        <v>5.472353</v>
      </c>
      <c r="Q41" s="58">
        <v>5.5233210000000001</v>
      </c>
      <c r="R41" s="58">
        <v>5.5747640000000001</v>
      </c>
      <c r="S41" s="58">
        <v>5.6266870000000004</v>
      </c>
      <c r="T41" s="58">
        <v>5.6790919999999998</v>
      </c>
      <c r="U41" s="58">
        <v>5.7319870000000002</v>
      </c>
      <c r="V41" s="58">
        <v>5.785374</v>
      </c>
      <c r="W41" s="58">
        <v>5.8392580000000001</v>
      </c>
      <c r="X41" s="58">
        <v>5.893643</v>
      </c>
      <c r="Y41" s="58">
        <v>5.9485359999999998</v>
      </c>
      <c r="Z41" s="58">
        <v>6.0039389999999999</v>
      </c>
      <c r="AA41" s="58">
        <v>6.0598590000000003</v>
      </c>
      <c r="AB41" s="58">
        <v>6.1162999999999998</v>
      </c>
      <c r="AC41" s="58">
        <v>6.1732649999999998</v>
      </c>
      <c r="AD41" s="58">
        <v>6.2307620000000004</v>
      </c>
      <c r="AE41" s="58">
        <v>6.2887950000000004</v>
      </c>
      <c r="AF41" s="58">
        <v>6.3473680000000003</v>
      </c>
      <c r="AG41" s="58">
        <v>6.4064860000000001</v>
      </c>
      <c r="AH41" s="58">
        <v>6.4661549999999997</v>
      </c>
      <c r="AI41" s="58">
        <v>6.5263790000000004</v>
      </c>
      <c r="AJ41" s="58">
        <v>6.5871649999999997</v>
      </c>
      <c r="AK41" s="58">
        <v>6.648517</v>
      </c>
      <c r="AL41" s="58">
        <v>6.7104400000000002</v>
      </c>
      <c r="AM41" s="58">
        <v>6.772939</v>
      </c>
      <c r="AN41" s="97">
        <v>8.9999999999999993E-3</v>
      </c>
      <c r="AO41" s="58"/>
    </row>
    <row r="42" spans="1:41">
      <c r="A42" s="58" t="s">
        <v>64</v>
      </c>
      <c r="B42" s="58"/>
      <c r="C42" s="58" t="s">
        <v>1134</v>
      </c>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row>
    <row r="43" spans="1:41">
      <c r="A43" s="58" t="s">
        <v>1066</v>
      </c>
      <c r="B43" s="58"/>
      <c r="C43" s="58" t="s">
        <v>1135</v>
      </c>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row>
    <row r="44" spans="1:41">
      <c r="A44" s="58" t="s">
        <v>1067</v>
      </c>
      <c r="B44" s="58" t="s">
        <v>1068</v>
      </c>
      <c r="C44" s="58" t="s">
        <v>1136</v>
      </c>
      <c r="D44" s="58" t="s">
        <v>1069</v>
      </c>
      <c r="E44" s="58">
        <v>15.348922999999999</v>
      </c>
      <c r="F44" s="58">
        <v>15.340958000000001</v>
      </c>
      <c r="G44" s="58">
        <v>15.275712</v>
      </c>
      <c r="H44" s="58">
        <v>15.149611</v>
      </c>
      <c r="I44" s="58">
        <v>14.898992</v>
      </c>
      <c r="J44" s="58">
        <v>14.561821</v>
      </c>
      <c r="K44" s="58">
        <v>14.198200999999999</v>
      </c>
      <c r="L44" s="58">
        <v>13.789804</v>
      </c>
      <c r="M44" s="58">
        <v>13.353630000000001</v>
      </c>
      <c r="N44" s="58">
        <v>12.923033999999999</v>
      </c>
      <c r="O44" s="58">
        <v>12.583947</v>
      </c>
      <c r="P44" s="58">
        <v>12.291054000000001</v>
      </c>
      <c r="Q44" s="58">
        <v>12.033472</v>
      </c>
      <c r="R44" s="58">
        <v>11.799023999999999</v>
      </c>
      <c r="S44" s="58">
        <v>11.590684</v>
      </c>
      <c r="T44" s="58">
        <v>11.401134000000001</v>
      </c>
      <c r="U44" s="58">
        <v>11.237453</v>
      </c>
      <c r="V44" s="58">
        <v>11.090199</v>
      </c>
      <c r="W44" s="58">
        <v>10.957611</v>
      </c>
      <c r="X44" s="58">
        <v>10.838863999999999</v>
      </c>
      <c r="Y44" s="58">
        <v>10.756593000000001</v>
      </c>
      <c r="Z44" s="58">
        <v>10.679694</v>
      </c>
      <c r="AA44" s="58">
        <v>10.615664000000001</v>
      </c>
      <c r="AB44" s="58">
        <v>10.567729999999999</v>
      </c>
      <c r="AC44" s="58">
        <v>10.535406999999999</v>
      </c>
      <c r="AD44" s="58">
        <v>10.513446999999999</v>
      </c>
      <c r="AE44" s="58">
        <v>10.505668</v>
      </c>
      <c r="AF44" s="58">
        <v>10.509164999999999</v>
      </c>
      <c r="AG44" s="58">
        <v>10.524703000000001</v>
      </c>
      <c r="AH44" s="58">
        <v>10.551641999999999</v>
      </c>
      <c r="AI44" s="58">
        <v>10.592285</v>
      </c>
      <c r="AJ44" s="58">
        <v>10.643134999999999</v>
      </c>
      <c r="AK44" s="58">
        <v>10.697931000000001</v>
      </c>
      <c r="AL44" s="58">
        <v>10.760076</v>
      </c>
      <c r="AM44" s="58">
        <v>10.829056</v>
      </c>
      <c r="AN44" s="97">
        <v>-0.01</v>
      </c>
      <c r="AO44" s="58"/>
    </row>
    <row r="45" spans="1:41">
      <c r="A45" s="58" t="s">
        <v>1015</v>
      </c>
      <c r="B45" s="58" t="s">
        <v>1070</v>
      </c>
      <c r="C45" s="58" t="s">
        <v>1137</v>
      </c>
      <c r="D45" s="58" t="s">
        <v>1069</v>
      </c>
      <c r="E45" s="58">
        <v>0.87556100000000003</v>
      </c>
      <c r="F45" s="58">
        <v>0.90499200000000002</v>
      </c>
      <c r="G45" s="58">
        <v>0.88287800000000005</v>
      </c>
      <c r="H45" s="58">
        <v>0.88171900000000003</v>
      </c>
      <c r="I45" s="58">
        <v>0.87089300000000003</v>
      </c>
      <c r="J45" s="58">
        <v>0.85787400000000003</v>
      </c>
      <c r="K45" s="58">
        <v>0.84432200000000002</v>
      </c>
      <c r="L45" s="58">
        <v>0.83134300000000005</v>
      </c>
      <c r="M45" s="58">
        <v>0.819268</v>
      </c>
      <c r="N45" s="58">
        <v>0.81524600000000003</v>
      </c>
      <c r="O45" s="58">
        <v>0.81289299999999998</v>
      </c>
      <c r="P45" s="58">
        <v>0.81051899999999999</v>
      </c>
      <c r="Q45" s="58">
        <v>0.80945999999999996</v>
      </c>
      <c r="R45" s="58">
        <v>0.80860200000000004</v>
      </c>
      <c r="S45" s="58">
        <v>0.80747999999999998</v>
      </c>
      <c r="T45" s="58">
        <v>0.80865200000000004</v>
      </c>
      <c r="U45" s="58">
        <v>0.80953699999999995</v>
      </c>
      <c r="V45" s="58">
        <v>0.81076599999999999</v>
      </c>
      <c r="W45" s="58">
        <v>0.81320499999999996</v>
      </c>
      <c r="X45" s="58">
        <v>0.817218</v>
      </c>
      <c r="Y45" s="58">
        <v>0.82214299999999996</v>
      </c>
      <c r="Z45" s="58">
        <v>0.82725499999999996</v>
      </c>
      <c r="AA45" s="58">
        <v>0.833874</v>
      </c>
      <c r="AB45" s="58">
        <v>0.83971499999999999</v>
      </c>
      <c r="AC45" s="58">
        <v>0.84720700000000004</v>
      </c>
      <c r="AD45" s="58">
        <v>0.85492400000000002</v>
      </c>
      <c r="AE45" s="58">
        <v>0.86263999999999996</v>
      </c>
      <c r="AF45" s="58">
        <v>0.87180299999999999</v>
      </c>
      <c r="AG45" s="58">
        <v>0.88125600000000004</v>
      </c>
      <c r="AH45" s="58">
        <v>0.89106200000000002</v>
      </c>
      <c r="AI45" s="58">
        <v>0.90149999999999997</v>
      </c>
      <c r="AJ45" s="58">
        <v>0.91231600000000002</v>
      </c>
      <c r="AK45" s="58">
        <v>0.92176000000000002</v>
      </c>
      <c r="AL45" s="58">
        <v>0.93083000000000005</v>
      </c>
      <c r="AM45" s="58">
        <v>0.940882</v>
      </c>
      <c r="AN45" s="97">
        <v>1E-3</v>
      </c>
      <c r="AO45" s="58"/>
    </row>
    <row r="46" spans="1:41">
      <c r="A46" s="58" t="s">
        <v>1020</v>
      </c>
      <c r="B46" s="58" t="s">
        <v>1071</v>
      </c>
      <c r="C46" s="58" t="s">
        <v>1138</v>
      </c>
      <c r="D46" s="58" t="s">
        <v>1069</v>
      </c>
      <c r="E46" s="58">
        <v>0.233461</v>
      </c>
      <c r="F46" s="58">
        <v>0.234102</v>
      </c>
      <c r="G46" s="58">
        <v>0.23510900000000001</v>
      </c>
      <c r="H46" s="58">
        <v>0.23613700000000001</v>
      </c>
      <c r="I46" s="58">
        <v>0.23697799999999999</v>
      </c>
      <c r="J46" s="58">
        <v>0.23782500000000001</v>
      </c>
      <c r="K46" s="58">
        <v>0.23864199999999999</v>
      </c>
      <c r="L46" s="58">
        <v>0.23941000000000001</v>
      </c>
      <c r="M46" s="58">
        <v>0.24021300000000001</v>
      </c>
      <c r="N46" s="58">
        <v>0.24113699999999999</v>
      </c>
      <c r="O46" s="58">
        <v>0.242064</v>
      </c>
      <c r="P46" s="58">
        <v>0.24298900000000001</v>
      </c>
      <c r="Q46" s="58">
        <v>0.24393000000000001</v>
      </c>
      <c r="R46" s="58">
        <v>0.24484500000000001</v>
      </c>
      <c r="S46" s="58">
        <v>0.245696</v>
      </c>
      <c r="T46" s="58">
        <v>0.24648</v>
      </c>
      <c r="U46" s="58">
        <v>0.2472</v>
      </c>
      <c r="V46" s="58">
        <v>0.24785799999999999</v>
      </c>
      <c r="W46" s="58">
        <v>0.24845200000000001</v>
      </c>
      <c r="X46" s="58">
        <v>0.24898700000000001</v>
      </c>
      <c r="Y46" s="58">
        <v>0.249468</v>
      </c>
      <c r="Z46" s="58">
        <v>0.24990000000000001</v>
      </c>
      <c r="AA46" s="58">
        <v>0.25028499999999998</v>
      </c>
      <c r="AB46" s="58">
        <v>0.25062400000000001</v>
      </c>
      <c r="AC46" s="58">
        <v>0.25092599999999998</v>
      </c>
      <c r="AD46" s="58">
        <v>0.25119399999999997</v>
      </c>
      <c r="AE46" s="58">
        <v>0.25143599999999999</v>
      </c>
      <c r="AF46" s="58">
        <v>0.25165700000000002</v>
      </c>
      <c r="AG46" s="58">
        <v>0.25185999999999997</v>
      </c>
      <c r="AH46" s="58">
        <v>0.252056</v>
      </c>
      <c r="AI46" s="58">
        <v>0.252251</v>
      </c>
      <c r="AJ46" s="58">
        <v>0.25247900000000001</v>
      </c>
      <c r="AK46" s="58">
        <v>0.25275199999999998</v>
      </c>
      <c r="AL46" s="58">
        <v>0.253048</v>
      </c>
      <c r="AM46" s="58">
        <v>0.25339499999999998</v>
      </c>
      <c r="AN46" s="97">
        <v>2E-3</v>
      </c>
      <c r="AO46" s="58"/>
    </row>
    <row r="47" spans="1:41">
      <c r="A47" s="58" t="s">
        <v>1072</v>
      </c>
      <c r="B47" s="58" t="s">
        <v>1073</v>
      </c>
      <c r="C47" s="58" t="s">
        <v>1139</v>
      </c>
      <c r="D47" s="58" t="s">
        <v>1069</v>
      </c>
      <c r="E47" s="58">
        <v>5.4817359999999997</v>
      </c>
      <c r="F47" s="58">
        <v>5.5941799999999997</v>
      </c>
      <c r="G47" s="58">
        <v>5.5335380000000001</v>
      </c>
      <c r="H47" s="58">
        <v>5.6174340000000003</v>
      </c>
      <c r="I47" s="58">
        <v>5.6250349999999996</v>
      </c>
      <c r="J47" s="58">
        <v>5.6127260000000003</v>
      </c>
      <c r="K47" s="58">
        <v>5.6076319999999997</v>
      </c>
      <c r="L47" s="58">
        <v>5.5983499999999999</v>
      </c>
      <c r="M47" s="58">
        <v>5.5845469999999997</v>
      </c>
      <c r="N47" s="58">
        <v>5.552505</v>
      </c>
      <c r="O47" s="58">
        <v>5.5214840000000001</v>
      </c>
      <c r="P47" s="58">
        <v>5.4869890000000003</v>
      </c>
      <c r="Q47" s="58">
        <v>5.4489340000000004</v>
      </c>
      <c r="R47" s="58">
        <v>5.4095110000000002</v>
      </c>
      <c r="S47" s="58">
        <v>5.3791469999999997</v>
      </c>
      <c r="T47" s="58">
        <v>5.3552340000000003</v>
      </c>
      <c r="U47" s="58">
        <v>5.327877</v>
      </c>
      <c r="V47" s="58">
        <v>5.3058199999999998</v>
      </c>
      <c r="W47" s="58">
        <v>5.2998260000000004</v>
      </c>
      <c r="X47" s="58">
        <v>5.3089360000000001</v>
      </c>
      <c r="Y47" s="58">
        <v>5.3262010000000002</v>
      </c>
      <c r="Z47" s="58">
        <v>5.3459880000000002</v>
      </c>
      <c r="AA47" s="58">
        <v>5.3727460000000002</v>
      </c>
      <c r="AB47" s="58">
        <v>5.4006400000000001</v>
      </c>
      <c r="AC47" s="58">
        <v>5.4339000000000004</v>
      </c>
      <c r="AD47" s="58">
        <v>5.481287</v>
      </c>
      <c r="AE47" s="58">
        <v>5.5271400000000002</v>
      </c>
      <c r="AF47" s="58">
        <v>5.5776079999999997</v>
      </c>
      <c r="AG47" s="58">
        <v>5.6344640000000004</v>
      </c>
      <c r="AH47" s="58">
        <v>5.6813820000000002</v>
      </c>
      <c r="AI47" s="58">
        <v>5.7307129999999997</v>
      </c>
      <c r="AJ47" s="58">
        <v>5.7892210000000004</v>
      </c>
      <c r="AK47" s="58">
        <v>5.8512810000000002</v>
      </c>
      <c r="AL47" s="58">
        <v>5.9129849999999999</v>
      </c>
      <c r="AM47" s="58">
        <v>5.97187</v>
      </c>
      <c r="AN47" s="97">
        <v>2E-3</v>
      </c>
      <c r="AO47" s="58"/>
    </row>
    <row r="48" spans="1:41">
      <c r="A48" s="58" t="s">
        <v>667</v>
      </c>
      <c r="B48" s="58" t="s">
        <v>1074</v>
      </c>
      <c r="C48" s="58" t="s">
        <v>1075</v>
      </c>
      <c r="D48" s="58" t="s">
        <v>1140</v>
      </c>
      <c r="E48" s="58" t="s">
        <v>1069</v>
      </c>
      <c r="F48" s="58">
        <v>4.6471999999999999E-2</v>
      </c>
      <c r="G48" s="58">
        <v>4.6724000000000002E-2</v>
      </c>
      <c r="H48" s="58">
        <v>4.7696000000000002E-2</v>
      </c>
      <c r="I48" s="58">
        <v>4.8508999999999997E-2</v>
      </c>
      <c r="J48" s="58">
        <v>4.8778000000000002E-2</v>
      </c>
      <c r="K48" s="58">
        <v>4.9324E-2</v>
      </c>
      <c r="L48" s="58">
        <v>4.9964000000000001E-2</v>
      </c>
      <c r="M48" s="58">
        <v>5.0553000000000001E-2</v>
      </c>
      <c r="N48" s="58">
        <v>5.1142E-2</v>
      </c>
      <c r="O48" s="58">
        <v>5.1839000000000003E-2</v>
      </c>
      <c r="P48" s="58">
        <v>5.2553000000000002E-2</v>
      </c>
      <c r="Q48" s="58">
        <v>5.3267000000000002E-2</v>
      </c>
      <c r="R48" s="58">
        <v>5.4003000000000002E-2</v>
      </c>
      <c r="S48" s="58">
        <v>5.4701E-2</v>
      </c>
      <c r="T48" s="58">
        <v>5.5412000000000003E-2</v>
      </c>
      <c r="U48" s="58">
        <v>5.6075E-2</v>
      </c>
      <c r="V48" s="58">
        <v>5.6780999999999998E-2</v>
      </c>
      <c r="W48" s="58">
        <v>5.7466000000000003E-2</v>
      </c>
      <c r="X48" s="58">
        <v>5.8124000000000002E-2</v>
      </c>
      <c r="Y48" s="58">
        <v>5.8791999999999997E-2</v>
      </c>
      <c r="Z48" s="58">
        <v>5.9456000000000002E-2</v>
      </c>
      <c r="AA48" s="58">
        <v>6.0059000000000001E-2</v>
      </c>
      <c r="AB48" s="58">
        <v>6.0700999999999998E-2</v>
      </c>
      <c r="AC48" s="58">
        <v>6.1328000000000001E-2</v>
      </c>
      <c r="AD48" s="58">
        <v>6.1955999999999997E-2</v>
      </c>
      <c r="AE48" s="58">
        <v>6.2577999999999995E-2</v>
      </c>
      <c r="AF48" s="58">
        <v>6.3197000000000003E-2</v>
      </c>
      <c r="AG48" s="58">
        <v>6.3815999999999998E-2</v>
      </c>
      <c r="AH48" s="58">
        <v>6.4423999999999995E-2</v>
      </c>
      <c r="AI48" s="58">
        <v>6.5013000000000001E-2</v>
      </c>
      <c r="AJ48" s="58">
        <v>6.5628000000000006E-2</v>
      </c>
      <c r="AK48" s="58">
        <v>6.6194000000000003E-2</v>
      </c>
      <c r="AL48" s="58">
        <v>6.6727999999999996E-2</v>
      </c>
      <c r="AM48" s="58">
        <v>6.7267999999999994E-2</v>
      </c>
      <c r="AN48" s="58">
        <v>6.7792000000000005E-2</v>
      </c>
      <c r="AO48" s="97">
        <v>1.0999999999999999E-2</v>
      </c>
    </row>
    <row r="49" spans="1:41">
      <c r="A49" s="58" t="s">
        <v>667</v>
      </c>
      <c r="B49" s="58" t="s">
        <v>1076</v>
      </c>
      <c r="C49" s="58" t="s">
        <v>1077</v>
      </c>
      <c r="D49" s="58" t="s">
        <v>1141</v>
      </c>
      <c r="E49" s="58" t="s">
        <v>1069</v>
      </c>
      <c r="F49" s="58">
        <v>0.49087799999999998</v>
      </c>
      <c r="G49" s="58">
        <v>0.50131499999999996</v>
      </c>
      <c r="H49" s="58">
        <v>0.49952299999999999</v>
      </c>
      <c r="I49" s="58">
        <v>0.49532300000000001</v>
      </c>
      <c r="J49" s="58">
        <v>0.49712699999999999</v>
      </c>
      <c r="K49" s="58">
        <v>0.49578699999999998</v>
      </c>
      <c r="L49" s="58">
        <v>0.48866799999999999</v>
      </c>
      <c r="M49" s="58">
        <v>0.48934800000000001</v>
      </c>
      <c r="N49" s="58">
        <v>0.50178599999999995</v>
      </c>
      <c r="O49" s="58">
        <v>0.50842500000000002</v>
      </c>
      <c r="P49" s="58">
        <v>0.51111099999999998</v>
      </c>
      <c r="Q49" s="58">
        <v>0.51158499999999996</v>
      </c>
      <c r="R49" s="58">
        <v>0.50852900000000001</v>
      </c>
      <c r="S49" s="58">
        <v>0.50818200000000002</v>
      </c>
      <c r="T49" s="58">
        <v>0.50684799999999997</v>
      </c>
      <c r="U49" s="58">
        <v>0.504884</v>
      </c>
      <c r="V49" s="58">
        <v>0.505193</v>
      </c>
      <c r="W49" s="58">
        <v>0.50195299999999998</v>
      </c>
      <c r="X49" s="58">
        <v>0.50092899999999996</v>
      </c>
      <c r="Y49" s="58">
        <v>0.49798500000000001</v>
      </c>
      <c r="Z49" s="58">
        <v>0.50029400000000002</v>
      </c>
      <c r="AA49" s="58">
        <v>0.49861100000000003</v>
      </c>
      <c r="AB49" s="58">
        <v>0.500251</v>
      </c>
      <c r="AC49" s="58">
        <v>0.49834000000000001</v>
      </c>
      <c r="AD49" s="58">
        <v>0.49844699999999997</v>
      </c>
      <c r="AE49" s="58">
        <v>0.499052</v>
      </c>
      <c r="AF49" s="58">
        <v>0.49826399999999998</v>
      </c>
      <c r="AG49" s="58">
        <v>0.49854500000000002</v>
      </c>
      <c r="AH49" s="58">
        <v>0.49879899999999999</v>
      </c>
      <c r="AI49" s="58">
        <v>0.49834099999999998</v>
      </c>
      <c r="AJ49" s="58">
        <v>0.49779299999999999</v>
      </c>
      <c r="AK49" s="58">
        <v>0.49757699999999999</v>
      </c>
      <c r="AL49" s="58">
        <v>0.49709500000000001</v>
      </c>
      <c r="AM49" s="58">
        <v>0.49913299999999999</v>
      </c>
      <c r="AN49" s="58">
        <v>0.49924200000000002</v>
      </c>
      <c r="AO49" s="97">
        <v>0</v>
      </c>
    </row>
    <row r="50" spans="1:41">
      <c r="A50" s="58" t="s">
        <v>1078</v>
      </c>
      <c r="B50" s="58" t="s">
        <v>1079</v>
      </c>
      <c r="C50" s="58" t="s">
        <v>1080</v>
      </c>
      <c r="D50" s="58" t="s">
        <v>1142</v>
      </c>
      <c r="E50" s="58" t="s">
        <v>1069</v>
      </c>
      <c r="F50" s="58">
        <v>9.2342999999999995E-2</v>
      </c>
      <c r="G50" s="58">
        <v>9.0097999999999998E-2</v>
      </c>
      <c r="H50" s="58">
        <v>8.8158E-2</v>
      </c>
      <c r="I50" s="58">
        <v>8.8194999999999996E-2</v>
      </c>
      <c r="J50" s="58">
        <v>8.4151000000000004E-2</v>
      </c>
      <c r="K50" s="58">
        <v>8.1286999999999998E-2</v>
      </c>
      <c r="L50" s="58">
        <v>7.8895000000000007E-2</v>
      </c>
      <c r="M50" s="58">
        <v>7.6456999999999997E-2</v>
      </c>
      <c r="N50" s="58">
        <v>7.4109999999999995E-2</v>
      </c>
      <c r="O50" s="58">
        <v>7.1679999999999994E-2</v>
      </c>
      <c r="P50" s="58">
        <v>6.9411E-2</v>
      </c>
      <c r="Q50" s="58">
        <v>6.7074999999999996E-2</v>
      </c>
      <c r="R50" s="58">
        <v>6.4671000000000006E-2</v>
      </c>
      <c r="S50" s="58">
        <v>6.2299E-2</v>
      </c>
      <c r="T50" s="58">
        <v>6.0025000000000002E-2</v>
      </c>
      <c r="U50" s="58">
        <v>5.8666000000000003E-2</v>
      </c>
      <c r="V50" s="58">
        <v>5.7311000000000001E-2</v>
      </c>
      <c r="W50" s="58">
        <v>5.5990999999999999E-2</v>
      </c>
      <c r="X50" s="58">
        <v>5.4682000000000001E-2</v>
      </c>
      <c r="Y50" s="58">
        <v>5.3400999999999997E-2</v>
      </c>
      <c r="Z50" s="58">
        <v>5.2186000000000003E-2</v>
      </c>
      <c r="AA50" s="58">
        <v>5.0956000000000001E-2</v>
      </c>
      <c r="AB50" s="58">
        <v>4.9749000000000002E-2</v>
      </c>
      <c r="AC50" s="58">
        <v>4.8515999999999997E-2</v>
      </c>
      <c r="AD50" s="58">
        <v>4.7365999999999998E-2</v>
      </c>
      <c r="AE50" s="58">
        <v>4.6698000000000003E-2</v>
      </c>
      <c r="AF50" s="58">
        <v>4.6006999999999999E-2</v>
      </c>
      <c r="AG50" s="58">
        <v>4.5343000000000001E-2</v>
      </c>
      <c r="AH50" s="58">
        <v>4.4694999999999999E-2</v>
      </c>
      <c r="AI50" s="58">
        <v>4.3992999999999997E-2</v>
      </c>
      <c r="AJ50" s="58">
        <v>4.3326000000000003E-2</v>
      </c>
      <c r="AK50" s="58">
        <v>4.2707000000000002E-2</v>
      </c>
      <c r="AL50" s="58">
        <v>4.2075000000000001E-2</v>
      </c>
      <c r="AM50" s="58">
        <v>4.1424000000000002E-2</v>
      </c>
      <c r="AN50" s="58">
        <v>4.0795999999999999E-2</v>
      </c>
      <c r="AO50" s="97">
        <v>-2.4E-2</v>
      </c>
    </row>
    <row r="51" spans="1:41">
      <c r="A51" s="58" t="s">
        <v>1078</v>
      </c>
      <c r="B51" s="58" t="s">
        <v>1081</v>
      </c>
      <c r="C51" s="58" t="s">
        <v>1082</v>
      </c>
      <c r="D51" s="58" t="s">
        <v>1143</v>
      </c>
      <c r="E51" s="58" t="s">
        <v>1069</v>
      </c>
      <c r="F51" s="58">
        <v>1.030502</v>
      </c>
      <c r="G51" s="58">
        <v>1.034645</v>
      </c>
      <c r="H51" s="58">
        <v>1.0333589999999999</v>
      </c>
      <c r="I51" s="58">
        <v>1.0245089999999999</v>
      </c>
      <c r="J51" s="58">
        <v>0.93102600000000002</v>
      </c>
      <c r="K51" s="58">
        <v>1.047018</v>
      </c>
      <c r="L51" s="58">
        <v>1.0198529999999999</v>
      </c>
      <c r="M51" s="58">
        <v>1.013987</v>
      </c>
      <c r="N51" s="58">
        <v>1.0320419999999999</v>
      </c>
      <c r="O51" s="58">
        <v>1.0369539999999999</v>
      </c>
      <c r="P51" s="58">
        <v>1.0254049999999999</v>
      </c>
      <c r="Q51" s="58">
        <v>1.027061</v>
      </c>
      <c r="R51" s="58">
        <v>1.027164</v>
      </c>
      <c r="S51" s="58">
        <v>1.0266729999999999</v>
      </c>
      <c r="T51" s="58">
        <v>1.025863</v>
      </c>
      <c r="U51" s="58">
        <v>1.024329</v>
      </c>
      <c r="V51" s="58">
        <v>1.0224120000000001</v>
      </c>
      <c r="W51" s="58">
        <v>1.0203359999999999</v>
      </c>
      <c r="X51" s="58">
        <v>1.017933</v>
      </c>
      <c r="Y51" s="58">
        <v>1.0154879999999999</v>
      </c>
      <c r="Z51" s="58">
        <v>1.0146500000000001</v>
      </c>
      <c r="AA51" s="58">
        <v>1.0068600000000001</v>
      </c>
      <c r="AB51" s="58">
        <v>1.0040739999999999</v>
      </c>
      <c r="AC51" s="58">
        <v>0.99995000000000001</v>
      </c>
      <c r="AD51" s="58">
        <v>0.99569700000000005</v>
      </c>
      <c r="AE51" s="58">
        <v>0.99077700000000002</v>
      </c>
      <c r="AF51" s="58">
        <v>0.98899300000000001</v>
      </c>
      <c r="AG51" s="58">
        <v>0.98720399999999997</v>
      </c>
      <c r="AH51" s="58">
        <v>0.98665199999999997</v>
      </c>
      <c r="AI51" s="58">
        <v>0.98651900000000003</v>
      </c>
      <c r="AJ51" s="58">
        <v>0.98857899999999999</v>
      </c>
      <c r="AK51" s="58">
        <v>0.98774099999999998</v>
      </c>
      <c r="AL51" s="58">
        <v>0.98430700000000004</v>
      </c>
      <c r="AM51" s="58">
        <v>0.98329800000000001</v>
      </c>
      <c r="AN51" s="58">
        <v>0.98007</v>
      </c>
      <c r="AO51" s="97">
        <v>-2E-3</v>
      </c>
    </row>
    <row r="52" spans="1:41">
      <c r="A52" s="58" t="s">
        <v>1083</v>
      </c>
      <c r="B52" s="58" t="s">
        <v>1084</v>
      </c>
      <c r="C52" s="58" t="s">
        <v>1144</v>
      </c>
      <c r="D52" s="58" t="s">
        <v>1069</v>
      </c>
      <c r="E52" s="58">
        <v>0.24307799999999999</v>
      </c>
      <c r="F52" s="58">
        <v>0.24294099999999999</v>
      </c>
      <c r="G52" s="58">
        <v>0.243838</v>
      </c>
      <c r="H52" s="58">
        <v>0.24476200000000001</v>
      </c>
      <c r="I52" s="58">
        <v>0.244944</v>
      </c>
      <c r="J52" s="58">
        <v>0.24540899999999999</v>
      </c>
      <c r="K52" s="58">
        <v>0.24588199999999999</v>
      </c>
      <c r="L52" s="58">
        <v>0.24615999999999999</v>
      </c>
      <c r="M52" s="58">
        <v>0.24643000000000001</v>
      </c>
      <c r="N52" s="58">
        <v>0.24671399999999999</v>
      </c>
      <c r="O52" s="58">
        <v>0.247028</v>
      </c>
      <c r="P52" s="58">
        <v>0.24731900000000001</v>
      </c>
      <c r="Q52" s="58">
        <v>0.247643</v>
      </c>
      <c r="R52" s="58">
        <v>0.24788199999999999</v>
      </c>
      <c r="S52" s="58">
        <v>0.24803800000000001</v>
      </c>
      <c r="T52" s="58">
        <v>0.248116</v>
      </c>
      <c r="U52" s="58">
        <v>0.24817800000000001</v>
      </c>
      <c r="V52" s="58">
        <v>0.248139</v>
      </c>
      <c r="W52" s="58">
        <v>0.248031</v>
      </c>
      <c r="X52" s="58">
        <v>0.24788299999999999</v>
      </c>
      <c r="Y52" s="58">
        <v>0.24768399999999999</v>
      </c>
      <c r="Z52" s="58">
        <v>0.24737799999999999</v>
      </c>
      <c r="AA52" s="58">
        <v>0.24706600000000001</v>
      </c>
      <c r="AB52" s="58">
        <v>0.24670300000000001</v>
      </c>
      <c r="AC52" s="58">
        <v>0.24632899999999999</v>
      </c>
      <c r="AD52" s="58">
        <v>0.24589900000000001</v>
      </c>
      <c r="AE52" s="58">
        <v>0.24546499999999999</v>
      </c>
      <c r="AF52" s="58">
        <v>0.245005</v>
      </c>
      <c r="AG52" s="58">
        <v>0.24451999999999999</v>
      </c>
      <c r="AH52" s="58">
        <v>0.244002</v>
      </c>
      <c r="AI52" s="58">
        <v>0.24347099999999999</v>
      </c>
      <c r="AJ52" s="58">
        <v>0.24288899999999999</v>
      </c>
      <c r="AK52" s="58">
        <v>0.24227299999999999</v>
      </c>
      <c r="AL52" s="58">
        <v>0.241646</v>
      </c>
      <c r="AM52" s="58">
        <v>0.24099000000000001</v>
      </c>
      <c r="AN52" s="97">
        <v>0</v>
      </c>
      <c r="AO52" s="58"/>
    </row>
    <row r="53" spans="1:41">
      <c r="A53" s="58" t="s">
        <v>687</v>
      </c>
      <c r="B53" s="58" t="s">
        <v>1085</v>
      </c>
      <c r="C53" s="58" t="s">
        <v>1145</v>
      </c>
      <c r="D53" s="58" t="s">
        <v>1069</v>
      </c>
      <c r="E53" s="58">
        <v>2.364344</v>
      </c>
      <c r="F53" s="58">
        <v>2.3906320000000001</v>
      </c>
      <c r="G53" s="58">
        <v>2.4470329999999998</v>
      </c>
      <c r="H53" s="58">
        <v>2.5057900000000002</v>
      </c>
      <c r="I53" s="58">
        <v>2.5483359999999999</v>
      </c>
      <c r="J53" s="58">
        <v>2.596902</v>
      </c>
      <c r="K53" s="58">
        <v>2.64378</v>
      </c>
      <c r="L53" s="58">
        <v>2.6825990000000002</v>
      </c>
      <c r="M53" s="58">
        <v>2.7260779999999998</v>
      </c>
      <c r="N53" s="58">
        <v>2.7703169999999999</v>
      </c>
      <c r="O53" s="58">
        <v>2.8162560000000001</v>
      </c>
      <c r="P53" s="58">
        <v>2.8657270000000001</v>
      </c>
      <c r="Q53" s="58">
        <v>2.9204919999999999</v>
      </c>
      <c r="R53" s="58">
        <v>2.9743219999999999</v>
      </c>
      <c r="S53" s="58">
        <v>3.025274</v>
      </c>
      <c r="T53" s="58">
        <v>3.0756169999999998</v>
      </c>
      <c r="U53" s="58">
        <v>3.1276820000000001</v>
      </c>
      <c r="V53" s="58">
        <v>3.1771820000000002</v>
      </c>
      <c r="W53" s="58">
        <v>3.2266249999999999</v>
      </c>
      <c r="X53" s="58">
        <v>3.2763070000000001</v>
      </c>
      <c r="Y53" s="58">
        <v>3.3261210000000001</v>
      </c>
      <c r="Z53" s="58">
        <v>3.3728919999999998</v>
      </c>
      <c r="AA53" s="58">
        <v>3.4212180000000001</v>
      </c>
      <c r="AB53" s="58">
        <v>3.4700679999999999</v>
      </c>
      <c r="AC53" s="58">
        <v>3.519717</v>
      </c>
      <c r="AD53" s="58">
        <v>3.5677089999999998</v>
      </c>
      <c r="AE53" s="58">
        <v>3.616527</v>
      </c>
      <c r="AF53" s="58">
        <v>3.6660180000000002</v>
      </c>
      <c r="AG53" s="58">
        <v>3.7161400000000002</v>
      </c>
      <c r="AH53" s="58">
        <v>3.7674699999999999</v>
      </c>
      <c r="AI53" s="58">
        <v>3.8194129999999999</v>
      </c>
      <c r="AJ53" s="58">
        <v>3.8713630000000001</v>
      </c>
      <c r="AK53" s="58">
        <v>3.923216</v>
      </c>
      <c r="AL53" s="58">
        <v>3.974078</v>
      </c>
      <c r="AM53" s="58">
        <v>4.027495</v>
      </c>
      <c r="AN53" s="97">
        <v>1.6E-2</v>
      </c>
      <c r="AO53" s="58"/>
    </row>
    <row r="54" spans="1:41">
      <c r="A54" s="58" t="s">
        <v>1086</v>
      </c>
      <c r="B54" s="58" t="s">
        <v>1087</v>
      </c>
      <c r="C54" s="58" t="s">
        <v>1146</v>
      </c>
      <c r="D54" s="58" t="s">
        <v>1069</v>
      </c>
      <c r="E54" s="58">
        <v>0.552315</v>
      </c>
      <c r="F54" s="58">
        <v>0.55390899999999998</v>
      </c>
      <c r="G54" s="58">
        <v>0.56326900000000002</v>
      </c>
      <c r="H54" s="58">
        <v>0.56106</v>
      </c>
      <c r="I54" s="58">
        <v>0.55889</v>
      </c>
      <c r="J54" s="58">
        <v>0.55661899999999997</v>
      </c>
      <c r="K54" s="58">
        <v>0.552678</v>
      </c>
      <c r="L54" s="58">
        <v>0.54986599999999997</v>
      </c>
      <c r="M54" s="58">
        <v>0.54952199999999995</v>
      </c>
      <c r="N54" s="58">
        <v>0.55061300000000002</v>
      </c>
      <c r="O54" s="58">
        <v>0.55186199999999996</v>
      </c>
      <c r="P54" s="58">
        <v>0.55323199999999995</v>
      </c>
      <c r="Q54" s="58">
        <v>0.55804299999999996</v>
      </c>
      <c r="R54" s="58">
        <v>0.564195</v>
      </c>
      <c r="S54" s="58">
        <v>0.57061700000000004</v>
      </c>
      <c r="T54" s="58">
        <v>0.57727600000000001</v>
      </c>
      <c r="U54" s="58">
        <v>0.58422700000000005</v>
      </c>
      <c r="V54" s="58">
        <v>0.59143000000000001</v>
      </c>
      <c r="W54" s="58">
        <v>0.59891399999999995</v>
      </c>
      <c r="X54" s="58">
        <v>0.60667300000000002</v>
      </c>
      <c r="Y54" s="58">
        <v>0.61466200000000004</v>
      </c>
      <c r="Z54" s="58">
        <v>0.62296700000000005</v>
      </c>
      <c r="AA54" s="58">
        <v>0.63150700000000004</v>
      </c>
      <c r="AB54" s="58">
        <v>0.64027500000000004</v>
      </c>
      <c r="AC54" s="58">
        <v>0.64927100000000004</v>
      </c>
      <c r="AD54" s="58">
        <v>0.65847199999999995</v>
      </c>
      <c r="AE54" s="58">
        <v>0.66784900000000003</v>
      </c>
      <c r="AF54" s="58">
        <v>0.67739400000000005</v>
      </c>
      <c r="AG54" s="58">
        <v>0.68711199999999995</v>
      </c>
      <c r="AH54" s="58">
        <v>0.69698499999999997</v>
      </c>
      <c r="AI54" s="58">
        <v>0.70693799999999996</v>
      </c>
      <c r="AJ54" s="58">
        <v>0.71695500000000001</v>
      </c>
      <c r="AK54" s="58">
        <v>0.72716999999999998</v>
      </c>
      <c r="AL54" s="58">
        <v>0.73759200000000003</v>
      </c>
      <c r="AM54" s="58">
        <v>0.74814499999999995</v>
      </c>
      <c r="AN54" s="97">
        <v>8.9999999999999993E-3</v>
      </c>
      <c r="AO54" s="58"/>
    </row>
    <row r="55" spans="1:41">
      <c r="A55" s="58" t="s">
        <v>1088</v>
      </c>
      <c r="B55" s="58" t="s">
        <v>1089</v>
      </c>
      <c r="C55" s="58" t="s">
        <v>1147</v>
      </c>
      <c r="D55" s="58" t="s">
        <v>1069</v>
      </c>
      <c r="E55" s="58">
        <v>0.135655</v>
      </c>
      <c r="F55" s="58">
        <v>0.135876</v>
      </c>
      <c r="G55" s="58">
        <v>0.13580100000000001</v>
      </c>
      <c r="H55" s="58">
        <v>0.135877</v>
      </c>
      <c r="I55" s="58">
        <v>0.136153</v>
      </c>
      <c r="J55" s="58">
        <v>0.135989</v>
      </c>
      <c r="K55" s="58">
        <v>0.13578699999999999</v>
      </c>
      <c r="L55" s="58">
        <v>0.135687</v>
      </c>
      <c r="M55" s="58">
        <v>0.13581099999999999</v>
      </c>
      <c r="N55" s="58">
        <v>0.135986</v>
      </c>
      <c r="O55" s="58">
        <v>0.136215</v>
      </c>
      <c r="P55" s="58">
        <v>0.13645399999999999</v>
      </c>
      <c r="Q55" s="58">
        <v>0.136742</v>
      </c>
      <c r="R55" s="58">
        <v>0.13699500000000001</v>
      </c>
      <c r="S55" s="58">
        <v>0.13726099999999999</v>
      </c>
      <c r="T55" s="58">
        <v>0.13748099999999999</v>
      </c>
      <c r="U55" s="58">
        <v>0.13764799999999999</v>
      </c>
      <c r="V55" s="58">
        <v>0.137734</v>
      </c>
      <c r="W55" s="58">
        <v>0.13783100000000001</v>
      </c>
      <c r="X55" s="58">
        <v>0.13798199999999999</v>
      </c>
      <c r="Y55" s="58">
        <v>0.13820499999999999</v>
      </c>
      <c r="Z55" s="58">
        <v>0.13845199999999999</v>
      </c>
      <c r="AA55" s="58">
        <v>0.13878399999999999</v>
      </c>
      <c r="AB55" s="58">
        <v>0.13919599999999999</v>
      </c>
      <c r="AC55" s="58">
        <v>0.13966100000000001</v>
      </c>
      <c r="AD55" s="58">
        <v>0.14015900000000001</v>
      </c>
      <c r="AE55" s="58">
        <v>0.14066000000000001</v>
      </c>
      <c r="AF55" s="58">
        <v>0.14121600000000001</v>
      </c>
      <c r="AG55" s="58">
        <v>0.14183000000000001</v>
      </c>
      <c r="AH55" s="58">
        <v>0.14251800000000001</v>
      </c>
      <c r="AI55" s="58">
        <v>0.143237</v>
      </c>
      <c r="AJ55" s="58">
        <v>0.143955</v>
      </c>
      <c r="AK55" s="58">
        <v>0.14459</v>
      </c>
      <c r="AL55" s="58">
        <v>0.145261</v>
      </c>
      <c r="AM55" s="58">
        <v>0.14597199999999999</v>
      </c>
      <c r="AN55" s="97">
        <v>2E-3</v>
      </c>
      <c r="AO55" s="58"/>
    </row>
    <row r="56" spans="1:41">
      <c r="A56" s="58" t="s">
        <v>1090</v>
      </c>
      <c r="B56" s="58" t="s">
        <v>1091</v>
      </c>
      <c r="C56" s="58" t="s">
        <v>1148</v>
      </c>
      <c r="D56" s="58" t="s">
        <v>1069</v>
      </c>
      <c r="E56" s="58">
        <v>0.70331699999999997</v>
      </c>
      <c r="F56" s="58">
        <v>0.63502999999999998</v>
      </c>
      <c r="G56" s="58">
        <v>0.66512700000000002</v>
      </c>
      <c r="H56" s="58">
        <v>0.68149499999999996</v>
      </c>
      <c r="I56" s="58">
        <v>0.68377600000000005</v>
      </c>
      <c r="J56" s="58">
        <v>0.68032700000000002</v>
      </c>
      <c r="K56" s="58">
        <v>0.68626299999999996</v>
      </c>
      <c r="L56" s="58">
        <v>0.69203499999999996</v>
      </c>
      <c r="M56" s="58">
        <v>0.69708999999999999</v>
      </c>
      <c r="N56" s="58">
        <v>0.70089000000000001</v>
      </c>
      <c r="O56" s="58">
        <v>0.69781099999999996</v>
      </c>
      <c r="P56" s="58">
        <v>0.70085399999999998</v>
      </c>
      <c r="Q56" s="58">
        <v>0.70348900000000003</v>
      </c>
      <c r="R56" s="58">
        <v>0.70496700000000001</v>
      </c>
      <c r="S56" s="58">
        <v>0.70318700000000001</v>
      </c>
      <c r="T56" s="58">
        <v>0.703592</v>
      </c>
      <c r="U56" s="58">
        <v>0.70528800000000003</v>
      </c>
      <c r="V56" s="58">
        <v>0.70484500000000005</v>
      </c>
      <c r="W56" s="58">
        <v>0.70651299999999995</v>
      </c>
      <c r="X56" s="58">
        <v>0.70836699999999997</v>
      </c>
      <c r="Y56" s="58">
        <v>0.712036</v>
      </c>
      <c r="Z56" s="58">
        <v>0.71381300000000003</v>
      </c>
      <c r="AA56" s="58">
        <v>0.71540899999999996</v>
      </c>
      <c r="AB56" s="58">
        <v>0.71719900000000003</v>
      </c>
      <c r="AC56" s="58">
        <v>0.717391</v>
      </c>
      <c r="AD56" s="58">
        <v>0.71892900000000004</v>
      </c>
      <c r="AE56" s="58">
        <v>0.72311999999999999</v>
      </c>
      <c r="AF56" s="58">
        <v>0.72718499999999997</v>
      </c>
      <c r="AG56" s="58">
        <v>0.72877899999999995</v>
      </c>
      <c r="AH56" s="58">
        <v>0.73229200000000005</v>
      </c>
      <c r="AI56" s="58">
        <v>0.735375</v>
      </c>
      <c r="AJ56" s="58">
        <v>0.73656999999999995</v>
      </c>
      <c r="AK56" s="58">
        <v>0.73999800000000004</v>
      </c>
      <c r="AL56" s="58">
        <v>0.74276699999999996</v>
      </c>
      <c r="AM56" s="58">
        <v>0.74714499999999995</v>
      </c>
      <c r="AN56" s="97">
        <v>5.0000000000000001E-3</v>
      </c>
      <c r="AO56" s="58"/>
    </row>
    <row r="57" spans="1:41">
      <c r="A57" s="58" t="s">
        <v>766</v>
      </c>
      <c r="B57" s="58" t="s">
        <v>1092</v>
      </c>
      <c r="C57" s="58" t="s">
        <v>1149</v>
      </c>
      <c r="D57" s="58" t="s">
        <v>1069</v>
      </c>
      <c r="E57" s="58">
        <v>27.598583000000001</v>
      </c>
      <c r="F57" s="58">
        <v>27.705400000000001</v>
      </c>
      <c r="G57" s="58">
        <v>27.651040999999999</v>
      </c>
      <c r="H57" s="58">
        <v>27.67042</v>
      </c>
      <c r="I57" s="58">
        <v>27.365082000000001</v>
      </c>
      <c r="J57" s="58">
        <v>27.158909000000001</v>
      </c>
      <c r="K57" s="58">
        <v>26.790566999999999</v>
      </c>
      <c r="L57" s="58">
        <v>26.395596000000001</v>
      </c>
      <c r="M57" s="58">
        <v>26.011666999999999</v>
      </c>
      <c r="N57" s="58">
        <v>25.605336999999999</v>
      </c>
      <c r="O57" s="58">
        <v>25.268039999999999</v>
      </c>
      <c r="P57" s="58">
        <v>24.994125</v>
      </c>
      <c r="Q57" s="58">
        <v>24.756572999999999</v>
      </c>
      <c r="R57" s="58">
        <v>24.542197999999999</v>
      </c>
      <c r="S57" s="58">
        <v>24.355530000000002</v>
      </c>
      <c r="T57" s="58">
        <v>24.197534999999998</v>
      </c>
      <c r="U57" s="58">
        <v>24.066786</v>
      </c>
      <c r="V57" s="58">
        <v>23.949719999999999</v>
      </c>
      <c r="W57" s="58">
        <v>23.868677000000002</v>
      </c>
      <c r="X57" s="58">
        <v>23.816883000000001</v>
      </c>
      <c r="Y57" s="58">
        <v>23.819697999999999</v>
      </c>
      <c r="Z57" s="58">
        <v>23.814827000000001</v>
      </c>
      <c r="AA57" s="58">
        <v>23.841329999999999</v>
      </c>
      <c r="AB57" s="58">
        <v>23.880285000000001</v>
      </c>
      <c r="AC57" s="58">
        <v>23.943273999999999</v>
      </c>
      <c r="AD57" s="58">
        <v>24.031123999999998</v>
      </c>
      <c r="AE57" s="58">
        <v>24.136966999999999</v>
      </c>
      <c r="AF57" s="58">
        <v>24.261963000000002</v>
      </c>
      <c r="AG57" s="58">
        <v>24.405239000000002</v>
      </c>
      <c r="AH57" s="58">
        <v>24.553276</v>
      </c>
      <c r="AI57" s="58">
        <v>24.720510000000001</v>
      </c>
      <c r="AJ57" s="58">
        <v>24.903103000000002</v>
      </c>
      <c r="AK57" s="58">
        <v>25.091176999999998</v>
      </c>
      <c r="AL57" s="58">
        <v>25.289408000000002</v>
      </c>
      <c r="AM57" s="58">
        <v>25.492847000000001</v>
      </c>
      <c r="AN57" s="97">
        <v>-3.0000000000000001E-3</v>
      </c>
      <c r="AO57" s="58"/>
    </row>
    <row r="58" spans="1:41">
      <c r="A58" s="58" t="s">
        <v>1093</v>
      </c>
      <c r="B58" s="58"/>
      <c r="C58" s="58" t="s">
        <v>1150</v>
      </c>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row>
    <row r="59" spans="1:41">
      <c r="A59" s="58" t="s">
        <v>1067</v>
      </c>
      <c r="B59" s="58" t="s">
        <v>1068</v>
      </c>
      <c r="C59" s="58" t="s">
        <v>1151</v>
      </c>
      <c r="D59" s="58" t="s">
        <v>1094</v>
      </c>
      <c r="E59" s="58">
        <v>8.314546</v>
      </c>
      <c r="F59" s="58">
        <v>8.3102119999999999</v>
      </c>
      <c r="G59" s="58">
        <v>8.2817769999999999</v>
      </c>
      <c r="H59" s="58">
        <v>8.2156920000000007</v>
      </c>
      <c r="I59" s="58">
        <v>8.0816680000000005</v>
      </c>
      <c r="J59" s="58">
        <v>7.9039910000000004</v>
      </c>
      <c r="K59" s="58">
        <v>7.7120220000000002</v>
      </c>
      <c r="L59" s="58">
        <v>7.4984080000000004</v>
      </c>
      <c r="M59" s="58">
        <v>7.2697349999999998</v>
      </c>
      <c r="N59" s="58">
        <v>7.0452070000000004</v>
      </c>
      <c r="O59" s="58">
        <v>6.8620330000000003</v>
      </c>
      <c r="P59" s="58">
        <v>6.7069729999999996</v>
      </c>
      <c r="Q59" s="58">
        <v>6.5683040000000004</v>
      </c>
      <c r="R59" s="58">
        <v>6.4414420000000003</v>
      </c>
      <c r="S59" s="58">
        <v>6.328379</v>
      </c>
      <c r="T59" s="58">
        <v>6.2219670000000002</v>
      </c>
      <c r="U59" s="58">
        <v>6.1316480000000002</v>
      </c>
      <c r="V59" s="58">
        <v>6.0526629999999999</v>
      </c>
      <c r="W59" s="58">
        <v>5.9823079999999997</v>
      </c>
      <c r="X59" s="58">
        <v>5.9195529999999996</v>
      </c>
      <c r="Y59" s="58">
        <v>5.8751980000000001</v>
      </c>
      <c r="Z59" s="58">
        <v>5.8339410000000003</v>
      </c>
      <c r="AA59" s="58">
        <v>5.7990880000000002</v>
      </c>
      <c r="AB59" s="58">
        <v>5.7723680000000002</v>
      </c>
      <c r="AC59" s="58">
        <v>5.7533580000000004</v>
      </c>
      <c r="AD59" s="58">
        <v>5.7395579999999997</v>
      </c>
      <c r="AE59" s="58">
        <v>5.7330860000000001</v>
      </c>
      <c r="AF59" s="58">
        <v>5.7330389999999998</v>
      </c>
      <c r="AG59" s="58">
        <v>5.7378580000000001</v>
      </c>
      <c r="AH59" s="58">
        <v>5.7534689999999999</v>
      </c>
      <c r="AI59" s="58">
        <v>5.7760920000000002</v>
      </c>
      <c r="AJ59" s="58">
        <v>5.8026249999999999</v>
      </c>
      <c r="AK59" s="58">
        <v>5.8261440000000002</v>
      </c>
      <c r="AL59" s="58">
        <v>5.8528659999999997</v>
      </c>
      <c r="AM59" s="58">
        <v>5.8871539999999998</v>
      </c>
      <c r="AN59" s="97">
        <v>-0.01</v>
      </c>
      <c r="AO59" s="58"/>
    </row>
    <row r="60" spans="1:41">
      <c r="A60" s="58" t="s">
        <v>1015</v>
      </c>
      <c r="B60" s="58" t="s">
        <v>1070</v>
      </c>
      <c r="C60" s="58" t="s">
        <v>1152</v>
      </c>
      <c r="D60" s="58" t="s">
        <v>1094</v>
      </c>
      <c r="E60" s="58">
        <v>0.45588800000000002</v>
      </c>
      <c r="F60" s="58">
        <v>0.47098800000000002</v>
      </c>
      <c r="G60" s="58">
        <v>0.459812</v>
      </c>
      <c r="H60" s="58">
        <v>0.45934999999999998</v>
      </c>
      <c r="I60" s="58">
        <v>0.45388899999999999</v>
      </c>
      <c r="J60" s="58">
        <v>0.447519</v>
      </c>
      <c r="K60" s="58">
        <v>0.440994</v>
      </c>
      <c r="L60" s="58">
        <v>0.43511699999999998</v>
      </c>
      <c r="M60" s="58">
        <v>0.429809</v>
      </c>
      <c r="N60" s="58">
        <v>0.42893799999999999</v>
      </c>
      <c r="O60" s="58">
        <v>0.42825800000000003</v>
      </c>
      <c r="P60" s="58">
        <v>0.427838</v>
      </c>
      <c r="Q60" s="58">
        <v>0.42782700000000001</v>
      </c>
      <c r="R60" s="58">
        <v>0.42785899999999999</v>
      </c>
      <c r="S60" s="58">
        <v>0.42786200000000002</v>
      </c>
      <c r="T60" s="58">
        <v>0.42846499999999998</v>
      </c>
      <c r="U60" s="58">
        <v>0.42932599999999999</v>
      </c>
      <c r="V60" s="58">
        <v>0.43066100000000002</v>
      </c>
      <c r="W60" s="58">
        <v>0.43277500000000002</v>
      </c>
      <c r="X60" s="58">
        <v>0.43572899999999998</v>
      </c>
      <c r="Y60" s="58">
        <v>0.43896099999999999</v>
      </c>
      <c r="Z60" s="58">
        <v>0.44237500000000002</v>
      </c>
      <c r="AA60" s="58">
        <v>0.44646000000000002</v>
      </c>
      <c r="AB60" s="58">
        <v>0.45011099999999998</v>
      </c>
      <c r="AC60" s="58">
        <v>0.45441500000000001</v>
      </c>
      <c r="AD60" s="58">
        <v>0.45882400000000001</v>
      </c>
      <c r="AE60" s="58">
        <v>0.46310000000000001</v>
      </c>
      <c r="AF60" s="58">
        <v>0.46804800000000002</v>
      </c>
      <c r="AG60" s="58">
        <v>0.47279300000000002</v>
      </c>
      <c r="AH60" s="58">
        <v>0.47872399999999998</v>
      </c>
      <c r="AI60" s="58">
        <v>0.48482799999999998</v>
      </c>
      <c r="AJ60" s="58">
        <v>0.49069600000000002</v>
      </c>
      <c r="AK60" s="58">
        <v>0.49451200000000001</v>
      </c>
      <c r="AL60" s="58">
        <v>0.49774400000000002</v>
      </c>
      <c r="AM60" s="58">
        <v>0.50292199999999998</v>
      </c>
      <c r="AN60" s="97">
        <v>2E-3</v>
      </c>
      <c r="AO60" s="58"/>
    </row>
    <row r="61" spans="1:41">
      <c r="A61" s="58" t="s">
        <v>1020</v>
      </c>
      <c r="B61" s="58" t="s">
        <v>1071</v>
      </c>
      <c r="C61" s="58" t="s">
        <v>1153</v>
      </c>
      <c r="D61" s="58" t="s">
        <v>1094</v>
      </c>
      <c r="E61" s="58">
        <v>0.112678</v>
      </c>
      <c r="F61" s="58">
        <v>0.112984</v>
      </c>
      <c r="G61" s="58">
        <v>0.113497</v>
      </c>
      <c r="H61" s="58">
        <v>0.11401500000000001</v>
      </c>
      <c r="I61" s="58">
        <v>0.11441800000000001</v>
      </c>
      <c r="J61" s="58">
        <v>0.114841</v>
      </c>
      <c r="K61" s="58">
        <v>0.11525000000000001</v>
      </c>
      <c r="L61" s="58">
        <v>0.115622</v>
      </c>
      <c r="M61" s="58">
        <v>0.11601</v>
      </c>
      <c r="N61" s="58">
        <v>0.116457</v>
      </c>
      <c r="O61" s="58">
        <v>0.11691699999999999</v>
      </c>
      <c r="P61" s="58">
        <v>0.117365</v>
      </c>
      <c r="Q61" s="58">
        <v>0.117822</v>
      </c>
      <c r="R61" s="58">
        <v>0.118265</v>
      </c>
      <c r="S61" s="58">
        <v>0.118674</v>
      </c>
      <c r="T61" s="58">
        <v>0.11905300000000001</v>
      </c>
      <c r="U61" s="58">
        <v>0.119395</v>
      </c>
      <c r="V61" s="58">
        <v>0.119711</v>
      </c>
      <c r="W61" s="58">
        <v>0.120002</v>
      </c>
      <c r="X61" s="58">
        <v>0.120264</v>
      </c>
      <c r="Y61" s="58">
        <v>0.120499</v>
      </c>
      <c r="Z61" s="58">
        <v>0.120713</v>
      </c>
      <c r="AA61" s="58">
        <v>0.120903</v>
      </c>
      <c r="AB61" s="58">
        <v>0.121071</v>
      </c>
      <c r="AC61" s="58">
        <v>0.121221</v>
      </c>
      <c r="AD61" s="58">
        <v>0.121353</v>
      </c>
      <c r="AE61" s="58">
        <v>0.121474</v>
      </c>
      <c r="AF61" s="58">
        <v>0.121586</v>
      </c>
      <c r="AG61" s="58">
        <v>0.12169099999999999</v>
      </c>
      <c r="AH61" s="58">
        <v>0.12179</v>
      </c>
      <c r="AI61" s="58">
        <v>0.121888</v>
      </c>
      <c r="AJ61" s="58">
        <v>0.122004</v>
      </c>
      <c r="AK61" s="58">
        <v>0.122143</v>
      </c>
      <c r="AL61" s="58">
        <v>0.122295</v>
      </c>
      <c r="AM61" s="58">
        <v>0.122463</v>
      </c>
      <c r="AN61" s="97">
        <v>2E-3</v>
      </c>
      <c r="AO61" s="58"/>
    </row>
    <row r="62" spans="1:41">
      <c r="A62" s="58" t="s">
        <v>1072</v>
      </c>
      <c r="B62" s="58" t="s">
        <v>1073</v>
      </c>
      <c r="C62" s="58" t="s">
        <v>1154</v>
      </c>
      <c r="D62" s="58" t="s">
        <v>1094</v>
      </c>
      <c r="E62" s="58">
        <v>2.6364079999999999</v>
      </c>
      <c r="F62" s="58">
        <v>2.6908759999999998</v>
      </c>
      <c r="G62" s="58">
        <v>2.6627209999999999</v>
      </c>
      <c r="H62" s="58">
        <v>2.703881</v>
      </c>
      <c r="I62" s="58">
        <v>2.7081979999999999</v>
      </c>
      <c r="J62" s="58">
        <v>2.7033019999999999</v>
      </c>
      <c r="K62" s="58">
        <v>2.7017410000000002</v>
      </c>
      <c r="L62" s="58">
        <v>2.697953</v>
      </c>
      <c r="M62" s="58">
        <v>2.6918709999999999</v>
      </c>
      <c r="N62" s="58">
        <v>2.676825</v>
      </c>
      <c r="O62" s="58">
        <v>2.6628080000000001</v>
      </c>
      <c r="P62" s="58">
        <v>2.6466799999999999</v>
      </c>
      <c r="Q62" s="58">
        <v>2.628914</v>
      </c>
      <c r="R62" s="58">
        <v>2.6105320000000001</v>
      </c>
      <c r="S62" s="58">
        <v>2.596203</v>
      </c>
      <c r="T62" s="58">
        <v>2.5853899999999999</v>
      </c>
      <c r="U62" s="58">
        <v>2.572543</v>
      </c>
      <c r="V62" s="58">
        <v>2.5621330000000002</v>
      </c>
      <c r="W62" s="58">
        <v>2.5595870000000001</v>
      </c>
      <c r="X62" s="58">
        <v>2.564203</v>
      </c>
      <c r="Y62" s="58">
        <v>2.57287</v>
      </c>
      <c r="Z62" s="58">
        <v>2.582681</v>
      </c>
      <c r="AA62" s="58">
        <v>2.596006</v>
      </c>
      <c r="AB62" s="58">
        <v>2.60975</v>
      </c>
      <c r="AC62" s="58">
        <v>2.6263619999999999</v>
      </c>
      <c r="AD62" s="58">
        <v>2.6495639999999998</v>
      </c>
      <c r="AE62" s="58">
        <v>2.6721720000000002</v>
      </c>
      <c r="AF62" s="58">
        <v>2.6970710000000002</v>
      </c>
      <c r="AG62" s="58">
        <v>2.7251829999999999</v>
      </c>
      <c r="AH62" s="58">
        <v>2.7481520000000002</v>
      </c>
      <c r="AI62" s="58">
        <v>2.7723559999999998</v>
      </c>
      <c r="AJ62" s="58">
        <v>2.8012160000000002</v>
      </c>
      <c r="AK62" s="58">
        <v>2.8323260000000001</v>
      </c>
      <c r="AL62" s="58">
        <v>2.8635120000000001</v>
      </c>
      <c r="AM62" s="58">
        <v>2.8925109999999998</v>
      </c>
      <c r="AN62" s="97">
        <v>2E-3</v>
      </c>
      <c r="AO62" s="58"/>
    </row>
    <row r="63" spans="1:41">
      <c r="A63" s="58" t="s">
        <v>667</v>
      </c>
      <c r="B63" s="58" t="s">
        <v>1074</v>
      </c>
      <c r="C63" s="58" t="s">
        <v>1075</v>
      </c>
      <c r="D63" s="58" t="s">
        <v>1155</v>
      </c>
      <c r="E63" s="58" t="s">
        <v>1094</v>
      </c>
      <c r="F63" s="58">
        <v>2.1999000000000001E-2</v>
      </c>
      <c r="G63" s="58">
        <v>2.2117000000000001E-2</v>
      </c>
      <c r="H63" s="58">
        <v>2.2578999999999998E-2</v>
      </c>
      <c r="I63" s="58">
        <v>2.2964999999999999E-2</v>
      </c>
      <c r="J63" s="58">
        <v>2.3091E-2</v>
      </c>
      <c r="K63" s="58">
        <v>2.3349999999999999E-2</v>
      </c>
      <c r="L63" s="58">
        <v>2.3654000000000001E-2</v>
      </c>
      <c r="M63" s="58">
        <v>2.3931999999999998E-2</v>
      </c>
      <c r="N63" s="58">
        <v>2.4211E-2</v>
      </c>
      <c r="O63" s="58">
        <v>2.4541E-2</v>
      </c>
      <c r="P63" s="58">
        <v>2.4881E-2</v>
      </c>
      <c r="Q63" s="58">
        <v>2.5218999999999998E-2</v>
      </c>
      <c r="R63" s="58">
        <v>2.5568E-2</v>
      </c>
      <c r="S63" s="58">
        <v>2.5898000000000001E-2</v>
      </c>
      <c r="T63" s="58">
        <v>2.6235000000000001E-2</v>
      </c>
      <c r="U63" s="58">
        <v>2.6549E-2</v>
      </c>
      <c r="V63" s="58">
        <v>2.6883000000000001E-2</v>
      </c>
      <c r="W63" s="58">
        <v>2.7206999999999999E-2</v>
      </c>
      <c r="X63" s="58">
        <v>2.7519999999999999E-2</v>
      </c>
      <c r="Y63" s="58">
        <v>2.7836E-2</v>
      </c>
      <c r="Z63" s="58">
        <v>2.8150999999999999E-2</v>
      </c>
      <c r="AA63" s="58">
        <v>2.8437E-2</v>
      </c>
      <c r="AB63" s="58">
        <v>2.8740999999999999E-2</v>
      </c>
      <c r="AC63" s="58">
        <v>2.9038999999999999E-2</v>
      </c>
      <c r="AD63" s="58">
        <v>2.9336000000000001E-2</v>
      </c>
      <c r="AE63" s="58">
        <v>2.9631000000000001E-2</v>
      </c>
      <c r="AF63" s="58">
        <v>2.9925E-2</v>
      </c>
      <c r="AG63" s="58">
        <v>3.0217999999999998E-2</v>
      </c>
      <c r="AH63" s="58">
        <v>3.0506999999999999E-2</v>
      </c>
      <c r="AI63" s="58">
        <v>3.0786000000000001E-2</v>
      </c>
      <c r="AJ63" s="58">
        <v>3.1077E-2</v>
      </c>
      <c r="AK63" s="58">
        <v>3.1345999999999999E-2</v>
      </c>
      <c r="AL63" s="58">
        <v>3.1599000000000002E-2</v>
      </c>
      <c r="AM63" s="58">
        <v>3.1856000000000002E-2</v>
      </c>
      <c r="AN63" s="58">
        <v>3.2104000000000001E-2</v>
      </c>
      <c r="AO63" s="97">
        <v>1.0999999999999999E-2</v>
      </c>
    </row>
    <row r="64" spans="1:41">
      <c r="A64" s="58" t="s">
        <v>667</v>
      </c>
      <c r="B64" s="58" t="s">
        <v>1076</v>
      </c>
      <c r="C64" s="58" t="s">
        <v>1077</v>
      </c>
      <c r="D64" s="58" t="s">
        <v>1156</v>
      </c>
      <c r="E64" s="58" t="s">
        <v>1094</v>
      </c>
      <c r="F64" s="58">
        <v>0.232905</v>
      </c>
      <c r="G64" s="58">
        <v>0.23783399999999999</v>
      </c>
      <c r="H64" s="58">
        <v>0.23702200000000001</v>
      </c>
      <c r="I64" s="58">
        <v>0.235039</v>
      </c>
      <c r="J64" s="58">
        <v>0.235878</v>
      </c>
      <c r="K64" s="58">
        <v>0.23524400000000001</v>
      </c>
      <c r="L64" s="58">
        <v>0.23186399999999999</v>
      </c>
      <c r="M64" s="58">
        <v>0.23217399999999999</v>
      </c>
      <c r="N64" s="58">
        <v>0.23805200000000001</v>
      </c>
      <c r="O64" s="58">
        <v>0.241177</v>
      </c>
      <c r="P64" s="58">
        <v>0.242455</v>
      </c>
      <c r="Q64" s="58">
        <v>0.24265500000000001</v>
      </c>
      <c r="R64" s="58">
        <v>0.24118600000000001</v>
      </c>
      <c r="S64" s="58">
        <v>0.24099799999999999</v>
      </c>
      <c r="T64" s="58">
        <v>0.240342</v>
      </c>
      <c r="U64" s="58">
        <v>0.23938899999999999</v>
      </c>
      <c r="V64" s="58">
        <v>0.239512</v>
      </c>
      <c r="W64" s="58">
        <v>0.237956</v>
      </c>
      <c r="X64" s="58">
        <v>0.237456</v>
      </c>
      <c r="Y64" s="58">
        <v>0.236042</v>
      </c>
      <c r="Z64" s="58">
        <v>0.237119</v>
      </c>
      <c r="AA64" s="58">
        <v>0.23630699999999999</v>
      </c>
      <c r="AB64" s="58">
        <v>0.237068</v>
      </c>
      <c r="AC64" s="58">
        <v>0.236148</v>
      </c>
      <c r="AD64" s="58">
        <v>0.23618400000000001</v>
      </c>
      <c r="AE64" s="58">
        <v>0.236452</v>
      </c>
      <c r="AF64" s="58">
        <v>0.236065</v>
      </c>
      <c r="AG64" s="58">
        <v>0.23618400000000001</v>
      </c>
      <c r="AH64" s="58">
        <v>0.236292</v>
      </c>
      <c r="AI64" s="58">
        <v>0.23606199999999999</v>
      </c>
      <c r="AJ64" s="58">
        <v>0.235788</v>
      </c>
      <c r="AK64" s="58">
        <v>0.235675</v>
      </c>
      <c r="AL64" s="58">
        <v>0.235433</v>
      </c>
      <c r="AM64" s="58">
        <v>0.23638700000000001</v>
      </c>
      <c r="AN64" s="58">
        <v>0.236427</v>
      </c>
      <c r="AO64" s="97">
        <v>0</v>
      </c>
    </row>
    <row r="65" spans="1:41">
      <c r="A65" s="58" t="s">
        <v>1078</v>
      </c>
      <c r="B65" s="58" t="s">
        <v>1079</v>
      </c>
      <c r="C65" s="58" t="s">
        <v>1080</v>
      </c>
      <c r="D65" s="58" t="s">
        <v>1157</v>
      </c>
      <c r="E65" s="58" t="s">
        <v>1094</v>
      </c>
      <c r="F65" s="58">
        <v>4.3692000000000002E-2</v>
      </c>
      <c r="G65" s="58">
        <v>4.2629E-2</v>
      </c>
      <c r="H65" s="58">
        <v>4.1722000000000002E-2</v>
      </c>
      <c r="I65" s="58">
        <v>4.1746999999999999E-2</v>
      </c>
      <c r="J65" s="58">
        <v>3.9835000000000002E-2</v>
      </c>
      <c r="K65" s="58">
        <v>3.8484999999999998E-2</v>
      </c>
      <c r="L65" s="58">
        <v>3.7357000000000001E-2</v>
      </c>
      <c r="M65" s="58">
        <v>3.6206000000000002E-2</v>
      </c>
      <c r="N65" s="58">
        <v>3.5096000000000002E-2</v>
      </c>
      <c r="O65" s="58">
        <v>3.3947999999999999E-2</v>
      </c>
      <c r="P65" s="58">
        <v>3.288E-2</v>
      </c>
      <c r="Q65" s="58">
        <v>3.1775999999999999E-2</v>
      </c>
      <c r="R65" s="58">
        <v>3.0640000000000001E-2</v>
      </c>
      <c r="S65" s="58">
        <v>2.9517999999999999E-2</v>
      </c>
      <c r="T65" s="58">
        <v>2.8443E-2</v>
      </c>
      <c r="U65" s="58">
        <v>2.7802E-2</v>
      </c>
      <c r="V65" s="58">
        <v>2.7161000000000001E-2</v>
      </c>
      <c r="W65" s="58">
        <v>2.6537999999999999E-2</v>
      </c>
      <c r="X65" s="58">
        <v>2.5919999999999999E-2</v>
      </c>
      <c r="Y65" s="58">
        <v>2.5315000000000001E-2</v>
      </c>
      <c r="Z65" s="58">
        <v>2.4742E-2</v>
      </c>
      <c r="AA65" s="58">
        <v>2.4160999999999998E-2</v>
      </c>
      <c r="AB65" s="58">
        <v>2.3591000000000001E-2</v>
      </c>
      <c r="AC65" s="58">
        <v>2.3009000000000002E-2</v>
      </c>
      <c r="AD65" s="58">
        <v>2.2466E-2</v>
      </c>
      <c r="AE65" s="58">
        <v>2.2148999999999999E-2</v>
      </c>
      <c r="AF65" s="58">
        <v>2.1821E-2</v>
      </c>
      <c r="AG65" s="58">
        <v>2.1506999999999998E-2</v>
      </c>
      <c r="AH65" s="58">
        <v>2.12E-2</v>
      </c>
      <c r="AI65" s="58">
        <v>2.0867E-2</v>
      </c>
      <c r="AJ65" s="58">
        <v>2.0551E-2</v>
      </c>
      <c r="AK65" s="58">
        <v>2.0258000000000002E-2</v>
      </c>
      <c r="AL65" s="58">
        <v>1.9959000000000001E-2</v>
      </c>
      <c r="AM65" s="58">
        <v>1.9650000000000001E-2</v>
      </c>
      <c r="AN65" s="58">
        <v>1.9352999999999999E-2</v>
      </c>
      <c r="AO65" s="97">
        <v>-2.4E-2</v>
      </c>
    </row>
    <row r="66" spans="1:41">
      <c r="A66" s="58" t="s">
        <v>1078</v>
      </c>
      <c r="B66" s="58" t="s">
        <v>1081</v>
      </c>
      <c r="C66" s="58" t="s">
        <v>1082</v>
      </c>
      <c r="D66" s="58" t="s">
        <v>1158</v>
      </c>
      <c r="E66" s="58" t="s">
        <v>1094</v>
      </c>
      <c r="F66" s="58">
        <v>0.46318199999999998</v>
      </c>
      <c r="G66" s="58">
        <v>0.46498400000000001</v>
      </c>
      <c r="H66" s="58">
        <v>0.46468900000000002</v>
      </c>
      <c r="I66" s="58">
        <v>0.46107999999999999</v>
      </c>
      <c r="J66" s="58">
        <v>0.423792</v>
      </c>
      <c r="K66" s="58">
        <v>0.46993000000000001</v>
      </c>
      <c r="L66" s="58">
        <v>0.45915299999999998</v>
      </c>
      <c r="M66" s="58">
        <v>0.45686399999999999</v>
      </c>
      <c r="N66" s="58">
        <v>0.46410400000000002</v>
      </c>
      <c r="O66" s="58">
        <v>0.46610600000000002</v>
      </c>
      <c r="P66" s="58">
        <v>0.46156799999999998</v>
      </c>
      <c r="Q66" s="58">
        <v>0.46227699999999999</v>
      </c>
      <c r="R66" s="58">
        <v>0.46237099999999998</v>
      </c>
      <c r="S66" s="58">
        <v>0.46222200000000002</v>
      </c>
      <c r="T66" s="58">
        <v>0.46194299999999999</v>
      </c>
      <c r="U66" s="58">
        <v>0.46137299999999998</v>
      </c>
      <c r="V66" s="58">
        <v>0.46065299999999998</v>
      </c>
      <c r="W66" s="58">
        <v>0.45986500000000002</v>
      </c>
      <c r="X66" s="58">
        <v>0.458949</v>
      </c>
      <c r="Y66" s="58">
        <v>0.45801700000000001</v>
      </c>
      <c r="Z66" s="58">
        <v>0.457733</v>
      </c>
      <c r="AA66" s="58">
        <v>0.45466200000000001</v>
      </c>
      <c r="AB66" s="58">
        <v>0.453598</v>
      </c>
      <c r="AC66" s="58">
        <v>0.45199899999999998</v>
      </c>
      <c r="AD66" s="58">
        <v>0.450347</v>
      </c>
      <c r="AE66" s="58">
        <v>0.44842599999999999</v>
      </c>
      <c r="AF66" s="58">
        <v>0.447766</v>
      </c>
      <c r="AG66" s="58">
        <v>0.44710100000000003</v>
      </c>
      <c r="AH66" s="58">
        <v>0.44692999999999999</v>
      </c>
      <c r="AI66" s="58">
        <v>0.44692199999999999</v>
      </c>
      <c r="AJ66" s="58">
        <v>0.44779000000000002</v>
      </c>
      <c r="AK66" s="58">
        <v>0.44750200000000001</v>
      </c>
      <c r="AL66" s="58">
        <v>0.44617699999999999</v>
      </c>
      <c r="AM66" s="58">
        <v>0.44582100000000002</v>
      </c>
      <c r="AN66" s="58">
        <v>0.444579</v>
      </c>
      <c r="AO66" s="97">
        <v>-1E-3</v>
      </c>
    </row>
    <row r="67" spans="1:41">
      <c r="A67" s="58" t="s">
        <v>1083</v>
      </c>
      <c r="B67" s="58" t="s">
        <v>1084</v>
      </c>
      <c r="C67" s="58" t="s">
        <v>1159</v>
      </c>
      <c r="D67" s="58" t="s">
        <v>1094</v>
      </c>
      <c r="E67" s="58">
        <v>0.13170200000000001</v>
      </c>
      <c r="F67" s="58">
        <v>0.13162699999999999</v>
      </c>
      <c r="G67" s="58">
        <v>0.13212299999999999</v>
      </c>
      <c r="H67" s="58">
        <v>0.13262599999999999</v>
      </c>
      <c r="I67" s="58">
        <v>0.13273799999999999</v>
      </c>
      <c r="J67" s="58">
        <v>0.13306200000000001</v>
      </c>
      <c r="K67" s="58">
        <v>0.13336500000000001</v>
      </c>
      <c r="L67" s="58">
        <v>0.13353200000000001</v>
      </c>
      <c r="M67" s="58">
        <v>0.13369400000000001</v>
      </c>
      <c r="N67" s="58">
        <v>0.13386100000000001</v>
      </c>
      <c r="O67" s="58">
        <v>0.134043</v>
      </c>
      <c r="P67" s="58">
        <v>0.134212</v>
      </c>
      <c r="Q67" s="58">
        <v>0.134404</v>
      </c>
      <c r="R67" s="58">
        <v>0.13455</v>
      </c>
      <c r="S67" s="58">
        <v>0.13464000000000001</v>
      </c>
      <c r="T67" s="58">
        <v>0.13471</v>
      </c>
      <c r="U67" s="58">
        <v>0.13475699999999999</v>
      </c>
      <c r="V67" s="58">
        <v>0.134739</v>
      </c>
      <c r="W67" s="58">
        <v>0.13469600000000001</v>
      </c>
      <c r="X67" s="58">
        <v>0.134634</v>
      </c>
      <c r="Y67" s="58">
        <v>0.134546</v>
      </c>
      <c r="Z67" s="58">
        <v>0.13440299999999999</v>
      </c>
      <c r="AA67" s="58">
        <v>0.13425500000000001</v>
      </c>
      <c r="AB67" s="58">
        <v>0.13408700000000001</v>
      </c>
      <c r="AC67" s="58">
        <v>0.13391500000000001</v>
      </c>
      <c r="AD67" s="58">
        <v>0.133717</v>
      </c>
      <c r="AE67" s="58">
        <v>0.13351499999999999</v>
      </c>
      <c r="AF67" s="58">
        <v>0.13330900000000001</v>
      </c>
      <c r="AG67" s="58">
        <v>0.13309299999999999</v>
      </c>
      <c r="AH67" s="58">
        <v>0.132851</v>
      </c>
      <c r="AI67" s="58">
        <v>0.1326</v>
      </c>
      <c r="AJ67" s="58">
        <v>0.13233500000000001</v>
      </c>
      <c r="AK67" s="58">
        <v>0.13206799999999999</v>
      </c>
      <c r="AL67" s="58">
        <v>0.131801</v>
      </c>
      <c r="AM67" s="58">
        <v>0.13144400000000001</v>
      </c>
      <c r="AN67" s="97">
        <v>0</v>
      </c>
      <c r="AO67" s="58"/>
    </row>
    <row r="68" spans="1:41">
      <c r="A68" s="58" t="s">
        <v>687</v>
      </c>
      <c r="B68" s="58" t="s">
        <v>1085</v>
      </c>
      <c r="C68" s="58" t="s">
        <v>1160</v>
      </c>
      <c r="D68" s="58" t="s">
        <v>1094</v>
      </c>
      <c r="E68" s="58">
        <v>1.1437649999999999</v>
      </c>
      <c r="F68" s="58">
        <v>1.156466</v>
      </c>
      <c r="G68" s="58">
        <v>1.183718</v>
      </c>
      <c r="H68" s="58">
        <v>1.212108</v>
      </c>
      <c r="I68" s="58">
        <v>1.232666</v>
      </c>
      <c r="J68" s="58">
        <v>1.2561389999999999</v>
      </c>
      <c r="K68" s="58">
        <v>1.2787930000000001</v>
      </c>
      <c r="L68" s="58">
        <v>1.2975509999999999</v>
      </c>
      <c r="M68" s="58">
        <v>1.3185610000000001</v>
      </c>
      <c r="N68" s="58">
        <v>1.3399380000000001</v>
      </c>
      <c r="O68" s="58">
        <v>1.362136</v>
      </c>
      <c r="P68" s="58">
        <v>1.3860410000000001</v>
      </c>
      <c r="Q68" s="58">
        <v>1.4125049999999999</v>
      </c>
      <c r="R68" s="58">
        <v>1.4385159999999999</v>
      </c>
      <c r="S68" s="58">
        <v>1.4631369999999999</v>
      </c>
      <c r="T68" s="58">
        <v>1.487465</v>
      </c>
      <c r="U68" s="58">
        <v>1.5126230000000001</v>
      </c>
      <c r="V68" s="58">
        <v>1.5365420000000001</v>
      </c>
      <c r="W68" s="58">
        <v>1.5604340000000001</v>
      </c>
      <c r="X68" s="58">
        <v>1.584441</v>
      </c>
      <c r="Y68" s="58">
        <v>1.6085130000000001</v>
      </c>
      <c r="Z68" s="58">
        <v>1.6311150000000001</v>
      </c>
      <c r="AA68" s="58">
        <v>1.654468</v>
      </c>
      <c r="AB68" s="58">
        <v>1.678075</v>
      </c>
      <c r="AC68" s="58">
        <v>1.702067</v>
      </c>
      <c r="AD68" s="58">
        <v>1.72526</v>
      </c>
      <c r="AE68" s="58">
        <v>1.7488520000000001</v>
      </c>
      <c r="AF68" s="58">
        <v>1.77277</v>
      </c>
      <c r="AG68" s="58">
        <v>1.7969930000000001</v>
      </c>
      <c r="AH68" s="58">
        <v>1.8217989999999999</v>
      </c>
      <c r="AI68" s="58">
        <v>1.846902</v>
      </c>
      <c r="AJ68" s="58">
        <v>1.8720079999999999</v>
      </c>
      <c r="AK68" s="58">
        <v>1.89707</v>
      </c>
      <c r="AL68" s="58">
        <v>1.9216530000000001</v>
      </c>
      <c r="AM68" s="58">
        <v>1.9474640000000001</v>
      </c>
      <c r="AN68" s="97">
        <v>1.6E-2</v>
      </c>
      <c r="AO68" s="58"/>
    </row>
    <row r="69" spans="1:41">
      <c r="A69" s="58" t="s">
        <v>1086</v>
      </c>
      <c r="B69" s="58" t="s">
        <v>1087</v>
      </c>
      <c r="C69" s="58" t="s">
        <v>1161</v>
      </c>
      <c r="D69" s="58" t="s">
        <v>1094</v>
      </c>
      <c r="E69" s="58">
        <v>0.26453500000000002</v>
      </c>
      <c r="F69" s="58">
        <v>0.26528800000000002</v>
      </c>
      <c r="G69" s="58">
        <v>0.26977000000000001</v>
      </c>
      <c r="H69" s="58">
        <v>0.26872200000000002</v>
      </c>
      <c r="I69" s="58">
        <v>0.26768999999999998</v>
      </c>
      <c r="J69" s="58">
        <v>0.26660099999999998</v>
      </c>
      <c r="K69" s="58">
        <v>0.26471499999999998</v>
      </c>
      <c r="L69" s="58">
        <v>0.26336900000000002</v>
      </c>
      <c r="M69" s="58">
        <v>0.26320199999999999</v>
      </c>
      <c r="N69" s="58">
        <v>0.26372299999999999</v>
      </c>
      <c r="O69" s="58">
        <v>0.26432699999999998</v>
      </c>
      <c r="P69" s="58">
        <v>0.26498300000000002</v>
      </c>
      <c r="Q69" s="58">
        <v>0.26728800000000003</v>
      </c>
      <c r="R69" s="58">
        <v>0.27023399999999997</v>
      </c>
      <c r="S69" s="58">
        <v>0.27331</v>
      </c>
      <c r="T69" s="58">
        <v>0.27650000000000002</v>
      </c>
      <c r="U69" s="58">
        <v>0.27982899999999999</v>
      </c>
      <c r="V69" s="58">
        <v>0.283279</v>
      </c>
      <c r="W69" s="58">
        <v>0.28686400000000001</v>
      </c>
      <c r="X69" s="58">
        <v>0.29058099999999998</v>
      </c>
      <c r="Y69" s="58">
        <v>0.294408</v>
      </c>
      <c r="Z69" s="58">
        <v>0.29838700000000001</v>
      </c>
      <c r="AA69" s="58">
        <v>0.30247800000000002</v>
      </c>
      <c r="AB69" s="58">
        <v>0.30668000000000001</v>
      </c>
      <c r="AC69" s="58">
        <v>0.31098900000000002</v>
      </c>
      <c r="AD69" s="58">
        <v>0.31539600000000001</v>
      </c>
      <c r="AE69" s="58">
        <v>0.31988899999999998</v>
      </c>
      <c r="AF69" s="58">
        <v>0.32446199999999997</v>
      </c>
      <c r="AG69" s="58">
        <v>0.32911800000000002</v>
      </c>
      <c r="AH69" s="58">
        <v>0.33384799999999998</v>
      </c>
      <c r="AI69" s="58">
        <v>0.33861599999999997</v>
      </c>
      <c r="AJ69" s="58">
        <v>0.34341500000000003</v>
      </c>
      <c r="AK69" s="58">
        <v>0.34831000000000001</v>
      </c>
      <c r="AL69" s="58">
        <v>0.35330299999999998</v>
      </c>
      <c r="AM69" s="58">
        <v>0.35836000000000001</v>
      </c>
      <c r="AN69" s="97">
        <v>8.9999999999999993E-3</v>
      </c>
      <c r="AO69" s="58"/>
    </row>
    <row r="70" spans="1:41">
      <c r="A70" s="58" t="s">
        <v>1088</v>
      </c>
      <c r="B70" s="58" t="s">
        <v>1089</v>
      </c>
      <c r="C70" s="58" t="s">
        <v>1162</v>
      </c>
      <c r="D70" s="58" t="s">
        <v>1094</v>
      </c>
      <c r="E70" s="58">
        <v>6.4078999999999997E-2</v>
      </c>
      <c r="F70" s="58">
        <v>6.4183000000000004E-2</v>
      </c>
      <c r="G70" s="58">
        <v>6.4147999999999997E-2</v>
      </c>
      <c r="H70" s="58">
        <v>6.4184000000000005E-2</v>
      </c>
      <c r="I70" s="58">
        <v>6.4313999999999996E-2</v>
      </c>
      <c r="J70" s="58">
        <v>6.4237000000000002E-2</v>
      </c>
      <c r="K70" s="58">
        <v>6.4141000000000004E-2</v>
      </c>
      <c r="L70" s="58">
        <v>6.4093999999999998E-2</v>
      </c>
      <c r="M70" s="58">
        <v>6.4153000000000002E-2</v>
      </c>
      <c r="N70" s="58">
        <v>6.4235E-2</v>
      </c>
      <c r="O70" s="58">
        <v>6.4342999999999997E-2</v>
      </c>
      <c r="P70" s="58">
        <v>6.4455999999999999E-2</v>
      </c>
      <c r="Q70" s="58">
        <v>6.4591999999999997E-2</v>
      </c>
      <c r="R70" s="58">
        <v>6.4712000000000006E-2</v>
      </c>
      <c r="S70" s="58">
        <v>6.4837000000000006E-2</v>
      </c>
      <c r="T70" s="58">
        <v>6.4942E-2</v>
      </c>
      <c r="U70" s="58">
        <v>6.5019999999999994E-2</v>
      </c>
      <c r="V70" s="58">
        <v>6.5060999999999994E-2</v>
      </c>
      <c r="W70" s="58">
        <v>6.5106999999999998E-2</v>
      </c>
      <c r="X70" s="58">
        <v>6.5178E-2</v>
      </c>
      <c r="Y70" s="58">
        <v>6.5283999999999995E-2</v>
      </c>
      <c r="Z70" s="58">
        <v>6.54E-2</v>
      </c>
      <c r="AA70" s="58">
        <v>6.5557000000000004E-2</v>
      </c>
      <c r="AB70" s="58">
        <v>6.5751000000000004E-2</v>
      </c>
      <c r="AC70" s="58">
        <v>6.5971000000000002E-2</v>
      </c>
      <c r="AD70" s="58">
        <v>6.6206000000000001E-2</v>
      </c>
      <c r="AE70" s="58">
        <v>6.6443000000000002E-2</v>
      </c>
      <c r="AF70" s="58">
        <v>6.6706000000000001E-2</v>
      </c>
      <c r="AG70" s="58">
        <v>6.6996E-2</v>
      </c>
      <c r="AH70" s="58">
        <v>6.7321000000000006E-2</v>
      </c>
      <c r="AI70" s="58">
        <v>6.7659999999999998E-2</v>
      </c>
      <c r="AJ70" s="58">
        <v>6.8000000000000005E-2</v>
      </c>
      <c r="AK70" s="58">
        <v>6.83E-2</v>
      </c>
      <c r="AL70" s="58">
        <v>6.8616999999999997E-2</v>
      </c>
      <c r="AM70" s="58">
        <v>6.8951999999999999E-2</v>
      </c>
      <c r="AN70" s="97">
        <v>2E-3</v>
      </c>
      <c r="AO70" s="58"/>
    </row>
    <row r="71" spans="1:41">
      <c r="A71" s="58" t="s">
        <v>1090</v>
      </c>
      <c r="B71" s="58" t="s">
        <v>1091</v>
      </c>
      <c r="C71" s="58" t="s">
        <v>1163</v>
      </c>
      <c r="D71" s="58" t="s">
        <v>1094</v>
      </c>
      <c r="E71" s="58">
        <v>0.33222299999999999</v>
      </c>
      <c r="F71" s="58">
        <v>0.29996699999999998</v>
      </c>
      <c r="G71" s="58">
        <v>0.31418400000000002</v>
      </c>
      <c r="H71" s="58">
        <v>0.32191500000000001</v>
      </c>
      <c r="I71" s="58">
        <v>0.32299299999999997</v>
      </c>
      <c r="J71" s="58">
        <v>0.32136399999999998</v>
      </c>
      <c r="K71" s="58">
        <v>0.32416800000000001</v>
      </c>
      <c r="L71" s="58">
        <v>0.32689400000000002</v>
      </c>
      <c r="M71" s="58">
        <v>0.32928200000000002</v>
      </c>
      <c r="N71" s="58">
        <v>0.33107700000000001</v>
      </c>
      <c r="O71" s="58">
        <v>0.329623</v>
      </c>
      <c r="P71" s="58">
        <v>0.33106000000000002</v>
      </c>
      <c r="Q71" s="58">
        <v>0.33230500000000002</v>
      </c>
      <c r="R71" s="58">
        <v>0.33300299999999999</v>
      </c>
      <c r="S71" s="58">
        <v>0.33216200000000001</v>
      </c>
      <c r="T71" s="58">
        <v>0.33235300000000001</v>
      </c>
      <c r="U71" s="58">
        <v>0.33315499999999998</v>
      </c>
      <c r="V71" s="58">
        <v>0.33294499999999999</v>
      </c>
      <c r="W71" s="58">
        <v>0.333733</v>
      </c>
      <c r="X71" s="58">
        <v>0.33460899999999999</v>
      </c>
      <c r="Y71" s="58">
        <v>0.33634199999999997</v>
      </c>
      <c r="Z71" s="58">
        <v>0.33718100000000001</v>
      </c>
      <c r="AA71" s="58">
        <v>0.33793499999999999</v>
      </c>
      <c r="AB71" s="58">
        <v>0.338781</v>
      </c>
      <c r="AC71" s="58">
        <v>0.33887099999999998</v>
      </c>
      <c r="AD71" s="58">
        <v>0.33959800000000001</v>
      </c>
      <c r="AE71" s="58">
        <v>0.34157799999999999</v>
      </c>
      <c r="AF71" s="58">
        <v>0.34349800000000003</v>
      </c>
      <c r="AG71" s="58">
        <v>0.34425099999999997</v>
      </c>
      <c r="AH71" s="58">
        <v>0.34591</v>
      </c>
      <c r="AI71" s="58">
        <v>0.34736600000000001</v>
      </c>
      <c r="AJ71" s="58">
        <v>0.34793099999999999</v>
      </c>
      <c r="AK71" s="58">
        <v>0.34955000000000003</v>
      </c>
      <c r="AL71" s="58">
        <v>0.350858</v>
      </c>
      <c r="AM71" s="58">
        <v>0.35292600000000002</v>
      </c>
      <c r="AN71" s="97">
        <v>5.0000000000000001E-3</v>
      </c>
      <c r="AO71" s="58"/>
    </row>
    <row r="72" spans="1:41">
      <c r="A72" s="58" t="s">
        <v>766</v>
      </c>
      <c r="B72" s="58" t="s">
        <v>1092</v>
      </c>
      <c r="C72" s="58" t="s">
        <v>1164</v>
      </c>
      <c r="D72" s="58" t="s">
        <v>1094</v>
      </c>
      <c r="E72" s="58">
        <v>14.217599999999999</v>
      </c>
      <c r="F72" s="58">
        <v>14.270156</v>
      </c>
      <c r="G72" s="58">
        <v>14.247763000000001</v>
      </c>
      <c r="H72" s="58">
        <v>14.253321</v>
      </c>
      <c r="I72" s="58">
        <v>14.101171000000001</v>
      </c>
      <c r="J72" s="58">
        <v>13.978062</v>
      </c>
      <c r="K72" s="58">
        <v>13.787217</v>
      </c>
      <c r="L72" s="58">
        <v>13.581715000000001</v>
      </c>
      <c r="M72" s="58">
        <v>13.37778</v>
      </c>
      <c r="N72" s="58">
        <v>13.166034</v>
      </c>
      <c r="O72" s="58">
        <v>12.986269999999999</v>
      </c>
      <c r="P72" s="58">
        <v>12.841535</v>
      </c>
      <c r="Q72" s="58">
        <v>12.713727</v>
      </c>
      <c r="R72" s="58">
        <v>12.59775</v>
      </c>
      <c r="S72" s="58">
        <v>12.496167</v>
      </c>
      <c r="T72" s="58">
        <v>12.405957000000001</v>
      </c>
      <c r="U72" s="58">
        <v>12.332507</v>
      </c>
      <c r="V72" s="58">
        <v>12.269299999999999</v>
      </c>
      <c r="W72" s="58">
        <v>12.225349</v>
      </c>
      <c r="X72" s="58">
        <v>12.196402000000001</v>
      </c>
      <c r="Y72" s="58">
        <v>12.194364999999999</v>
      </c>
      <c r="Z72" s="58">
        <v>12.189765</v>
      </c>
      <c r="AA72" s="58">
        <v>12.200148</v>
      </c>
      <c r="AB72" s="58">
        <v>12.216868</v>
      </c>
      <c r="AC72" s="58">
        <v>12.245501000000001</v>
      </c>
      <c r="AD72" s="58">
        <v>12.286135</v>
      </c>
      <c r="AE72" s="58">
        <v>12.335686000000001</v>
      </c>
      <c r="AF72" s="58">
        <v>12.395498999999999</v>
      </c>
      <c r="AG72" s="58">
        <v>12.462903000000001</v>
      </c>
      <c r="AH72" s="58">
        <v>12.538501</v>
      </c>
      <c r="AI72" s="58">
        <v>12.623516</v>
      </c>
      <c r="AJ72" s="58">
        <v>12.715013000000001</v>
      </c>
      <c r="AK72" s="58">
        <v>12.80359</v>
      </c>
      <c r="AL72" s="58">
        <v>12.896364</v>
      </c>
      <c r="AM72" s="58">
        <v>12.996658</v>
      </c>
      <c r="AN72" s="97">
        <v>-3.0000000000000001E-3</v>
      </c>
      <c r="AO72" s="5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workbookViewId="0">
      <selection activeCell="K22" sqref="K22"/>
    </sheetView>
  </sheetViews>
  <sheetFormatPr defaultRowHeight="14.5"/>
  <cols>
    <col min="1" max="1" width="50.453125" customWidth="1"/>
    <col min="2" max="2" width="13.0898437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589</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10" spans="1:36">
      <c r="A10" s="20" t="s">
        <v>811</v>
      </c>
      <c r="B10" s="21"/>
      <c r="D10" s="20" t="s">
        <v>820</v>
      </c>
    </row>
    <row r="11" spans="1:36">
      <c r="A11" t="s">
        <v>816</v>
      </c>
      <c r="B11" s="54">
        <v>0.68595041322314043</v>
      </c>
      <c r="D11" s="26" t="s">
        <v>812</v>
      </c>
    </row>
    <row r="12" spans="1:36">
      <c r="A12" t="s">
        <v>588</v>
      </c>
      <c r="B12" s="54">
        <v>0.68881036513545346</v>
      </c>
    </row>
    <row r="14" spans="1:36">
      <c r="A14" s="20" t="s">
        <v>813</v>
      </c>
      <c r="B14" s="21"/>
      <c r="D14" s="20" t="s">
        <v>820</v>
      </c>
    </row>
    <row r="15" spans="1:36">
      <c r="A15" t="s">
        <v>814</v>
      </c>
      <c r="B15">
        <v>0.55000000000000004</v>
      </c>
      <c r="D15" s="26" t="s">
        <v>815</v>
      </c>
    </row>
    <row r="18" spans="1:4">
      <c r="A18" s="20" t="s">
        <v>817</v>
      </c>
      <c r="B18" s="21"/>
      <c r="D18" s="20" t="s">
        <v>820</v>
      </c>
    </row>
    <row r="19" spans="1:4">
      <c r="A19" t="s">
        <v>818</v>
      </c>
      <c r="B19">
        <v>117852</v>
      </c>
      <c r="D19" t="s">
        <v>951</v>
      </c>
    </row>
    <row r="20" spans="1:4">
      <c r="A20" t="s">
        <v>819</v>
      </c>
      <c r="B20">
        <v>137452</v>
      </c>
      <c r="D20" s="22"/>
    </row>
    <row r="24" spans="1:4">
      <c r="A24" s="20" t="s">
        <v>1223</v>
      </c>
      <c r="D24" s="74"/>
    </row>
    <row r="25" spans="1:4" ht="29">
      <c r="A25" s="78" t="s">
        <v>1216</v>
      </c>
      <c r="B25" s="57">
        <f>SUM('AEO 48'!D45,'AEO 48'!D59)/('AEO 48'!D188*'Aircraft - passenger'!B3*10^3)</f>
        <v>4.5438417767620204E-4</v>
      </c>
    </row>
    <row r="27" spans="1:4">
      <c r="A27" t="s">
        <v>1217</v>
      </c>
    </row>
    <row r="28" spans="1:4">
      <c r="A28" t="s">
        <v>1218</v>
      </c>
    </row>
    <row r="29" spans="1:4">
      <c r="A29" t="s">
        <v>1219</v>
      </c>
    </row>
    <row r="30" spans="1:4">
      <c r="A30" t="s">
        <v>1220</v>
      </c>
    </row>
    <row r="32" spans="1:4">
      <c r="A32" t="s">
        <v>1221</v>
      </c>
      <c r="B32">
        <v>3</v>
      </c>
    </row>
    <row r="33" spans="1:2">
      <c r="A33" t="s">
        <v>1222</v>
      </c>
      <c r="B33" s="57">
        <f>B25/B32</f>
        <v>1.5146139255873401E-4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election activeCell="G5" sqref="G5"/>
    </sheetView>
  </sheetViews>
  <sheetFormatPr defaultRowHeight="14.5"/>
  <cols>
    <col min="1" max="1" width="12.26953125" customWidth="1"/>
    <col min="2" max="2" width="21.81640625" customWidth="1"/>
    <col min="3" max="3" width="18.1796875" customWidth="1"/>
    <col min="4" max="5" width="16.7265625" customWidth="1"/>
    <col min="6" max="6" width="20.54296875" customWidth="1"/>
    <col min="7" max="7" width="16.7265625" customWidth="1"/>
  </cols>
  <sheetData>
    <row r="1" spans="1:7">
      <c r="B1" s="55" t="s">
        <v>139</v>
      </c>
      <c r="C1" s="55" t="s">
        <v>140</v>
      </c>
      <c r="D1" s="55" t="s">
        <v>141</v>
      </c>
      <c r="E1" s="55" t="s">
        <v>142</v>
      </c>
      <c r="F1" s="55" t="s">
        <v>143</v>
      </c>
      <c r="G1" s="55" t="s">
        <v>144</v>
      </c>
    </row>
    <row r="2" spans="1:7">
      <c r="A2" s="58" t="s">
        <v>824</v>
      </c>
      <c r="B2">
        <f>'LDV psg'!$B$9</f>
        <v>1.3953184226056133E-3</v>
      </c>
      <c r="C2" s="57">
        <v>0</v>
      </c>
      <c r="D2" s="59">
        <f>'LDV psg'!$B$7</f>
        <v>2.7113744513574268E-4</v>
      </c>
      <c r="E2" s="57">
        <v>0</v>
      </c>
      <c r="F2">
        <f>'LDV psg'!$B$8</f>
        <v>8.9104206238648713E-4</v>
      </c>
      <c r="G2">
        <v>0</v>
      </c>
    </row>
    <row r="3" spans="1:7">
      <c r="A3" s="58" t="s">
        <v>588</v>
      </c>
      <c r="B3">
        <f>'HDV psg'!$B7</f>
        <v>2.3363634507574138E-3</v>
      </c>
      <c r="C3">
        <f>'HDV psg'!$B$6</f>
        <v>5.0993596839644169E-4</v>
      </c>
      <c r="D3">
        <f>'HDV psg'!B4</f>
        <v>6.5376470301374892E-4</v>
      </c>
      <c r="E3" s="59">
        <f>'HDV psg'!$B$5</f>
        <v>6.9364635574372421E-4</v>
      </c>
      <c r="F3" s="57">
        <v>0</v>
      </c>
      <c r="G3">
        <v>0</v>
      </c>
    </row>
    <row r="4" spans="1:7">
      <c r="A4" s="58" t="s">
        <v>585</v>
      </c>
      <c r="B4">
        <v>0</v>
      </c>
      <c r="C4">
        <v>0</v>
      </c>
      <c r="D4">
        <v>0</v>
      </c>
      <c r="E4">
        <v>0</v>
      </c>
      <c r="F4">
        <v>0</v>
      </c>
      <c r="G4">
        <f>'Aircraft - passenger'!$B$33</f>
        <v>1.5146139255873401E-4</v>
      </c>
    </row>
    <row r="5" spans="1:7">
      <c r="A5" s="58" t="s">
        <v>825</v>
      </c>
      <c r="B5">
        <v>0</v>
      </c>
      <c r="C5">
        <v>0</v>
      </c>
      <c r="D5">
        <v>0</v>
      </c>
      <c r="E5">
        <v>0</v>
      </c>
      <c r="F5">
        <v>0</v>
      </c>
      <c r="G5" s="57">
        <f>SUM('NTS 1-40'!AF24:AF27)/('AEO 7'!D57*10^9)</f>
        <v>8.816700298691681E-4</v>
      </c>
    </row>
    <row r="6" spans="1:7">
      <c r="A6" s="58" t="s">
        <v>826</v>
      </c>
      <c r="B6">
        <v>0</v>
      </c>
      <c r="C6">
        <v>0</v>
      </c>
      <c r="D6">
        <v>0</v>
      </c>
      <c r="E6">
        <v>0</v>
      </c>
      <c r="F6">
        <v>0</v>
      </c>
      <c r="G6" s="57">
        <f>SUM('NRBS 40'!D5,'NRBS 40'!D7:D8)/('AEO 7'!D61*10^9)</f>
        <v>9.7979641522397912E-6</v>
      </c>
    </row>
    <row r="7" spans="1:7">
      <c r="A7" s="58" t="s">
        <v>827</v>
      </c>
      <c r="B7" s="57">
        <f>D7/(1-'Aircraft - passenger'!B11)</f>
        <v>1.0257196835192039E-3</v>
      </c>
      <c r="C7" s="57">
        <v>0</v>
      </c>
      <c r="D7" s="57">
        <f>Motorcycle!$C$31</f>
        <v>3.2212684275809719E-4</v>
      </c>
      <c r="E7" s="57">
        <v>0</v>
      </c>
      <c r="F7" s="57">
        <v>0</v>
      </c>
      <c r="G7">
        <v>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14"/>
  <sheetViews>
    <sheetView tabSelected="1" zoomScale="150" zoomScaleNormal="150" workbookViewId="0">
      <selection activeCell="E3" sqref="E3"/>
    </sheetView>
  </sheetViews>
  <sheetFormatPr defaultRowHeight="14.5"/>
  <cols>
    <col min="1" max="1" width="14.08984375" customWidth="1"/>
    <col min="2" max="2" width="21.81640625" customWidth="1"/>
    <col min="3" max="3" width="18.1796875" customWidth="1"/>
    <col min="4" max="5" width="16.7265625" customWidth="1"/>
    <col min="6" max="6" width="20.54296875" customWidth="1"/>
    <col min="7" max="7" width="16.7265625" customWidth="1"/>
  </cols>
  <sheetData>
    <row r="1" spans="1:8">
      <c r="B1" s="55" t="s">
        <v>139</v>
      </c>
      <c r="C1" s="55" t="s">
        <v>140</v>
      </c>
      <c r="D1" s="55" t="s">
        <v>141</v>
      </c>
      <c r="E1" s="55" t="s">
        <v>142</v>
      </c>
      <c r="F1" s="55" t="s">
        <v>143</v>
      </c>
      <c r="G1" s="55" t="s">
        <v>144</v>
      </c>
    </row>
    <row r="2" spans="1:8">
      <c r="A2" t="s">
        <v>824</v>
      </c>
      <c r="B2" s="59">
        <f>'LDV frt'!B7</f>
        <v>1.7571035880618085E-4</v>
      </c>
      <c r="C2" s="59">
        <f>'LDV frt'!$B$6</f>
        <v>9.8804154448353247E-5</v>
      </c>
      <c r="D2" s="59">
        <f>'LDV frt'!$B$4</f>
        <v>9.2722006576103104E-5</v>
      </c>
      <c r="E2" s="59">
        <f>'LDV frt'!$B$5</f>
        <v>1.0129072481861827E-4</v>
      </c>
      <c r="F2" s="59">
        <v>0</v>
      </c>
      <c r="G2" s="59">
        <f>'SYFAFE-psgr'!G2</f>
        <v>0</v>
      </c>
    </row>
    <row r="3" spans="1:8">
      <c r="A3" t="s">
        <v>588</v>
      </c>
      <c r="B3" s="59">
        <f>'Nonroad Freight'!$B$113</f>
        <v>1.4743915340610135E-3</v>
      </c>
      <c r="C3" s="59">
        <f>'HDV frt'!B9</f>
        <v>7.4147791548582944E-4</v>
      </c>
      <c r="D3" s="59">
        <v>0</v>
      </c>
      <c r="E3" s="59">
        <f>'HDV frt'!$B$8</f>
        <v>9.6642645137991038E-4</v>
      </c>
      <c r="F3" s="59">
        <f>$C$10</f>
        <v>0</v>
      </c>
      <c r="G3" s="75">
        <v>0</v>
      </c>
    </row>
    <row r="4" spans="1:8">
      <c r="A4" t="s">
        <v>585</v>
      </c>
      <c r="B4" s="59">
        <v>0</v>
      </c>
      <c r="C4" s="59">
        <v>0</v>
      </c>
      <c r="D4" s="59">
        <v>0</v>
      </c>
      <c r="E4" s="59">
        <v>0</v>
      </c>
      <c r="F4" s="59">
        <v>0</v>
      </c>
      <c r="G4" s="75">
        <f>'Nonroad Freight'!$F$8</f>
        <v>6.8138319593843581E-5</v>
      </c>
      <c r="H4" s="59"/>
    </row>
    <row r="5" spans="1:8">
      <c r="A5" t="s">
        <v>825</v>
      </c>
      <c r="B5" s="59">
        <v>0</v>
      </c>
      <c r="C5" s="59">
        <v>0</v>
      </c>
      <c r="D5" s="59">
        <v>0</v>
      </c>
      <c r="E5" s="59">
        <v>0</v>
      </c>
      <c r="F5" s="59">
        <v>0</v>
      </c>
      <c r="G5" s="75">
        <f>'Nonroad Freight'!$F$6</f>
        <v>2.6801072373578475E-3</v>
      </c>
      <c r="H5" s="59"/>
    </row>
    <row r="6" spans="1:8">
      <c r="A6" t="s">
        <v>826</v>
      </c>
      <c r="B6" s="59">
        <v>0</v>
      </c>
      <c r="C6" s="59">
        <v>0</v>
      </c>
      <c r="D6" s="59">
        <v>0</v>
      </c>
      <c r="E6" s="59">
        <v>0</v>
      </c>
      <c r="F6" s="59">
        <v>0</v>
      </c>
      <c r="G6" s="75">
        <f>'Nonroad Freight'!$F$5</f>
        <v>1.3471913331456386E-3</v>
      </c>
      <c r="H6" s="59"/>
    </row>
    <row r="7" spans="1:8">
      <c r="A7" t="s">
        <v>827</v>
      </c>
      <c r="B7" s="59">
        <v>0</v>
      </c>
      <c r="C7" s="59">
        <v>0</v>
      </c>
      <c r="D7" s="59">
        <v>0</v>
      </c>
      <c r="E7" s="59">
        <v>0</v>
      </c>
      <c r="F7" s="59">
        <v>0</v>
      </c>
      <c r="G7" s="75">
        <v>0</v>
      </c>
    </row>
    <row r="8" spans="1:8">
      <c r="G8" s="25"/>
    </row>
    <row r="9" spans="1:8">
      <c r="D9" s="59"/>
      <c r="G9" s="25"/>
    </row>
    <row r="10" spans="1:8">
      <c r="A10" s="1"/>
      <c r="C10" s="57"/>
      <c r="G10" s="25"/>
    </row>
    <row r="11" spans="1:8">
      <c r="A11" s="58"/>
      <c r="G11" s="25"/>
    </row>
    <row r="12" spans="1:8">
      <c r="A12" s="58"/>
      <c r="G12" s="25"/>
    </row>
    <row r="13" spans="1:8">
      <c r="A13" s="58"/>
    </row>
    <row r="14" spans="1:8">
      <c r="A14"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7" sqref="E7"/>
    </sheetView>
  </sheetViews>
  <sheetFormatPr defaultRowHeight="14.5"/>
  <cols>
    <col min="1" max="1" width="24.1796875" bestFit="1" customWidth="1"/>
  </cols>
  <sheetData>
    <row r="1" spans="1:8" s="58" customFormat="1">
      <c r="A1" s="58" t="s">
        <v>971</v>
      </c>
    </row>
    <row r="2" spans="1:8" s="58" customFormat="1"/>
    <row r="3" spans="1:8" s="58" customFormat="1">
      <c r="A3" s="58" t="s">
        <v>972</v>
      </c>
    </row>
    <row r="5" spans="1:8">
      <c r="A5" s="58" t="s">
        <v>973</v>
      </c>
      <c r="B5" s="58"/>
    </row>
    <row r="6" spans="1:8">
      <c r="B6" s="58"/>
    </row>
    <row r="7" spans="1:8">
      <c r="A7" s="58" t="s">
        <v>940</v>
      </c>
      <c r="B7" s="58">
        <v>2.7113744513574268E-4</v>
      </c>
      <c r="C7" s="58"/>
      <c r="H7" s="58"/>
    </row>
    <row r="8" spans="1:8">
      <c r="A8" s="58" t="s">
        <v>941</v>
      </c>
      <c r="B8" s="58">
        <v>8.9104206238648713E-4</v>
      </c>
      <c r="C8" s="58"/>
      <c r="H8" s="58"/>
    </row>
    <row r="9" spans="1:8">
      <c r="A9" s="58" t="s">
        <v>942</v>
      </c>
      <c r="B9" s="58">
        <v>1.3953184226056133E-3</v>
      </c>
      <c r="C9" s="58"/>
      <c r="H9" s="5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
  <sheetViews>
    <sheetView workbookViewId="0">
      <selection activeCell="D16" sqref="D12:D16"/>
    </sheetView>
  </sheetViews>
  <sheetFormatPr defaultRowHeight="14.5"/>
  <cols>
    <col min="1" max="1" width="29.26953125" customWidth="1"/>
    <col min="2" max="2" width="15.08984375" customWidth="1"/>
  </cols>
  <sheetData>
    <row r="1" spans="1:37">
      <c r="A1" t="s">
        <v>1236</v>
      </c>
    </row>
    <row r="3" spans="1:37">
      <c r="A3" t="s">
        <v>1191</v>
      </c>
    </row>
    <row r="4" spans="1:37">
      <c r="A4" s="58" t="s">
        <v>991</v>
      </c>
      <c r="B4" s="58">
        <f>$B$14</f>
        <v>9.2722006576103104E-5</v>
      </c>
    </row>
    <row r="5" spans="1:37">
      <c r="A5" s="58" t="s">
        <v>992</v>
      </c>
      <c r="B5" s="58">
        <f>$B$13</f>
        <v>1.0129072481861827E-4</v>
      </c>
    </row>
    <row r="6" spans="1:37">
      <c r="A6" s="58" t="s">
        <v>993</v>
      </c>
      <c r="B6" s="58">
        <f>$B$15</f>
        <v>9.8804154448353247E-5</v>
      </c>
    </row>
    <row r="7" spans="1:37">
      <c r="A7" s="58" t="s">
        <v>963</v>
      </c>
      <c r="B7" s="58">
        <f>$B$16</f>
        <v>1.7571035880618085E-4</v>
      </c>
    </row>
    <row r="9" spans="1:37">
      <c r="A9" t="s">
        <v>1189</v>
      </c>
    </row>
    <row r="10" spans="1:37">
      <c r="A10" t="s">
        <v>1190</v>
      </c>
    </row>
    <row r="12" spans="1:37">
      <c r="A12" t="s">
        <v>1179</v>
      </c>
      <c r="B12" s="111">
        <v>2015</v>
      </c>
      <c r="C12">
        <v>2016</v>
      </c>
      <c r="D12" s="143">
        <v>2017</v>
      </c>
      <c r="E12">
        <v>2018</v>
      </c>
      <c r="F12">
        <v>2019</v>
      </c>
      <c r="G12">
        <v>2020</v>
      </c>
      <c r="H12">
        <v>2021</v>
      </c>
      <c r="I12">
        <v>2022</v>
      </c>
      <c r="J12">
        <v>2023</v>
      </c>
      <c r="K12">
        <v>2024</v>
      </c>
      <c r="L12">
        <v>2025</v>
      </c>
      <c r="M12">
        <v>2026</v>
      </c>
      <c r="N12">
        <v>2027</v>
      </c>
      <c r="O12">
        <v>2028</v>
      </c>
      <c r="P12">
        <v>2029</v>
      </c>
      <c r="Q12">
        <v>2030</v>
      </c>
      <c r="R12">
        <v>2031</v>
      </c>
      <c r="S12">
        <v>2032</v>
      </c>
      <c r="T12">
        <v>2033</v>
      </c>
      <c r="U12">
        <v>2034</v>
      </c>
      <c r="V12">
        <v>2035</v>
      </c>
      <c r="W12">
        <v>2036</v>
      </c>
      <c r="X12">
        <v>2037</v>
      </c>
      <c r="Y12">
        <v>2038</v>
      </c>
      <c r="Z12">
        <v>2039</v>
      </c>
      <c r="AA12">
        <v>2040</v>
      </c>
      <c r="AB12">
        <v>2041</v>
      </c>
      <c r="AC12">
        <v>2042</v>
      </c>
      <c r="AD12">
        <v>2043</v>
      </c>
      <c r="AE12">
        <v>2044</v>
      </c>
      <c r="AF12">
        <v>2045</v>
      </c>
      <c r="AG12">
        <v>2046</v>
      </c>
      <c r="AH12">
        <v>2047</v>
      </c>
      <c r="AI12">
        <v>2048</v>
      </c>
      <c r="AJ12">
        <v>2049</v>
      </c>
      <c r="AK12">
        <v>2050</v>
      </c>
    </row>
    <row r="13" spans="1:37">
      <c r="A13" t="s">
        <v>992</v>
      </c>
      <c r="B13" s="111">
        <v>1.0129072481861827E-4</v>
      </c>
      <c r="C13">
        <v>1.0264266428914321E-4</v>
      </c>
      <c r="D13" s="143">
        <v>1.0399460375966815E-4</v>
      </c>
      <c r="E13">
        <v>1.0534654323019309E-4</v>
      </c>
      <c r="F13">
        <v>1.0669848270071803E-4</v>
      </c>
      <c r="G13">
        <v>1.0805042217124298E-4</v>
      </c>
      <c r="H13">
        <v>1.0940236164176792E-4</v>
      </c>
      <c r="I13">
        <v>1.1075430111229286E-4</v>
      </c>
      <c r="J13">
        <v>1.121062405828178E-4</v>
      </c>
      <c r="K13">
        <v>1.1345818005334274E-4</v>
      </c>
      <c r="L13">
        <v>1.1481011952386768E-4</v>
      </c>
      <c r="M13">
        <v>1.1616205899439267E-4</v>
      </c>
      <c r="N13">
        <v>1.1616205899439267E-4</v>
      </c>
      <c r="O13">
        <v>1.1616205899439267E-4</v>
      </c>
      <c r="P13">
        <v>1.1616205899439267E-4</v>
      </c>
      <c r="Q13">
        <v>1.1616205899439267E-4</v>
      </c>
      <c r="R13">
        <v>1.1616205899439267E-4</v>
      </c>
      <c r="S13">
        <v>1.1616205899439267E-4</v>
      </c>
      <c r="T13">
        <v>1.1616205899439267E-4</v>
      </c>
      <c r="U13">
        <v>1.1616205899439267E-4</v>
      </c>
      <c r="V13">
        <v>1.1616205899439267E-4</v>
      </c>
      <c r="W13">
        <v>1.1616205899439267E-4</v>
      </c>
      <c r="X13">
        <v>1.1616205899439267E-4</v>
      </c>
      <c r="Y13">
        <v>1.1616205899439267E-4</v>
      </c>
      <c r="Z13">
        <v>1.1616205899439267E-4</v>
      </c>
      <c r="AA13">
        <v>1.1616205899439267E-4</v>
      </c>
      <c r="AB13">
        <v>1.1616205899439267E-4</v>
      </c>
      <c r="AC13">
        <v>1.1616205899439267E-4</v>
      </c>
      <c r="AD13">
        <v>1.1616205899439267E-4</v>
      </c>
      <c r="AE13">
        <v>1.1616205899439267E-4</v>
      </c>
      <c r="AF13">
        <v>1.1616205899439267E-4</v>
      </c>
      <c r="AG13">
        <v>1.1616205899439267E-4</v>
      </c>
      <c r="AH13">
        <v>1.1616205899439267E-4</v>
      </c>
      <c r="AI13">
        <v>1.1616205899439267E-4</v>
      </c>
      <c r="AJ13">
        <v>1.1616205899439267E-4</v>
      </c>
      <c r="AK13">
        <v>1.1616205899439267E-4</v>
      </c>
    </row>
    <row r="14" spans="1:37">
      <c r="A14" t="s">
        <v>991</v>
      </c>
      <c r="B14" s="111">
        <v>9.2722006576103104E-5</v>
      </c>
      <c r="C14">
        <v>9.2787431512168518E-5</v>
      </c>
      <c r="D14" s="143">
        <v>9.2852856448233931E-5</v>
      </c>
      <c r="E14">
        <v>9.2918281384299345E-5</v>
      </c>
      <c r="F14">
        <v>9.2983706320364759E-5</v>
      </c>
      <c r="G14">
        <v>9.3049131256430173E-5</v>
      </c>
      <c r="H14">
        <v>9.3114556192495587E-5</v>
      </c>
      <c r="I14">
        <v>9.3179981128561001E-5</v>
      </c>
      <c r="J14">
        <v>9.3245406064626415E-5</v>
      </c>
      <c r="K14">
        <v>9.3310831000691829E-5</v>
      </c>
      <c r="L14">
        <v>9.3376255936757243E-5</v>
      </c>
      <c r="M14">
        <v>9.3507105808887948E-5</v>
      </c>
      <c r="N14">
        <v>9.3643607146966096E-5</v>
      </c>
      <c r="O14">
        <v>9.3780108485044244E-5</v>
      </c>
      <c r="P14">
        <v>9.3916609823122392E-5</v>
      </c>
      <c r="Q14">
        <v>9.405311116120054E-5</v>
      </c>
      <c r="R14">
        <v>9.4189612499278688E-5</v>
      </c>
      <c r="S14">
        <v>9.4326113837356836E-5</v>
      </c>
      <c r="T14">
        <v>9.4462615175434984E-5</v>
      </c>
      <c r="U14">
        <v>9.4599116513513132E-5</v>
      </c>
      <c r="V14">
        <v>9.473561785159128E-5</v>
      </c>
      <c r="W14">
        <v>9.4872119189669428E-5</v>
      </c>
      <c r="X14">
        <v>9.5008620527747576E-5</v>
      </c>
      <c r="Y14">
        <v>9.5145121865825724E-5</v>
      </c>
      <c r="Z14">
        <v>9.5281623203903872E-5</v>
      </c>
      <c r="AA14">
        <v>9.541812454198202E-5</v>
      </c>
      <c r="AB14">
        <v>9.5554625880060168E-5</v>
      </c>
      <c r="AC14">
        <v>9.5691127218138316E-5</v>
      </c>
      <c r="AD14">
        <v>9.5827628556216464E-5</v>
      </c>
      <c r="AE14">
        <v>9.5964129894294612E-5</v>
      </c>
      <c r="AF14">
        <v>9.610063123237276E-5</v>
      </c>
      <c r="AG14">
        <v>9.6237132570450908E-5</v>
      </c>
      <c r="AH14">
        <v>9.6373633908529056E-5</v>
      </c>
      <c r="AI14">
        <v>9.6510135246607204E-5</v>
      </c>
      <c r="AJ14">
        <v>9.6646636584685352E-5</v>
      </c>
      <c r="AK14">
        <v>9.664663658468546E-5</v>
      </c>
    </row>
    <row r="15" spans="1:37">
      <c r="A15" t="s">
        <v>993</v>
      </c>
      <c r="B15" s="111">
        <v>9.8804154448353247E-5</v>
      </c>
      <c r="C15">
        <v>9.9996506730141554E-5</v>
      </c>
      <c r="D15" s="143">
        <v>1.0118885901192986E-4</v>
      </c>
      <c r="E15">
        <v>1.0238121129371817E-4</v>
      </c>
      <c r="F15">
        <v>1.0357356357550647E-4</v>
      </c>
      <c r="G15">
        <v>1.0476591585729478E-4</v>
      </c>
      <c r="H15">
        <v>1.0595826813908309E-4</v>
      </c>
      <c r="I15">
        <v>1.0715062042087139E-4</v>
      </c>
      <c r="J15">
        <v>1.083429727026597E-4</v>
      </c>
      <c r="K15">
        <v>1.09535324984448E-4</v>
      </c>
      <c r="L15">
        <v>1.1072767726623631E-4</v>
      </c>
      <c r="M15">
        <v>1.1192002954802468E-4</v>
      </c>
      <c r="N15">
        <v>1.1192002954802468E-4</v>
      </c>
      <c r="O15">
        <v>1.1192002954802468E-4</v>
      </c>
      <c r="P15">
        <v>1.1192002954802468E-4</v>
      </c>
      <c r="Q15">
        <v>1.1192002954802468E-4</v>
      </c>
      <c r="R15">
        <v>1.1192002954802468E-4</v>
      </c>
      <c r="S15">
        <v>1.1192002954802468E-4</v>
      </c>
      <c r="T15">
        <v>1.1192002954802468E-4</v>
      </c>
      <c r="U15">
        <v>1.1192002954802468E-4</v>
      </c>
      <c r="V15">
        <v>1.1192002954802468E-4</v>
      </c>
      <c r="W15">
        <v>1.1192002954802468E-4</v>
      </c>
      <c r="X15">
        <v>1.1192002954802468E-4</v>
      </c>
      <c r="Y15">
        <v>1.1192002954802468E-4</v>
      </c>
      <c r="Z15">
        <v>1.1192002954802468E-4</v>
      </c>
      <c r="AA15">
        <v>1.1192002954802468E-4</v>
      </c>
      <c r="AB15">
        <v>1.1192002954802468E-4</v>
      </c>
      <c r="AC15">
        <v>1.1192002954802468E-4</v>
      </c>
      <c r="AD15">
        <v>1.1192002954802468E-4</v>
      </c>
      <c r="AE15">
        <v>1.1192002954802468E-4</v>
      </c>
      <c r="AF15">
        <v>1.1192002954802468E-4</v>
      </c>
      <c r="AG15">
        <v>1.1192002954802468E-4</v>
      </c>
      <c r="AH15">
        <v>1.1192002954802468E-4</v>
      </c>
      <c r="AI15">
        <v>1.1192002954802468E-4</v>
      </c>
      <c r="AJ15">
        <v>1.1192002954802468E-4</v>
      </c>
      <c r="AK15">
        <v>1.1192002954802468E-4</v>
      </c>
    </row>
    <row r="16" spans="1:37">
      <c r="A16" t="s">
        <v>963</v>
      </c>
      <c r="B16" s="111">
        <v>1.7571035880618085E-4</v>
      </c>
      <c r="C16">
        <v>1.8003118617301565E-4</v>
      </c>
      <c r="D16" s="143">
        <v>1.8435201353985046E-4</v>
      </c>
      <c r="E16">
        <v>1.8867284090668527E-4</v>
      </c>
      <c r="F16">
        <v>1.9299366827352007E-4</v>
      </c>
      <c r="G16">
        <v>1.9731449564035488E-4</v>
      </c>
      <c r="H16">
        <v>2.0163532300718968E-4</v>
      </c>
      <c r="I16">
        <v>2.0595615037402449E-4</v>
      </c>
      <c r="J16">
        <v>2.102769777408593E-4</v>
      </c>
      <c r="K16">
        <v>2.145978051076941E-4</v>
      </c>
      <c r="L16">
        <v>2.1891863247452891E-4</v>
      </c>
      <c r="M16">
        <v>2.1891863247452896E-4</v>
      </c>
      <c r="N16">
        <v>2.1891863247452896E-4</v>
      </c>
      <c r="O16">
        <v>2.1891863247452896E-4</v>
      </c>
      <c r="P16">
        <v>2.1891863247452896E-4</v>
      </c>
      <c r="Q16">
        <v>2.1891863247452896E-4</v>
      </c>
      <c r="R16">
        <v>2.1891863247452896E-4</v>
      </c>
      <c r="S16">
        <v>2.1891863247452896E-4</v>
      </c>
      <c r="T16">
        <v>2.1891863247452896E-4</v>
      </c>
      <c r="U16">
        <v>2.1891863247452896E-4</v>
      </c>
      <c r="V16">
        <v>2.1891863247452896E-4</v>
      </c>
      <c r="W16">
        <v>2.1891863247452896E-4</v>
      </c>
      <c r="X16">
        <v>2.1891863247452896E-4</v>
      </c>
      <c r="Y16">
        <v>2.1891863247452896E-4</v>
      </c>
      <c r="Z16">
        <v>2.1891863247452896E-4</v>
      </c>
      <c r="AA16">
        <v>2.1891863247452896E-4</v>
      </c>
      <c r="AB16">
        <v>2.1891863247452896E-4</v>
      </c>
      <c r="AC16">
        <v>2.1891863247452896E-4</v>
      </c>
      <c r="AD16">
        <v>2.1891863247452896E-4</v>
      </c>
      <c r="AE16">
        <v>2.1891863247452896E-4</v>
      </c>
      <c r="AF16">
        <v>2.1891863247452896E-4</v>
      </c>
      <c r="AG16">
        <v>2.1891863247452896E-4</v>
      </c>
      <c r="AH16">
        <v>2.1891863247452896E-4</v>
      </c>
      <c r="AI16">
        <v>2.1891863247452896E-4</v>
      </c>
      <c r="AJ16">
        <v>2.1891863247452896E-4</v>
      </c>
      <c r="AK16">
        <v>2.1891863247452896E-4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B7" sqref="B7"/>
    </sheetView>
  </sheetViews>
  <sheetFormatPr defaultRowHeight="14.5"/>
  <cols>
    <col min="1" max="1" width="40" customWidth="1"/>
    <col min="2" max="2" width="9" bestFit="1" customWidth="1"/>
  </cols>
  <sheetData>
    <row r="1" spans="1:4">
      <c r="A1" t="s">
        <v>1180</v>
      </c>
    </row>
    <row r="2" spans="1:4">
      <c r="A2" t="s">
        <v>1165</v>
      </c>
    </row>
    <row r="3" spans="1:4">
      <c r="A3" t="s">
        <v>1182</v>
      </c>
    </row>
    <row r="4" spans="1:4">
      <c r="A4" t="s">
        <v>1184</v>
      </c>
    </row>
    <row r="5" spans="1:4" s="58" customFormat="1"/>
    <row r="6" spans="1:4">
      <c r="A6" t="s">
        <v>1171</v>
      </c>
    </row>
    <row r="7" spans="1:4">
      <c r="A7" t="s">
        <v>1166</v>
      </c>
      <c r="B7">
        <f>'AEO 2018 Transportation Metrics'!$F$36</f>
        <v>7.1184560000000001</v>
      </c>
      <c r="D7" t="s">
        <v>1181</v>
      </c>
    </row>
    <row r="8" spans="1:4">
      <c r="A8" t="s">
        <v>1186</v>
      </c>
      <c r="B8" s="98">
        <f>B7*C39/C38</f>
        <v>9.6642645137991038E-4</v>
      </c>
    </row>
    <row r="9" spans="1:4">
      <c r="A9" t="s">
        <v>1185</v>
      </c>
      <c r="B9" s="110">
        <f>B15*B8</f>
        <v>7.4147791548582944E-4</v>
      </c>
    </row>
    <row r="12" spans="1:4">
      <c r="A12" s="58" t="s">
        <v>1188</v>
      </c>
      <c r="B12" s="58">
        <v>2017</v>
      </c>
    </row>
    <row r="13" spans="1:4">
      <c r="A13" s="58" t="s">
        <v>140</v>
      </c>
      <c r="B13" s="58">
        <v>7.8742825944326696E-4</v>
      </c>
    </row>
    <row r="14" spans="1:4">
      <c r="A14" s="58" t="s">
        <v>142</v>
      </c>
      <c r="B14" s="110">
        <v>1.0263171466022704E-3</v>
      </c>
    </row>
    <row r="15" spans="1:4">
      <c r="A15" s="58" t="s">
        <v>1187</v>
      </c>
      <c r="B15" s="57">
        <f>B13/B14</f>
        <v>0.76723677671188684</v>
      </c>
    </row>
    <row r="16" spans="1:4" s="58" customFormat="1">
      <c r="B16" s="57"/>
    </row>
    <row r="18" spans="1:7">
      <c r="B18" t="s">
        <v>1178</v>
      </c>
    </row>
    <row r="19" spans="1:7">
      <c r="A19" t="s">
        <v>1183</v>
      </c>
      <c r="B19" s="58">
        <f t="shared" ref="B19:G19" si="0">$C$40/B24</f>
        <v>6.4685940295696396</v>
      </c>
      <c r="C19" s="58">
        <f t="shared" si="0"/>
        <v>6.3900646541699615</v>
      </c>
      <c r="D19" s="58">
        <f t="shared" si="0"/>
        <v>6.3375928403376847</v>
      </c>
      <c r="E19" s="58">
        <f t="shared" si="0"/>
        <v>6.3826426314811373</v>
      </c>
      <c r="F19" s="58">
        <f t="shared" si="0"/>
        <v>6.3779015784586814</v>
      </c>
      <c r="G19">
        <f t="shared" si="0"/>
        <v>6.3681453668938026</v>
      </c>
    </row>
    <row r="21" spans="1:7">
      <c r="A21" s="117" t="s">
        <v>1172</v>
      </c>
      <c r="B21" s="117"/>
      <c r="C21" s="117"/>
      <c r="D21" s="117"/>
      <c r="E21" s="117"/>
      <c r="F21" s="117"/>
      <c r="G21" s="117"/>
    </row>
    <row r="22" spans="1:7" ht="15" thickBot="1">
      <c r="A22" s="122"/>
      <c r="B22" s="122"/>
      <c r="C22" s="122"/>
      <c r="D22" s="122"/>
      <c r="E22" s="122"/>
      <c r="F22" s="122"/>
      <c r="G22" s="122"/>
    </row>
    <row r="23" spans="1:7">
      <c r="A23" s="99"/>
      <c r="B23" s="100">
        <v>2007</v>
      </c>
      <c r="C23" s="100">
        <v>2010</v>
      </c>
      <c r="D23" s="100">
        <v>2011</v>
      </c>
      <c r="E23" s="100">
        <v>2012</v>
      </c>
      <c r="F23" s="100">
        <v>2013</v>
      </c>
      <c r="G23" s="100">
        <v>2014</v>
      </c>
    </row>
    <row r="24" spans="1:7" ht="15.5">
      <c r="A24" s="101" t="s">
        <v>1173</v>
      </c>
      <c r="B24" s="102">
        <v>21238</v>
      </c>
      <c r="C24" s="102">
        <v>21499</v>
      </c>
      <c r="D24" s="103">
        <v>21677</v>
      </c>
      <c r="E24" s="104">
        <v>21524</v>
      </c>
      <c r="F24" s="103">
        <v>21540</v>
      </c>
      <c r="G24" s="103">
        <v>21573</v>
      </c>
    </row>
    <row r="25" spans="1:7">
      <c r="A25" s="105" t="s">
        <v>994</v>
      </c>
      <c r="B25" s="106">
        <v>14846</v>
      </c>
      <c r="C25" s="106">
        <v>13733</v>
      </c>
      <c r="D25" s="106">
        <v>14043</v>
      </c>
      <c r="E25" s="106">
        <v>13800</v>
      </c>
      <c r="F25" s="106">
        <v>14607</v>
      </c>
      <c r="G25" s="106">
        <v>14533</v>
      </c>
    </row>
    <row r="26" spans="1:7">
      <c r="A26" s="107" t="s">
        <v>995</v>
      </c>
      <c r="B26" s="106">
        <v>320</v>
      </c>
      <c r="C26" s="106">
        <v>289</v>
      </c>
      <c r="D26" s="106">
        <v>298</v>
      </c>
      <c r="E26" s="106">
        <v>294</v>
      </c>
      <c r="F26" s="106">
        <v>296</v>
      </c>
      <c r="G26" s="106">
        <v>292</v>
      </c>
    </row>
    <row r="27" spans="1:7">
      <c r="A27" s="109" t="s">
        <v>996</v>
      </c>
      <c r="B27" s="108">
        <v>225</v>
      </c>
      <c r="C27" s="108">
        <v>217</v>
      </c>
      <c r="D27" s="108">
        <v>211</v>
      </c>
      <c r="E27" s="108">
        <v>210</v>
      </c>
      <c r="F27" s="108" t="s">
        <v>997</v>
      </c>
      <c r="G27" s="108" t="s">
        <v>997</v>
      </c>
    </row>
    <row r="28" spans="1:7">
      <c r="A28" s="121" t="s">
        <v>1174</v>
      </c>
      <c r="B28" s="121"/>
      <c r="C28" s="121"/>
      <c r="D28" s="121"/>
      <c r="E28" s="121"/>
      <c r="F28" s="121"/>
      <c r="G28" s="121"/>
    </row>
    <row r="29" spans="1:7">
      <c r="A29" s="120"/>
      <c r="B29" s="120"/>
      <c r="C29" s="120"/>
      <c r="D29" s="120"/>
      <c r="E29" s="120"/>
      <c r="F29" s="120"/>
      <c r="G29" s="120"/>
    </row>
    <row r="30" spans="1:7">
      <c r="A30" s="118" t="s">
        <v>1175</v>
      </c>
      <c r="B30" s="118"/>
      <c r="C30" s="118"/>
      <c r="D30" s="118"/>
      <c r="E30" s="118"/>
      <c r="F30" s="118"/>
      <c r="G30" s="118"/>
    </row>
    <row r="31" spans="1:7">
      <c r="A31" s="118"/>
      <c r="B31" s="118"/>
      <c r="C31" s="118"/>
      <c r="D31" s="118"/>
      <c r="E31" s="118"/>
      <c r="F31" s="118"/>
      <c r="G31" s="118"/>
    </row>
    <row r="32" spans="1:7">
      <c r="A32" s="119" t="s">
        <v>1176</v>
      </c>
      <c r="B32" s="119"/>
      <c r="C32" s="119"/>
      <c r="D32" s="119"/>
      <c r="E32" s="119"/>
      <c r="F32" s="119"/>
      <c r="G32" s="119"/>
    </row>
    <row r="37" spans="1:4">
      <c r="A37" t="s">
        <v>1169</v>
      </c>
    </row>
    <row r="38" spans="1:4">
      <c r="A38" t="s">
        <v>1167</v>
      </c>
      <c r="C38">
        <v>117852.00605527176</v>
      </c>
      <c r="D38" t="s">
        <v>1170</v>
      </c>
    </row>
    <row r="39" spans="1:4">
      <c r="A39" t="s">
        <v>1168</v>
      </c>
      <c r="C39">
        <v>16</v>
      </c>
    </row>
    <row r="40" spans="1:4">
      <c r="C40">
        <v>137380</v>
      </c>
      <c r="D40" t="s">
        <v>1177</v>
      </c>
    </row>
  </sheetData>
  <mergeCells count="7">
    <mergeCell ref="A21:G21"/>
    <mergeCell ref="A30:G30"/>
    <mergeCell ref="A32:G32"/>
    <mergeCell ref="A31:G31"/>
    <mergeCell ref="A29:G29"/>
    <mergeCell ref="A28:G28"/>
    <mergeCell ref="A22:G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4.5"/>
  <cols>
    <col min="1" max="1" width="17.81640625" customWidth="1"/>
    <col min="2" max="2" width="12" bestFit="1" customWidth="1"/>
  </cols>
  <sheetData>
    <row r="1" spans="1:2">
      <c r="A1" t="s">
        <v>1237</v>
      </c>
    </row>
    <row r="3" spans="1:2">
      <c r="A3" t="s">
        <v>964</v>
      </c>
      <c r="B3" t="s">
        <v>1196</v>
      </c>
    </row>
    <row r="4" spans="1:2">
      <c r="A4" t="s">
        <v>965</v>
      </c>
      <c r="B4">
        <v>6.5376470301374892E-4</v>
      </c>
    </row>
    <row r="5" spans="1:2">
      <c r="A5" t="s">
        <v>966</v>
      </c>
      <c r="B5">
        <v>6.9364635574372421E-4</v>
      </c>
    </row>
    <row r="6" spans="1:2">
      <c r="A6" t="s">
        <v>967</v>
      </c>
      <c r="B6">
        <v>5.0993596839644169E-4</v>
      </c>
    </row>
    <row r="7" spans="1:2">
      <c r="A7" t="s">
        <v>968</v>
      </c>
      <c r="B7">
        <v>2.3363634507574138E-3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
  <sheetViews>
    <sheetView workbookViewId="0">
      <selection activeCell="M29" sqref="M29"/>
    </sheetView>
  </sheetViews>
  <sheetFormatPr defaultRowHeight="14.5"/>
  <cols>
    <col min="1" max="1" width="21.26953125" customWidth="1"/>
  </cols>
  <sheetData>
    <row r="1" spans="1:52" s="58" customFormat="1">
      <c r="A1" s="58" t="s">
        <v>944</v>
      </c>
    </row>
    <row r="2" spans="1:52">
      <c r="A2" t="s">
        <v>937</v>
      </c>
      <c r="B2">
        <v>2000</v>
      </c>
      <c r="C2">
        <v>2001</v>
      </c>
      <c r="D2">
        <v>2002</v>
      </c>
      <c r="E2">
        <v>2003</v>
      </c>
      <c r="F2">
        <v>2004</v>
      </c>
      <c r="G2">
        <v>2005</v>
      </c>
      <c r="H2">
        <v>2006</v>
      </c>
      <c r="I2">
        <v>2007</v>
      </c>
      <c r="J2">
        <v>2008</v>
      </c>
      <c r="K2">
        <v>2009</v>
      </c>
      <c r="L2">
        <v>2010</v>
      </c>
      <c r="M2">
        <v>2011</v>
      </c>
      <c r="N2">
        <v>2012</v>
      </c>
      <c r="O2">
        <v>2013</v>
      </c>
      <c r="P2">
        <v>2014</v>
      </c>
      <c r="Q2">
        <v>2015</v>
      </c>
      <c r="R2">
        <v>2016</v>
      </c>
      <c r="S2">
        <v>2017</v>
      </c>
      <c r="T2">
        <v>2018</v>
      </c>
      <c r="U2">
        <v>2019</v>
      </c>
      <c r="V2">
        <v>2020</v>
      </c>
      <c r="W2">
        <v>2021</v>
      </c>
      <c r="X2">
        <v>2022</v>
      </c>
      <c r="Y2">
        <v>2023</v>
      </c>
      <c r="Z2">
        <v>2024</v>
      </c>
      <c r="AA2">
        <v>2025</v>
      </c>
      <c r="AB2">
        <v>2026</v>
      </c>
      <c r="AC2">
        <v>2027</v>
      </c>
      <c r="AD2">
        <v>2028</v>
      </c>
      <c r="AE2">
        <v>2029</v>
      </c>
      <c r="AF2">
        <v>2030</v>
      </c>
      <c r="AG2">
        <v>2031</v>
      </c>
      <c r="AH2">
        <v>2032</v>
      </c>
      <c r="AI2">
        <v>2033</v>
      </c>
      <c r="AJ2">
        <v>2034</v>
      </c>
      <c r="AK2">
        <v>2035</v>
      </c>
      <c r="AL2">
        <v>2036</v>
      </c>
      <c r="AM2">
        <v>2037</v>
      </c>
      <c r="AN2">
        <v>2038</v>
      </c>
      <c r="AO2">
        <v>2039</v>
      </c>
      <c r="AP2">
        <v>2040</v>
      </c>
      <c r="AQ2">
        <v>2041</v>
      </c>
      <c r="AR2">
        <v>2042</v>
      </c>
      <c r="AS2">
        <v>2043</v>
      </c>
      <c r="AT2">
        <v>2044</v>
      </c>
      <c r="AU2">
        <v>2045</v>
      </c>
      <c r="AV2">
        <v>2046</v>
      </c>
      <c r="AW2">
        <v>2047</v>
      </c>
      <c r="AX2">
        <v>2048</v>
      </c>
      <c r="AY2">
        <v>2049</v>
      </c>
      <c r="AZ2">
        <v>2050</v>
      </c>
    </row>
    <row r="3" spans="1:52">
      <c r="A3" t="s">
        <v>940</v>
      </c>
      <c r="B3">
        <v>38.920115180000003</v>
      </c>
      <c r="C3">
        <v>38.976880520000002</v>
      </c>
      <c r="D3">
        <v>38.996625610000002</v>
      </c>
      <c r="E3">
        <v>39.088272779999997</v>
      </c>
      <c r="F3">
        <v>38.4970705</v>
      </c>
      <c r="G3">
        <v>38.518370109999999</v>
      </c>
      <c r="H3">
        <v>38.585040290000002</v>
      </c>
      <c r="I3">
        <v>38.659724539999999</v>
      </c>
      <c r="J3">
        <v>37.808361689999998</v>
      </c>
      <c r="K3">
        <v>37.97186877</v>
      </c>
      <c r="L3">
        <v>37.852506419999997</v>
      </c>
      <c r="M3">
        <v>37.908317539999999</v>
      </c>
      <c r="N3">
        <v>37.923907120000003</v>
      </c>
      <c r="O3">
        <v>37.936916109999999</v>
      </c>
      <c r="P3">
        <v>37.97388273</v>
      </c>
      <c r="Q3">
        <v>38.012126360000003</v>
      </c>
      <c r="R3">
        <v>38.033196439999998</v>
      </c>
      <c r="S3">
        <v>38.066464809999999</v>
      </c>
      <c r="T3">
        <v>38.108671409999999</v>
      </c>
      <c r="U3">
        <v>38.145379980000001</v>
      </c>
      <c r="V3">
        <v>38.186089610000003</v>
      </c>
      <c r="W3">
        <v>38.162582020000002</v>
      </c>
      <c r="X3">
        <v>38.200337679999997</v>
      </c>
      <c r="Y3">
        <v>38.240985219999999</v>
      </c>
      <c r="Z3">
        <v>38.28266215</v>
      </c>
      <c r="AA3">
        <v>38.325901109999997</v>
      </c>
      <c r="AB3">
        <v>38.389293770000002</v>
      </c>
      <c r="AC3">
        <v>38.43633286</v>
      </c>
      <c r="AD3">
        <v>38.488200409999997</v>
      </c>
      <c r="AE3">
        <v>38.544207999999998</v>
      </c>
      <c r="AF3">
        <v>38.605745769999999</v>
      </c>
      <c r="AG3">
        <v>38.637064930000001</v>
      </c>
      <c r="AH3">
        <v>38.692052689999997</v>
      </c>
      <c r="AI3">
        <v>38.745332480000002</v>
      </c>
      <c r="AJ3">
        <v>38.801460659999996</v>
      </c>
      <c r="AK3">
        <v>38.860258989999998</v>
      </c>
      <c r="AL3">
        <v>38.860258989999998</v>
      </c>
      <c r="AM3">
        <v>38.860258989999998</v>
      </c>
      <c r="AN3">
        <v>38.860258989999998</v>
      </c>
      <c r="AO3">
        <v>38.860258989999998</v>
      </c>
      <c r="AP3">
        <v>38.860258989999998</v>
      </c>
      <c r="AQ3">
        <v>38.860258989999998</v>
      </c>
      <c r="AR3">
        <v>38.860258989999998</v>
      </c>
      <c r="AS3">
        <v>38.860258989999998</v>
      </c>
      <c r="AT3">
        <v>38.860258989999998</v>
      </c>
      <c r="AU3">
        <v>38.860258989999998</v>
      </c>
      <c r="AV3">
        <v>38.860258989999998</v>
      </c>
      <c r="AW3">
        <v>38.860258989999998</v>
      </c>
      <c r="AX3">
        <v>38.860258989999998</v>
      </c>
      <c r="AY3">
        <v>38.860258989999998</v>
      </c>
      <c r="AZ3">
        <v>38.860258989999998</v>
      </c>
    </row>
    <row r="4" spans="1:52">
      <c r="A4" t="s">
        <v>941</v>
      </c>
      <c r="B4" t="s">
        <v>938</v>
      </c>
      <c r="C4" t="s">
        <v>938</v>
      </c>
      <c r="D4" t="s">
        <v>938</v>
      </c>
      <c r="E4" t="s">
        <v>938</v>
      </c>
      <c r="F4" t="s">
        <v>938</v>
      </c>
      <c r="G4" t="s">
        <v>938</v>
      </c>
      <c r="H4" t="s">
        <v>938</v>
      </c>
      <c r="I4" t="s">
        <v>938</v>
      </c>
      <c r="J4" t="s">
        <v>938</v>
      </c>
      <c r="K4" t="s">
        <v>938</v>
      </c>
      <c r="L4" t="s">
        <v>938</v>
      </c>
      <c r="M4" t="s">
        <v>938</v>
      </c>
      <c r="N4" t="s">
        <v>938</v>
      </c>
      <c r="O4" t="s">
        <v>938</v>
      </c>
      <c r="P4" t="s">
        <v>938</v>
      </c>
      <c r="Q4" t="s">
        <v>938</v>
      </c>
      <c r="R4" t="s">
        <v>938</v>
      </c>
      <c r="S4" t="s">
        <v>938</v>
      </c>
      <c r="T4" t="s">
        <v>938</v>
      </c>
      <c r="U4" t="s">
        <v>938</v>
      </c>
      <c r="V4" t="s">
        <v>938</v>
      </c>
      <c r="W4" t="s">
        <v>938</v>
      </c>
      <c r="X4" t="s">
        <v>938</v>
      </c>
      <c r="Y4" t="s">
        <v>938</v>
      </c>
      <c r="Z4" t="s">
        <v>938</v>
      </c>
      <c r="AA4" t="s">
        <v>938</v>
      </c>
      <c r="AB4" t="s">
        <v>938</v>
      </c>
      <c r="AC4" t="s">
        <v>938</v>
      </c>
      <c r="AD4" t="s">
        <v>938</v>
      </c>
      <c r="AE4" t="s">
        <v>938</v>
      </c>
      <c r="AF4" t="s">
        <v>938</v>
      </c>
      <c r="AG4" t="s">
        <v>938</v>
      </c>
      <c r="AH4" t="s">
        <v>938</v>
      </c>
      <c r="AI4" t="s">
        <v>938</v>
      </c>
      <c r="AJ4" t="s">
        <v>938</v>
      </c>
      <c r="AK4" t="s">
        <v>938</v>
      </c>
      <c r="AL4" t="s">
        <v>938</v>
      </c>
      <c r="AM4" t="s">
        <v>938</v>
      </c>
      <c r="AN4" t="s">
        <v>938</v>
      </c>
      <c r="AO4" t="s">
        <v>938</v>
      </c>
      <c r="AP4" t="s">
        <v>938</v>
      </c>
      <c r="AQ4" t="s">
        <v>938</v>
      </c>
      <c r="AR4" t="s">
        <v>938</v>
      </c>
      <c r="AS4" t="s">
        <v>938</v>
      </c>
      <c r="AT4" t="s">
        <v>938</v>
      </c>
      <c r="AU4" t="s">
        <v>938</v>
      </c>
      <c r="AV4" t="s">
        <v>938</v>
      </c>
      <c r="AW4" t="s">
        <v>938</v>
      </c>
      <c r="AX4" t="s">
        <v>938</v>
      </c>
      <c r="AY4" t="s">
        <v>938</v>
      </c>
      <c r="AZ4" t="s">
        <v>938</v>
      </c>
    </row>
    <row r="5" spans="1:52">
      <c r="A5" t="s">
        <v>942</v>
      </c>
      <c r="B5" t="s">
        <v>938</v>
      </c>
      <c r="C5" t="s">
        <v>938</v>
      </c>
      <c r="D5" t="s">
        <v>938</v>
      </c>
      <c r="E5" t="s">
        <v>938</v>
      </c>
      <c r="F5" t="s">
        <v>938</v>
      </c>
      <c r="G5" t="s">
        <v>938</v>
      </c>
      <c r="H5" t="s">
        <v>938</v>
      </c>
      <c r="I5" t="s">
        <v>938</v>
      </c>
      <c r="J5" t="s">
        <v>938</v>
      </c>
      <c r="K5" t="s">
        <v>938</v>
      </c>
      <c r="L5" t="s">
        <v>938</v>
      </c>
      <c r="M5" t="s">
        <v>938</v>
      </c>
      <c r="N5" t="s">
        <v>938</v>
      </c>
      <c r="O5" t="s">
        <v>938</v>
      </c>
      <c r="P5" t="s">
        <v>938</v>
      </c>
      <c r="Q5" t="s">
        <v>938</v>
      </c>
      <c r="R5" t="s">
        <v>938</v>
      </c>
      <c r="S5" t="s">
        <v>938</v>
      </c>
      <c r="T5" t="s">
        <v>938</v>
      </c>
      <c r="U5" t="s">
        <v>938</v>
      </c>
      <c r="V5" t="s">
        <v>938</v>
      </c>
      <c r="W5" t="s">
        <v>938</v>
      </c>
      <c r="X5" t="s">
        <v>938</v>
      </c>
      <c r="Y5" t="s">
        <v>938</v>
      </c>
      <c r="Z5" t="s">
        <v>938</v>
      </c>
      <c r="AA5" t="s">
        <v>938</v>
      </c>
      <c r="AB5" t="s">
        <v>938</v>
      </c>
      <c r="AC5" t="s">
        <v>938</v>
      </c>
      <c r="AD5" t="s">
        <v>938</v>
      </c>
      <c r="AE5" t="s">
        <v>938</v>
      </c>
      <c r="AF5" t="s">
        <v>938</v>
      </c>
      <c r="AG5" t="s">
        <v>938</v>
      </c>
      <c r="AH5" t="s">
        <v>938</v>
      </c>
      <c r="AI5" t="s">
        <v>938</v>
      </c>
      <c r="AJ5" t="s">
        <v>938</v>
      </c>
      <c r="AK5" t="s">
        <v>938</v>
      </c>
      <c r="AL5" t="s">
        <v>938</v>
      </c>
      <c r="AM5" t="s">
        <v>938</v>
      </c>
      <c r="AN5" t="s">
        <v>938</v>
      </c>
      <c r="AO5" t="s">
        <v>938</v>
      </c>
      <c r="AP5" t="s">
        <v>938</v>
      </c>
      <c r="AQ5" t="s">
        <v>938</v>
      </c>
      <c r="AR5" t="s">
        <v>938</v>
      </c>
      <c r="AS5" t="s">
        <v>938</v>
      </c>
      <c r="AT5" t="s">
        <v>938</v>
      </c>
      <c r="AU5" t="s">
        <v>938</v>
      </c>
      <c r="AV5" t="s">
        <v>938</v>
      </c>
      <c r="AW5" t="s">
        <v>938</v>
      </c>
      <c r="AX5" t="s">
        <v>938</v>
      </c>
      <c r="AY5" t="s">
        <v>938</v>
      </c>
      <c r="AZ5" t="s">
        <v>938</v>
      </c>
    </row>
    <row r="6" spans="1:52">
      <c r="A6" t="s">
        <v>943</v>
      </c>
      <c r="B6" t="s">
        <v>938</v>
      </c>
      <c r="C6" t="s">
        <v>938</v>
      </c>
      <c r="D6" t="s">
        <v>938</v>
      </c>
      <c r="E6" t="s">
        <v>938</v>
      </c>
      <c r="F6" t="s">
        <v>938</v>
      </c>
      <c r="G6" t="s">
        <v>938</v>
      </c>
      <c r="H6" t="s">
        <v>938</v>
      </c>
      <c r="I6" t="s">
        <v>938</v>
      </c>
      <c r="J6" t="s">
        <v>938</v>
      </c>
      <c r="K6" t="s">
        <v>938</v>
      </c>
      <c r="L6" t="s">
        <v>938</v>
      </c>
      <c r="M6" t="s">
        <v>938</v>
      </c>
      <c r="N6" t="s">
        <v>938</v>
      </c>
      <c r="O6" t="s">
        <v>938</v>
      </c>
      <c r="P6" t="s">
        <v>938</v>
      </c>
      <c r="Q6" t="s">
        <v>938</v>
      </c>
      <c r="R6" t="s">
        <v>938</v>
      </c>
      <c r="S6" t="s">
        <v>938</v>
      </c>
      <c r="T6" t="s">
        <v>938</v>
      </c>
      <c r="U6" t="s">
        <v>938</v>
      </c>
      <c r="V6" t="s">
        <v>938</v>
      </c>
      <c r="W6" t="s">
        <v>938</v>
      </c>
      <c r="X6" t="s">
        <v>938</v>
      </c>
      <c r="Y6" t="s">
        <v>938</v>
      </c>
      <c r="Z6" t="s">
        <v>938</v>
      </c>
      <c r="AA6" t="s">
        <v>938</v>
      </c>
      <c r="AB6" t="s">
        <v>938</v>
      </c>
      <c r="AC6" t="s">
        <v>938</v>
      </c>
      <c r="AD6" t="s">
        <v>938</v>
      </c>
      <c r="AE6" t="s">
        <v>938</v>
      </c>
      <c r="AF6" t="s">
        <v>938</v>
      </c>
      <c r="AG6" t="s">
        <v>938</v>
      </c>
      <c r="AH6" t="s">
        <v>938</v>
      </c>
      <c r="AI6" t="s">
        <v>938</v>
      </c>
      <c r="AJ6" t="s">
        <v>938</v>
      </c>
      <c r="AK6" t="s">
        <v>938</v>
      </c>
      <c r="AL6" t="s">
        <v>938</v>
      </c>
      <c r="AM6" t="s">
        <v>938</v>
      </c>
      <c r="AN6" t="s">
        <v>938</v>
      </c>
      <c r="AO6" t="s">
        <v>938</v>
      </c>
      <c r="AP6" t="s">
        <v>938</v>
      </c>
      <c r="AQ6" t="s">
        <v>938</v>
      </c>
      <c r="AR6" t="s">
        <v>938</v>
      </c>
      <c r="AS6" t="s">
        <v>938</v>
      </c>
      <c r="AT6" t="s">
        <v>938</v>
      </c>
      <c r="AU6" t="s">
        <v>938</v>
      </c>
      <c r="AV6" t="s">
        <v>938</v>
      </c>
      <c r="AW6" t="s">
        <v>938</v>
      </c>
      <c r="AX6" t="s">
        <v>938</v>
      </c>
      <c r="AY6" t="s">
        <v>938</v>
      </c>
      <c r="AZ6" t="s">
        <v>938</v>
      </c>
    </row>
    <row r="8" spans="1:52">
      <c r="A8" t="s">
        <v>945</v>
      </c>
    </row>
    <row r="26" spans="1:5">
      <c r="A26" t="s">
        <v>946</v>
      </c>
      <c r="E26">
        <f>AVERAGE(J3:T3)</f>
        <v>37.96329267272727</v>
      </c>
    </row>
    <row r="28" spans="1:5">
      <c r="A28" t="s">
        <v>947</v>
      </c>
    </row>
    <row r="30" spans="1:5">
      <c r="B30" t="s">
        <v>948</v>
      </c>
      <c r="C30" t="s">
        <v>949</v>
      </c>
    </row>
    <row r="31" spans="1:5">
      <c r="A31" t="s">
        <v>950</v>
      </c>
      <c r="B31">
        <f>E26</f>
        <v>37.96329267272727</v>
      </c>
      <c r="C31" s="58">
        <f>B31*1/'Aircraft - passenger'!B19</f>
        <v>3.2212684275809719E-4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5"/>
  <sheetViews>
    <sheetView topLeftCell="A16" workbookViewId="0">
      <selection activeCell="L71" sqref="L71"/>
    </sheetView>
  </sheetViews>
  <sheetFormatPr defaultRowHeight="14.5"/>
  <cols>
    <col min="2" max="2" width="12" bestFit="1" customWidth="1"/>
  </cols>
  <sheetData>
    <row r="1" spans="1:46" s="20" customFormat="1">
      <c r="A1" s="20" t="s">
        <v>925</v>
      </c>
    </row>
    <row r="2" spans="1:46">
      <c r="I2" t="s">
        <v>844</v>
      </c>
    </row>
    <row r="3" spans="1:46">
      <c r="C3" t="s">
        <v>845</v>
      </c>
      <c r="J3" t="s">
        <v>846</v>
      </c>
      <c r="K3" t="s">
        <v>847</v>
      </c>
      <c r="M3" t="s">
        <v>848</v>
      </c>
      <c r="N3" t="s">
        <v>849</v>
      </c>
    </row>
    <row r="4" spans="1:46">
      <c r="M4" t="s">
        <v>850</v>
      </c>
      <c r="N4" t="s">
        <v>851</v>
      </c>
    </row>
    <row r="5" spans="1:46">
      <c r="C5" t="s">
        <v>852</v>
      </c>
      <c r="F5" t="s">
        <v>853</v>
      </c>
      <c r="I5" t="s">
        <v>854</v>
      </c>
    </row>
    <row r="6" spans="1:46">
      <c r="J6" t="s">
        <v>846</v>
      </c>
      <c r="K6" t="s">
        <v>847</v>
      </c>
      <c r="M6" t="s">
        <v>848</v>
      </c>
      <c r="N6" t="s">
        <v>849</v>
      </c>
    </row>
    <row r="7" spans="1:46">
      <c r="B7">
        <v>1.5853317373072891E-2</v>
      </c>
      <c r="M7" t="s">
        <v>855</v>
      </c>
      <c r="N7" t="s">
        <v>847</v>
      </c>
    </row>
    <row r="8" spans="1:46">
      <c r="A8" t="s">
        <v>856</v>
      </c>
    </row>
    <row r="9" spans="1:46">
      <c r="A9" t="s">
        <v>857</v>
      </c>
    </row>
    <row r="10" spans="1:46">
      <c r="A10" t="s">
        <v>858</v>
      </c>
      <c r="B10" t="s">
        <v>859</v>
      </c>
      <c r="Q10" t="s">
        <v>860</v>
      </c>
      <c r="AF10" t="s">
        <v>861</v>
      </c>
    </row>
    <row r="11" spans="1:46">
      <c r="B11" t="s">
        <v>862</v>
      </c>
      <c r="E11" t="s">
        <v>863</v>
      </c>
      <c r="H11" t="s">
        <v>864</v>
      </c>
      <c r="K11" t="s">
        <v>865</v>
      </c>
      <c r="N11" t="s">
        <v>866</v>
      </c>
      <c r="Q11" t="s">
        <v>862</v>
      </c>
      <c r="T11" t="s">
        <v>863</v>
      </c>
      <c r="W11" t="s">
        <v>864</v>
      </c>
      <c r="Z11" t="s">
        <v>865</v>
      </c>
      <c r="AC11" t="s">
        <v>866</v>
      </c>
      <c r="AF11" t="s">
        <v>862</v>
      </c>
      <c r="AI11" t="s">
        <v>863</v>
      </c>
      <c r="AL11" t="s">
        <v>864</v>
      </c>
      <c r="AO11" t="s">
        <v>865</v>
      </c>
      <c r="AR11" t="s">
        <v>866</v>
      </c>
    </row>
    <row r="12" spans="1:46">
      <c r="B12" t="s">
        <v>867</v>
      </c>
      <c r="C12" t="s">
        <v>868</v>
      </c>
      <c r="D12" t="s">
        <v>869</v>
      </c>
      <c r="E12" t="s">
        <v>867</v>
      </c>
      <c r="F12" t="s">
        <v>868</v>
      </c>
      <c r="G12" t="s">
        <v>869</v>
      </c>
      <c r="H12" t="s">
        <v>867</v>
      </c>
      <c r="I12" t="s">
        <v>868</v>
      </c>
      <c r="J12" t="s">
        <v>869</v>
      </c>
      <c r="K12" t="s">
        <v>867</v>
      </c>
      <c r="L12" t="s">
        <v>868</v>
      </c>
      <c r="M12" t="s">
        <v>869</v>
      </c>
      <c r="N12" t="s">
        <v>867</v>
      </c>
      <c r="O12" t="s">
        <v>868</v>
      </c>
      <c r="P12" t="s">
        <v>869</v>
      </c>
      <c r="Q12" t="s">
        <v>867</v>
      </c>
      <c r="R12" t="s">
        <v>868</v>
      </c>
      <c r="S12" t="s">
        <v>869</v>
      </c>
      <c r="T12" t="s">
        <v>867</v>
      </c>
      <c r="U12" t="s">
        <v>868</v>
      </c>
      <c r="V12" t="s">
        <v>869</v>
      </c>
      <c r="W12" t="s">
        <v>867</v>
      </c>
      <c r="X12" t="s">
        <v>868</v>
      </c>
      <c r="Y12" t="s">
        <v>869</v>
      </c>
      <c r="Z12" t="s">
        <v>867</v>
      </c>
      <c r="AA12" t="s">
        <v>868</v>
      </c>
      <c r="AB12" t="s">
        <v>869</v>
      </c>
      <c r="AC12" t="s">
        <v>867</v>
      </c>
      <c r="AD12" t="s">
        <v>868</v>
      </c>
      <c r="AE12" t="s">
        <v>869</v>
      </c>
      <c r="AF12" t="s">
        <v>867</v>
      </c>
      <c r="AG12" t="s">
        <v>868</v>
      </c>
      <c r="AH12" t="s">
        <v>869</v>
      </c>
      <c r="AI12" t="s">
        <v>867</v>
      </c>
      <c r="AJ12" t="s">
        <v>868</v>
      </c>
      <c r="AK12" t="s">
        <v>869</v>
      </c>
      <c r="AL12" t="s">
        <v>867</v>
      </c>
      <c r="AM12" t="s">
        <v>868</v>
      </c>
      <c r="AN12" t="s">
        <v>869</v>
      </c>
      <c r="AO12" t="s">
        <v>867</v>
      </c>
      <c r="AP12" t="s">
        <v>868</v>
      </c>
      <c r="AQ12" t="s">
        <v>869</v>
      </c>
      <c r="AR12" t="s">
        <v>867</v>
      </c>
      <c r="AS12" t="s">
        <v>868</v>
      </c>
      <c r="AT12" t="s">
        <v>869</v>
      </c>
    </row>
    <row r="13" spans="1:46">
      <c r="B13" t="s">
        <v>870</v>
      </c>
      <c r="E13" t="s">
        <v>870</v>
      </c>
      <c r="H13" t="s">
        <v>870</v>
      </c>
      <c r="K13" t="s">
        <v>870</v>
      </c>
      <c r="N13" t="s">
        <v>870</v>
      </c>
      <c r="Q13" t="s">
        <v>870</v>
      </c>
      <c r="T13" t="s">
        <v>870</v>
      </c>
      <c r="W13" t="s">
        <v>870</v>
      </c>
      <c r="Z13" t="s">
        <v>870</v>
      </c>
      <c r="AC13" t="s">
        <v>870</v>
      </c>
      <c r="AF13" t="s">
        <v>870</v>
      </c>
      <c r="AI13" t="s">
        <v>870</v>
      </c>
      <c r="AL13" t="s">
        <v>870</v>
      </c>
      <c r="AO13" t="s">
        <v>870</v>
      </c>
      <c r="AR13" t="s">
        <v>870</v>
      </c>
    </row>
    <row r="14" spans="1:46">
      <c r="A14" t="s">
        <v>871</v>
      </c>
      <c r="B14">
        <v>11.002143786640652</v>
      </c>
      <c r="C14">
        <v>63.078280492795514</v>
      </c>
      <c r="D14">
        <v>74.080424279436158</v>
      </c>
      <c r="E14">
        <v>10.645246034354338</v>
      </c>
      <c r="F14">
        <v>60.448235298489692</v>
      </c>
      <c r="G14">
        <v>71.093481332844036</v>
      </c>
      <c r="H14">
        <v>12.825993715546117</v>
      </c>
      <c r="I14">
        <v>67.984576437017793</v>
      </c>
      <c r="J14">
        <v>80.810570152563912</v>
      </c>
      <c r="K14">
        <v>9.9035010919172759</v>
      </c>
      <c r="L14">
        <v>56.779463334700374</v>
      </c>
      <c r="M14">
        <v>66.682964426617644</v>
      </c>
      <c r="N14">
        <v>10.026971757061524</v>
      </c>
      <c r="O14">
        <v>56.969658138015994</v>
      </c>
      <c r="P14">
        <v>66.996629895077518</v>
      </c>
      <c r="Q14">
        <v>26.205241183088088</v>
      </c>
      <c r="R14">
        <v>150.24176976629946</v>
      </c>
      <c r="S14">
        <v>176.44701094938753</v>
      </c>
      <c r="T14">
        <v>24.665747220618616</v>
      </c>
      <c r="U14">
        <v>138.20019969484906</v>
      </c>
      <c r="V14">
        <v>162.86594691546767</v>
      </c>
      <c r="W14">
        <v>30.008210531107505</v>
      </c>
      <c r="X14">
        <v>152.16152853332767</v>
      </c>
      <c r="Y14">
        <v>182.16973906443516</v>
      </c>
      <c r="Z14">
        <v>23.580198787262418</v>
      </c>
      <c r="AA14">
        <v>135.19168827668733</v>
      </c>
      <c r="AB14">
        <v>158.77188706394975</v>
      </c>
      <c r="AC14">
        <v>23.486701877551774</v>
      </c>
      <c r="AD14">
        <v>133.6515202771713</v>
      </c>
      <c r="AE14">
        <v>157.13822215472308</v>
      </c>
      <c r="AF14">
        <v>6.5111615478971023</v>
      </c>
      <c r="AG14">
        <v>37.330258758376338</v>
      </c>
      <c r="AH14">
        <v>43.841420306273442</v>
      </c>
      <c r="AI14">
        <v>6.8959286446521579</v>
      </c>
      <c r="AJ14">
        <v>38.642428886764911</v>
      </c>
      <c r="AK14">
        <v>45.53835753141707</v>
      </c>
      <c r="AL14">
        <v>8.9428977683017354</v>
      </c>
      <c r="AM14">
        <v>45.759943909204011</v>
      </c>
      <c r="AN14">
        <v>54.702841677505745</v>
      </c>
      <c r="AO14">
        <v>6.2915039807586801</v>
      </c>
      <c r="AP14">
        <v>36.070902227411281</v>
      </c>
      <c r="AQ14">
        <v>42.362406208169958</v>
      </c>
      <c r="AR14">
        <v>6.4437423630993198</v>
      </c>
      <c r="AS14">
        <v>36.589612814752805</v>
      </c>
      <c r="AT14">
        <v>43.033355177852123</v>
      </c>
    </row>
    <row r="15" spans="1:46">
      <c r="A15" t="s">
        <v>872</v>
      </c>
      <c r="B15">
        <v>10.669303788978532</v>
      </c>
      <c r="C15">
        <v>63.078280492795514</v>
      </c>
      <c r="D15">
        <v>73.747584281774039</v>
      </c>
      <c r="E15">
        <v>10.32472402267112</v>
      </c>
      <c r="F15">
        <v>60.448235298489692</v>
      </c>
      <c r="G15">
        <v>70.772959321160812</v>
      </c>
      <c r="H15">
        <v>12.452437416167426</v>
      </c>
      <c r="I15">
        <v>67.984576437017793</v>
      </c>
      <c r="J15">
        <v>80.437013853185221</v>
      </c>
      <c r="K15">
        <v>9.603897546989689</v>
      </c>
      <c r="L15">
        <v>56.779463334700374</v>
      </c>
      <c r="M15">
        <v>66.383360881690066</v>
      </c>
      <c r="N15">
        <v>9.7249816071897008</v>
      </c>
      <c r="O15">
        <v>56.969658138015994</v>
      </c>
      <c r="P15">
        <v>66.694639745205691</v>
      </c>
      <c r="Q15">
        <v>25.412472738750434</v>
      </c>
      <c r="R15">
        <v>150.24176976629946</v>
      </c>
      <c r="S15">
        <v>175.65424250504989</v>
      </c>
      <c r="T15">
        <v>23.927928082680442</v>
      </c>
      <c r="U15">
        <v>138.20019969484906</v>
      </c>
      <c r="V15">
        <v>162.1281277775295</v>
      </c>
      <c r="W15">
        <v>29.152193163559854</v>
      </c>
      <c r="X15">
        <v>152.16152853332767</v>
      </c>
      <c r="Y15">
        <v>181.31372169688751</v>
      </c>
      <c r="Z15">
        <v>22.866843875581051</v>
      </c>
      <c r="AA15">
        <v>135.19168827668733</v>
      </c>
      <c r="AB15">
        <v>158.05853215226838</v>
      </c>
      <c r="AC15">
        <v>22.778791335432139</v>
      </c>
      <c r="AD15">
        <v>133.6515202771713</v>
      </c>
      <c r="AE15">
        <v>156.43031161260345</v>
      </c>
      <c r="AF15">
        <v>6.3141840282057817</v>
      </c>
      <c r="AG15">
        <v>37.330258758376338</v>
      </c>
      <c r="AH15">
        <v>43.644442786582118</v>
      </c>
      <c r="AI15">
        <v>6.6896395157869986</v>
      </c>
      <c r="AJ15">
        <v>38.642428886764911</v>
      </c>
      <c r="AK15">
        <v>45.332068402551911</v>
      </c>
      <c r="AL15">
        <v>8.686714450221432</v>
      </c>
      <c r="AM15">
        <v>45.759943909204011</v>
      </c>
      <c r="AN15">
        <v>54.446658359425442</v>
      </c>
      <c r="AO15">
        <v>6.1011716045549029</v>
      </c>
      <c r="AP15">
        <v>36.070902227411281</v>
      </c>
      <c r="AQ15">
        <v>42.172073831966188</v>
      </c>
      <c r="AR15">
        <v>6.2497269389153995</v>
      </c>
      <c r="AS15">
        <v>36.589612814752805</v>
      </c>
      <c r="AT15">
        <v>42.839339753668206</v>
      </c>
    </row>
    <row r="16" spans="1:46">
      <c r="A16" t="s">
        <v>873</v>
      </c>
      <c r="B16">
        <v>0.95370464159385948</v>
      </c>
      <c r="C16">
        <v>0</v>
      </c>
      <c r="D16">
        <v>0.95370464159385948</v>
      </c>
      <c r="E16">
        <v>0.91850386985847099</v>
      </c>
      <c r="F16">
        <v>0</v>
      </c>
      <c r="G16">
        <v>0.91850386985847099</v>
      </c>
      <c r="H16">
        <v>1.0712708461151392</v>
      </c>
      <c r="I16">
        <v>0</v>
      </c>
      <c r="J16">
        <v>1.0712708461151392</v>
      </c>
      <c r="K16">
        <v>0.85847041654372547</v>
      </c>
      <c r="L16">
        <v>0</v>
      </c>
      <c r="M16">
        <v>0.85847041654372547</v>
      </c>
      <c r="N16">
        <v>0.86539279075945297</v>
      </c>
      <c r="O16">
        <v>0</v>
      </c>
      <c r="P16">
        <v>0.86539279075945297</v>
      </c>
      <c r="Q16">
        <v>2.2715627640446101</v>
      </c>
      <c r="R16">
        <v>0</v>
      </c>
      <c r="S16">
        <v>2.2715627640446101</v>
      </c>
      <c r="T16">
        <v>2.1146346150069157</v>
      </c>
      <c r="U16">
        <v>0</v>
      </c>
      <c r="V16">
        <v>2.1146346150069157</v>
      </c>
      <c r="W16">
        <v>2.456015973564516</v>
      </c>
      <c r="X16">
        <v>0</v>
      </c>
      <c r="Y16">
        <v>2.456015973564516</v>
      </c>
      <c r="Z16">
        <v>2.0440148274034349</v>
      </c>
      <c r="AA16">
        <v>0</v>
      </c>
      <c r="AB16">
        <v>2.0440148274034349</v>
      </c>
      <c r="AC16">
        <v>2.0285775192481279</v>
      </c>
      <c r="AD16">
        <v>0</v>
      </c>
      <c r="AE16">
        <v>2.0285775192481279</v>
      </c>
      <c r="AF16">
        <v>0.56441045589106753</v>
      </c>
      <c r="AG16">
        <v>0</v>
      </c>
      <c r="AH16">
        <v>0.56441045589106753</v>
      </c>
      <c r="AI16">
        <v>0.59123638031504866</v>
      </c>
      <c r="AJ16">
        <v>0</v>
      </c>
      <c r="AK16">
        <v>0.59123638031504866</v>
      </c>
      <c r="AL16">
        <v>0.73494943292692472</v>
      </c>
      <c r="AM16">
        <v>0</v>
      </c>
      <c r="AN16">
        <v>0.73494943292692472</v>
      </c>
      <c r="AO16">
        <v>0.54536976296761197</v>
      </c>
      <c r="AP16">
        <v>0</v>
      </c>
      <c r="AQ16">
        <v>0.54536976296761197</v>
      </c>
      <c r="AR16">
        <v>0.55598039394884935</v>
      </c>
      <c r="AS16">
        <v>0</v>
      </c>
      <c r="AT16">
        <v>0.55598039394884935</v>
      </c>
    </row>
    <row r="17" spans="1:46">
      <c r="A17" t="s">
        <v>874</v>
      </c>
      <c r="B17">
        <v>5.9617224408452465</v>
      </c>
      <c r="C17">
        <v>0</v>
      </c>
      <c r="D17">
        <v>5.9617224408452465</v>
      </c>
      <c r="E17">
        <v>5.794063397589456</v>
      </c>
      <c r="F17">
        <v>0</v>
      </c>
      <c r="G17">
        <v>5.794063397589456</v>
      </c>
      <c r="H17">
        <v>7.1946366254361918</v>
      </c>
      <c r="I17">
        <v>0</v>
      </c>
      <c r="J17">
        <v>7.1946366254361918</v>
      </c>
      <c r="K17">
        <v>5.3664018438215875</v>
      </c>
      <c r="L17">
        <v>0</v>
      </c>
      <c r="M17">
        <v>5.3664018438215875</v>
      </c>
      <c r="N17">
        <v>5.4561238054973478</v>
      </c>
      <c r="O17">
        <v>0</v>
      </c>
      <c r="P17">
        <v>5.4561238054973478</v>
      </c>
      <c r="Q17">
        <v>14.199812096500551</v>
      </c>
      <c r="R17">
        <v>0</v>
      </c>
      <c r="S17">
        <v>14.199812096500551</v>
      </c>
      <c r="T17">
        <v>13.507316451491583</v>
      </c>
      <c r="U17">
        <v>0</v>
      </c>
      <c r="V17">
        <v>13.507316451491583</v>
      </c>
      <c r="W17">
        <v>17.136881050294239</v>
      </c>
      <c r="X17">
        <v>0</v>
      </c>
      <c r="Y17">
        <v>17.136881050294239</v>
      </c>
      <c r="Z17">
        <v>12.777382571595886</v>
      </c>
      <c r="AA17">
        <v>0</v>
      </c>
      <c r="AB17">
        <v>12.777382571595886</v>
      </c>
      <c r="AC17">
        <v>12.770975429047152</v>
      </c>
      <c r="AD17">
        <v>0</v>
      </c>
      <c r="AE17">
        <v>12.770975429047152</v>
      </c>
      <c r="AF17">
        <v>3.5281976557333539</v>
      </c>
      <c r="AG17">
        <v>0</v>
      </c>
      <c r="AH17">
        <v>3.5281976557333539</v>
      </c>
      <c r="AI17">
        <v>3.7760847431260878</v>
      </c>
      <c r="AJ17">
        <v>0</v>
      </c>
      <c r="AK17">
        <v>3.7760847431260878</v>
      </c>
      <c r="AL17">
        <v>5.0888225195903951</v>
      </c>
      <c r="AM17">
        <v>0</v>
      </c>
      <c r="AN17">
        <v>5.0888225195903951</v>
      </c>
      <c r="AO17">
        <v>3.4091719937618463</v>
      </c>
      <c r="AP17">
        <v>0</v>
      </c>
      <c r="AQ17">
        <v>3.4091719937618463</v>
      </c>
      <c r="AR17">
        <v>3.5072725279484858</v>
      </c>
      <c r="AS17">
        <v>0</v>
      </c>
      <c r="AT17">
        <v>3.5072725279484858</v>
      </c>
    </row>
    <row r="18" spans="1:46">
      <c r="A18" t="s">
        <v>875</v>
      </c>
      <c r="B18">
        <v>3.7538767065394243</v>
      </c>
      <c r="C18">
        <v>63.078280492795514</v>
      </c>
      <c r="D18">
        <v>66.832157199334944</v>
      </c>
      <c r="E18">
        <v>3.6121567552231899</v>
      </c>
      <c r="F18">
        <v>60.448235298489692</v>
      </c>
      <c r="G18">
        <v>64.060392053712889</v>
      </c>
      <c r="H18">
        <v>4.1865299446160931</v>
      </c>
      <c r="I18">
        <v>67.984576437017793</v>
      </c>
      <c r="J18">
        <v>72.171106381633891</v>
      </c>
      <c r="K18">
        <v>3.3790252866243744</v>
      </c>
      <c r="L18">
        <v>56.779463334700374</v>
      </c>
      <c r="M18">
        <v>60.15848862132475</v>
      </c>
      <c r="N18">
        <v>3.4034650109328997</v>
      </c>
      <c r="O18">
        <v>56.969658138015994</v>
      </c>
      <c r="P18">
        <v>60.373123148948892</v>
      </c>
      <c r="Q18">
        <v>8.9410978782052677</v>
      </c>
      <c r="R18">
        <v>150.24176976629946</v>
      </c>
      <c r="S18">
        <v>159.18286764450471</v>
      </c>
      <c r="T18">
        <v>8.3059770161819362</v>
      </c>
      <c r="U18">
        <v>138.20019969484906</v>
      </c>
      <c r="V18">
        <v>146.506176711031</v>
      </c>
      <c r="W18">
        <v>9.5592961397010949</v>
      </c>
      <c r="X18">
        <v>152.16152853332767</v>
      </c>
      <c r="Y18">
        <v>161.72082467302877</v>
      </c>
      <c r="Z18">
        <v>8.0454464765817271</v>
      </c>
      <c r="AA18">
        <v>135.19168827668733</v>
      </c>
      <c r="AB18">
        <v>143.23713475326906</v>
      </c>
      <c r="AC18">
        <v>7.9792383871368564</v>
      </c>
      <c r="AD18">
        <v>133.6515202771713</v>
      </c>
      <c r="AE18">
        <v>141.63075866430816</v>
      </c>
      <c r="AF18">
        <v>2.2215759165813593</v>
      </c>
      <c r="AG18">
        <v>37.330258758376338</v>
      </c>
      <c r="AH18">
        <v>39.551834674957696</v>
      </c>
      <c r="AI18">
        <v>2.3223183923458612</v>
      </c>
      <c r="AJ18">
        <v>38.642428886764911</v>
      </c>
      <c r="AK18">
        <v>40.964747279110775</v>
      </c>
      <c r="AL18">
        <v>2.8629424977041107</v>
      </c>
      <c r="AM18">
        <v>45.759943909204011</v>
      </c>
      <c r="AN18">
        <v>48.622886406908123</v>
      </c>
      <c r="AO18">
        <v>2.1466298478254431</v>
      </c>
      <c r="AP18">
        <v>36.070902227411281</v>
      </c>
      <c r="AQ18">
        <v>38.217532075236726</v>
      </c>
      <c r="AR18">
        <v>2.1864740170180639</v>
      </c>
      <c r="AS18">
        <v>36.589612814752805</v>
      </c>
      <c r="AT18">
        <v>38.776086831770868</v>
      </c>
    </row>
    <row r="19" spans="1:46">
      <c r="A19" t="s">
        <v>876</v>
      </c>
      <c r="B19">
        <v>1.4188230872050449E-3</v>
      </c>
      <c r="C19">
        <v>0</v>
      </c>
      <c r="D19">
        <v>1.4188230872050449E-3</v>
      </c>
      <c r="E19">
        <v>1.3619973779357129E-3</v>
      </c>
      <c r="F19">
        <v>0</v>
      </c>
      <c r="G19">
        <v>1.3619973779357129E-3</v>
      </c>
      <c r="H19">
        <v>1.5513498767709306E-3</v>
      </c>
      <c r="I19">
        <v>0</v>
      </c>
      <c r="J19">
        <v>1.5513498767709306E-3</v>
      </c>
      <c r="K19">
        <v>1.2771434609348045E-3</v>
      </c>
      <c r="L19">
        <v>0</v>
      </c>
      <c r="M19">
        <v>1.2771434609348045E-3</v>
      </c>
      <c r="N19">
        <v>1.2834893120548397E-3</v>
      </c>
      <c r="O19">
        <v>0</v>
      </c>
      <c r="P19">
        <v>1.2834893120548397E-3</v>
      </c>
      <c r="Q19">
        <v>3.3793960447497831E-3</v>
      </c>
      <c r="R19">
        <v>0</v>
      </c>
      <c r="S19">
        <v>3.3793960447497831E-3</v>
      </c>
      <c r="T19">
        <v>3.1213867052648477E-3</v>
      </c>
      <c r="U19">
        <v>0</v>
      </c>
      <c r="V19">
        <v>3.1213867052648477E-3</v>
      </c>
      <c r="W19">
        <v>3.5019970430837342E-3</v>
      </c>
      <c r="X19">
        <v>0</v>
      </c>
      <c r="Y19">
        <v>3.5019970430837342E-3</v>
      </c>
      <c r="Z19">
        <v>3.040873768699188E-3</v>
      </c>
      <c r="AA19">
        <v>0</v>
      </c>
      <c r="AB19">
        <v>3.040873768699188E-3</v>
      </c>
      <c r="AC19">
        <v>3.0102413789873379E-3</v>
      </c>
      <c r="AD19">
        <v>0</v>
      </c>
      <c r="AE19">
        <v>3.0102413789873379E-3</v>
      </c>
      <c r="AF19">
        <v>8.3967147747110958E-4</v>
      </c>
      <c r="AG19">
        <v>0</v>
      </c>
      <c r="AH19">
        <v>8.3967147747110958E-4</v>
      </c>
      <c r="AI19">
        <v>8.7275623541229527E-4</v>
      </c>
      <c r="AJ19">
        <v>0</v>
      </c>
      <c r="AK19">
        <v>8.7275623541229527E-4</v>
      </c>
      <c r="AL19">
        <v>1.0512974196509729E-3</v>
      </c>
      <c r="AM19">
        <v>0</v>
      </c>
      <c r="AN19">
        <v>1.0512974196509729E-3</v>
      </c>
      <c r="AO19">
        <v>8.1134470465491415E-4</v>
      </c>
      <c r="AP19">
        <v>0</v>
      </c>
      <c r="AQ19">
        <v>8.1134470465491415E-4</v>
      </c>
      <c r="AR19">
        <v>8.2442649438685194E-4</v>
      </c>
      <c r="AS19">
        <v>0</v>
      </c>
      <c r="AT19">
        <v>8.2442649438685194E-4</v>
      </c>
    </row>
    <row r="20" spans="1:46">
      <c r="A20" t="s">
        <v>877</v>
      </c>
      <c r="B20">
        <v>3.956158800148592E-4</v>
      </c>
      <c r="C20">
        <v>4.9239402574307823E-3</v>
      </c>
      <c r="D20">
        <v>5.3195561374456413E-3</v>
      </c>
      <c r="E20">
        <v>3.821876368560954E-4</v>
      </c>
      <c r="F20">
        <v>4.798929204097092E-3</v>
      </c>
      <c r="G20">
        <v>5.1811168409531877E-3</v>
      </c>
      <c r="H20">
        <v>4.5554277637771534E-4</v>
      </c>
      <c r="I20">
        <v>5.1444093864919842E-3</v>
      </c>
      <c r="J20">
        <v>5.5999521628696996E-3</v>
      </c>
      <c r="K20">
        <v>3.5611080673789955E-4</v>
      </c>
      <c r="L20">
        <v>4.6272278248172044E-3</v>
      </c>
      <c r="M20">
        <v>4.9833386315551037E-3</v>
      </c>
      <c r="N20">
        <v>3.6002309344750706E-4</v>
      </c>
      <c r="O20">
        <v>4.6351940628376175E-3</v>
      </c>
      <c r="P20">
        <v>4.9952171562851243E-3</v>
      </c>
      <c r="Q20">
        <v>9.4228995300328687E-4</v>
      </c>
      <c r="R20">
        <v>1.1706207129248084E-2</v>
      </c>
      <c r="S20">
        <v>1.2648497082251371E-2</v>
      </c>
      <c r="T20">
        <v>8.8365671833338054E-4</v>
      </c>
      <c r="U20">
        <v>1.1132808522186241E-2</v>
      </c>
      <c r="V20">
        <v>1.2016465240519622E-2</v>
      </c>
      <c r="W20">
        <v>1.0587779052548653E-3</v>
      </c>
      <c r="X20">
        <v>1.1758496778462845E-2</v>
      </c>
      <c r="Y20">
        <v>1.2817274683717711E-2</v>
      </c>
      <c r="Z20">
        <v>8.4789848915404174E-4</v>
      </c>
      <c r="AA20">
        <v>1.0997257150587986E-2</v>
      </c>
      <c r="AB20">
        <v>1.1845155639742028E-2</v>
      </c>
      <c r="AC20">
        <v>8.4351341807039639E-4</v>
      </c>
      <c r="AD20">
        <v>1.0922779712546894E-2</v>
      </c>
      <c r="AE20">
        <v>1.176629313061729E-2</v>
      </c>
      <c r="AF20">
        <v>2.3412881667825804E-4</v>
      </c>
      <c r="AG20">
        <v>3.0022297496153033E-3</v>
      </c>
      <c r="AH20">
        <v>3.2363585662935615E-3</v>
      </c>
      <c r="AI20">
        <v>2.4705360286472972E-4</v>
      </c>
      <c r="AJ20">
        <v>3.0606515580735402E-3</v>
      </c>
      <c r="AK20">
        <v>3.3077051609382698E-3</v>
      </c>
      <c r="AL20">
        <v>3.1595306624503599E-4</v>
      </c>
      <c r="AM20">
        <v>3.3784167324117267E-3</v>
      </c>
      <c r="AN20">
        <v>3.6943697986567626E-3</v>
      </c>
      <c r="AO20">
        <v>2.2623035403219552E-4</v>
      </c>
      <c r="AP20">
        <v>2.9429064305775037E-3</v>
      </c>
      <c r="AQ20">
        <v>3.1691367846096992E-3</v>
      </c>
      <c r="AR20">
        <v>2.3134374669721641E-4</v>
      </c>
      <c r="AS20">
        <v>2.9666615497066905E-3</v>
      </c>
      <c r="AT20">
        <v>3.1980052964039069E-3</v>
      </c>
    </row>
    <row r="21" spans="1:46">
      <c r="A21" t="s">
        <v>878</v>
      </c>
      <c r="B21">
        <v>9.0304605034396556E-4</v>
      </c>
      <c r="C21">
        <v>1.1636910986795486E-2</v>
      </c>
      <c r="D21">
        <v>1.2539957037139452E-2</v>
      </c>
      <c r="E21">
        <v>8.6909748287325472E-4</v>
      </c>
      <c r="F21">
        <v>1.1293130590127841E-2</v>
      </c>
      <c r="G21">
        <v>1.2162228073001095E-2</v>
      </c>
      <c r="H21">
        <v>1.008496464051653E-3</v>
      </c>
      <c r="I21">
        <v>1.2243201091713786E-2</v>
      </c>
      <c r="J21">
        <v>1.3251697555765439E-2</v>
      </c>
      <c r="K21">
        <v>8.128704477115145E-4</v>
      </c>
      <c r="L21">
        <v>1.0820951797108146E-2</v>
      </c>
      <c r="M21">
        <v>1.163382224481966E-2</v>
      </c>
      <c r="N21">
        <v>8.1887752068720079E-4</v>
      </c>
      <c r="O21">
        <v>1.0842858951664284E-2</v>
      </c>
      <c r="P21">
        <v>1.1661736472351485E-2</v>
      </c>
      <c r="Q21">
        <v>2.1509025884058506E-3</v>
      </c>
      <c r="R21">
        <v>2.7678484744191052E-2</v>
      </c>
      <c r="S21">
        <v>2.9829387332596904E-2</v>
      </c>
      <c r="T21">
        <v>1.9989091407103883E-3</v>
      </c>
      <c r="U21">
        <v>2.6101638574770988E-2</v>
      </c>
      <c r="V21">
        <v>2.8100547715481376E-2</v>
      </c>
      <c r="W21">
        <v>2.3045257929548953E-3</v>
      </c>
      <c r="X21">
        <v>2.7822281279531645E-2</v>
      </c>
      <c r="Y21">
        <v>3.012680707248654E-2</v>
      </c>
      <c r="Z21">
        <v>1.9354414734171288E-3</v>
      </c>
      <c r="AA21">
        <v>2.572887230287578E-2</v>
      </c>
      <c r="AB21">
        <v>2.7664313776292908E-2</v>
      </c>
      <c r="AC21">
        <v>1.9197620316012028E-3</v>
      </c>
      <c r="AD21">
        <v>2.5524059348262775E-2</v>
      </c>
      <c r="AE21">
        <v>2.7443821379863977E-2</v>
      </c>
      <c r="AF21">
        <v>5.3443027404528377E-4</v>
      </c>
      <c r="AG21">
        <v>7.0433701756417982E-3</v>
      </c>
      <c r="AH21">
        <v>7.5778004496870818E-3</v>
      </c>
      <c r="AI21">
        <v>5.588858325990321E-4</v>
      </c>
      <c r="AJ21">
        <v>7.2056632022900399E-3</v>
      </c>
      <c r="AK21">
        <v>7.7645490348890716E-3</v>
      </c>
      <c r="AL21">
        <v>6.9008008793844063E-4</v>
      </c>
      <c r="AM21">
        <v>8.087955471450612E-3</v>
      </c>
      <c r="AN21">
        <v>8.7780355593890524E-3</v>
      </c>
      <c r="AO21">
        <v>5.1640097882071337E-4</v>
      </c>
      <c r="AP21">
        <v>6.8802310482878526E-3</v>
      </c>
      <c r="AQ21">
        <v>7.3966320271085656E-3</v>
      </c>
      <c r="AR21">
        <v>5.260734288287807E-4</v>
      </c>
      <c r="AS21">
        <v>6.9455576258931184E-3</v>
      </c>
      <c r="AT21">
        <v>7.4716310547218992E-3</v>
      </c>
    </row>
    <row r="22" spans="1:46">
      <c r="A22" t="s">
        <v>879</v>
      </c>
      <c r="B22">
        <v>2.6051435599249409E-3</v>
      </c>
      <c r="C22">
        <v>0.13564139609746911</v>
      </c>
      <c r="D22">
        <v>0.13824653965739406</v>
      </c>
      <c r="E22">
        <v>2.498776714863666E-3</v>
      </c>
      <c r="F22">
        <v>0.13093345344699997</v>
      </c>
      <c r="G22">
        <v>0.13343223016186365</v>
      </c>
      <c r="H22">
        <v>2.8292061785366489E-3</v>
      </c>
      <c r="I22">
        <v>0.14266193959212281</v>
      </c>
      <c r="J22">
        <v>0.14549114577065947</v>
      </c>
      <c r="K22">
        <v>2.3450013552491098E-3</v>
      </c>
      <c r="L22">
        <v>0.1247372141989201</v>
      </c>
      <c r="M22">
        <v>0.12708221555416921</v>
      </c>
      <c r="N22">
        <v>2.3548554383947561E-3</v>
      </c>
      <c r="O22">
        <v>0.12492908031861041</v>
      </c>
      <c r="P22">
        <v>0.12728393575700517</v>
      </c>
      <c r="Q22">
        <v>6.2050102805688342E-3</v>
      </c>
      <c r="R22">
        <v>0.32277979230232706</v>
      </c>
      <c r="S22">
        <v>0.32898480258289592</v>
      </c>
      <c r="T22">
        <v>5.7201065576885724E-3</v>
      </c>
      <c r="U22">
        <v>0.301080780880496</v>
      </c>
      <c r="V22">
        <v>0.30680088743818457</v>
      </c>
      <c r="W22">
        <v>6.3610745622549114E-3</v>
      </c>
      <c r="X22">
        <v>0.32082632837489955</v>
      </c>
      <c r="Y22">
        <v>0.32718740293715448</v>
      </c>
      <c r="Z22">
        <v>5.5834393917826904E-3</v>
      </c>
      <c r="AA22">
        <v>0.29672588058656857</v>
      </c>
      <c r="AB22">
        <v>0.30230931997835125</v>
      </c>
      <c r="AC22">
        <v>5.5237074727606484E-3</v>
      </c>
      <c r="AD22">
        <v>0.29379314213699881</v>
      </c>
      <c r="AE22">
        <v>0.29931684960975946</v>
      </c>
      <c r="AF22">
        <v>1.5417459454339949E-3</v>
      </c>
      <c r="AG22">
        <v>8.1468216366315641E-2</v>
      </c>
      <c r="AH22">
        <v>8.3009962311749633E-2</v>
      </c>
      <c r="AI22">
        <v>1.5993900828486474E-3</v>
      </c>
      <c r="AJ22">
        <v>8.3479892136396422E-2</v>
      </c>
      <c r="AK22">
        <v>8.5079282219245073E-2</v>
      </c>
      <c r="AL22">
        <v>1.9111775795264954E-3</v>
      </c>
      <c r="AM22">
        <v>9.4458530067652466E-2</v>
      </c>
      <c r="AN22">
        <v>9.6369707647178962E-2</v>
      </c>
      <c r="AO22">
        <v>1.4897343095640579E-3</v>
      </c>
      <c r="AP22">
        <v>7.9288084391676505E-2</v>
      </c>
      <c r="AQ22">
        <v>8.0777818701240567E-2</v>
      </c>
      <c r="AR22">
        <v>1.512524499787702E-3</v>
      </c>
      <c r="AS22">
        <v>8.0092072304560627E-2</v>
      </c>
      <c r="AT22">
        <v>8.1604596804348326E-2</v>
      </c>
    </row>
    <row r="23" spans="1:46">
      <c r="A23" t="s">
        <v>880</v>
      </c>
      <c r="B23">
        <v>1.9767073308198362E-4</v>
      </c>
      <c r="C23">
        <v>1.2090567752178887E-2</v>
      </c>
      <c r="D23">
        <v>1.228823848526087E-2</v>
      </c>
      <c r="E23">
        <v>1.8987362381470206E-4</v>
      </c>
      <c r="F23">
        <v>1.1503642872308963E-2</v>
      </c>
      <c r="G23">
        <v>1.1693516496123664E-2</v>
      </c>
      <c r="H23">
        <v>2.1727383361025274E-4</v>
      </c>
      <c r="I23">
        <v>1.1582975127789675E-2</v>
      </c>
      <c r="J23">
        <v>1.1800248961399928E-2</v>
      </c>
      <c r="K23">
        <v>1.7793189753569362E-4</v>
      </c>
      <c r="L23">
        <v>1.1022402994770005E-2</v>
      </c>
      <c r="M23">
        <v>1.1200334892305699E-2</v>
      </c>
      <c r="N23">
        <v>1.7892228186100302E-4</v>
      </c>
      <c r="O23">
        <v>1.0929707019188922E-2</v>
      </c>
      <c r="P23">
        <v>1.1108629301049925E-2</v>
      </c>
      <c r="Q23">
        <v>4.7081817286745821E-4</v>
      </c>
      <c r="R23">
        <v>2.8782134476019218E-2</v>
      </c>
      <c r="S23">
        <v>2.9252952648886676E-2</v>
      </c>
      <c r="T23">
        <v>4.3553231946906186E-4</v>
      </c>
      <c r="U23">
        <v>2.5964084517989511E-2</v>
      </c>
      <c r="V23">
        <v>2.6399616837458572E-2</v>
      </c>
      <c r="W23">
        <v>4.9198093944737605E-4</v>
      </c>
      <c r="X23">
        <v>2.4308621644300216E-2</v>
      </c>
      <c r="Y23">
        <v>2.4800602583747593E-2</v>
      </c>
      <c r="Z23">
        <v>4.2365517765336066E-4</v>
      </c>
      <c r="AA23">
        <v>2.6229914552842862E-2</v>
      </c>
      <c r="AB23">
        <v>2.6653569730496221E-2</v>
      </c>
      <c r="AC23">
        <v>4.1959360569030499E-4</v>
      </c>
      <c r="AD23">
        <v>2.5726377576218908E-2</v>
      </c>
      <c r="AE23">
        <v>2.6145971181909214E-2</v>
      </c>
      <c r="AF23">
        <v>1.1698320812266267E-4</v>
      </c>
      <c r="AG23">
        <v>7.2182526566462509E-3</v>
      </c>
      <c r="AH23">
        <v>7.3352358647689134E-3</v>
      </c>
      <c r="AI23">
        <v>1.217760747032286E-4</v>
      </c>
      <c r="AJ23">
        <v>7.2238515943653502E-3</v>
      </c>
      <c r="AK23">
        <v>7.3456276690685787E-3</v>
      </c>
      <c r="AL23">
        <v>1.4759857474514837E-4</v>
      </c>
      <c r="AM23">
        <v>7.3100135613599357E-3</v>
      </c>
      <c r="AN23">
        <v>7.4576121361050844E-3</v>
      </c>
      <c r="AO23">
        <v>1.1303671613298522E-4</v>
      </c>
      <c r="AP23">
        <v>7.0046887081101758E-3</v>
      </c>
      <c r="AQ23">
        <v>7.1177254242431607E-3</v>
      </c>
      <c r="AR23">
        <v>1.1493197060056336E-4</v>
      </c>
      <c r="AS23">
        <v>7.0071848406936732E-3</v>
      </c>
      <c r="AT23">
        <v>7.1221168112942362E-3</v>
      </c>
    </row>
    <row r="24" spans="1:46">
      <c r="A24" t="s">
        <v>881</v>
      </c>
      <c r="B24">
        <v>1.5242187338552156E-4</v>
      </c>
      <c r="C24">
        <v>1.1146484596868615E-2</v>
      </c>
      <c r="D24">
        <v>1.1298906470254137E-2</v>
      </c>
      <c r="E24">
        <v>1.4636431482690552E-4</v>
      </c>
      <c r="F24">
        <v>1.0606165948235283E-2</v>
      </c>
      <c r="G24">
        <v>1.0752530263062188E-2</v>
      </c>
      <c r="H24">
        <v>1.6710710161252772E-4</v>
      </c>
      <c r="I24">
        <v>1.0659286993628682E-2</v>
      </c>
      <c r="J24">
        <v>1.0826394095241209E-2</v>
      </c>
      <c r="K24">
        <v>1.3720145989534434E-4</v>
      </c>
      <c r="L24">
        <v>1.0167333569243809E-2</v>
      </c>
      <c r="M24">
        <v>1.0304535029139153E-2</v>
      </c>
      <c r="N24">
        <v>1.3792497906086511E-4</v>
      </c>
      <c r="O24">
        <v>1.0080319172461397E-2</v>
      </c>
      <c r="P24">
        <v>1.0218244151522261E-2</v>
      </c>
      <c r="Q24">
        <v>3.6304306061657975E-4</v>
      </c>
      <c r="R24">
        <v>2.6534076098392319E-2</v>
      </c>
      <c r="S24">
        <v>2.6897119159008897E-2</v>
      </c>
      <c r="T24">
        <v>3.3558510595232678E-4</v>
      </c>
      <c r="U24">
        <v>2.3938174731465849E-2</v>
      </c>
      <c r="V24">
        <v>2.4273759837418175E-2</v>
      </c>
      <c r="W24">
        <v>3.778191380961814E-4</v>
      </c>
      <c r="X24">
        <v>2.2354885054794486E-2</v>
      </c>
      <c r="Y24">
        <v>2.2732704192890668E-2</v>
      </c>
      <c r="Z24">
        <v>3.2667615908835168E-4</v>
      </c>
      <c r="AA24">
        <v>2.4194541168813997E-2</v>
      </c>
      <c r="AB24">
        <v>2.4521217327902349E-2</v>
      </c>
      <c r="AC24">
        <v>3.234664358986187E-4</v>
      </c>
      <c r="AD24">
        <v>2.3729002831727127E-2</v>
      </c>
      <c r="AE24">
        <v>2.4052469267625744E-2</v>
      </c>
      <c r="AF24">
        <v>9.0204551066795066E-5</v>
      </c>
      <c r="AG24">
        <v>6.6571569897857395E-3</v>
      </c>
      <c r="AH24">
        <v>6.747361540852535E-3</v>
      </c>
      <c r="AI24">
        <v>9.3830951770438681E-5</v>
      </c>
      <c r="AJ24">
        <v>6.6587075189303759E-3</v>
      </c>
      <c r="AK24">
        <v>6.7525384707008149E-3</v>
      </c>
      <c r="AL24">
        <v>1.1338418862236877E-4</v>
      </c>
      <c r="AM24">
        <v>6.7191818881997198E-3</v>
      </c>
      <c r="AN24">
        <v>6.8325660768220886E-3</v>
      </c>
      <c r="AO24">
        <v>8.7161451600380343E-5</v>
      </c>
      <c r="AP24">
        <v>6.4613900369610037E-3</v>
      </c>
      <c r="AQ24">
        <v>6.5485514885613837E-3</v>
      </c>
      <c r="AR24">
        <v>8.8595395425369194E-5</v>
      </c>
      <c r="AS24">
        <v>6.4622806510148262E-3</v>
      </c>
      <c r="AT24">
        <v>6.5508760464401952E-3</v>
      </c>
    </row>
    <row r="25" spans="1:46">
      <c r="A25" t="s">
        <v>882</v>
      </c>
      <c r="B25">
        <v>1.6259296393877794E-3</v>
      </c>
      <c r="C25">
        <v>9.1057603053004602E-2</v>
      </c>
      <c r="D25">
        <v>9.2683532692392379E-2</v>
      </c>
      <c r="E25">
        <v>1.5606690752665877E-3</v>
      </c>
      <c r="F25">
        <v>8.6112670071528841E-2</v>
      </c>
      <c r="G25">
        <v>8.7673339146795426E-2</v>
      </c>
      <c r="H25">
        <v>1.7764708623140904E-3</v>
      </c>
      <c r="I25">
        <v>8.7224065899283526E-2</v>
      </c>
      <c r="J25">
        <v>8.900053676159761E-2</v>
      </c>
      <c r="K25">
        <v>1.4635689435916898E-3</v>
      </c>
      <c r="L25">
        <v>8.1964850555561519E-2</v>
      </c>
      <c r="M25">
        <v>8.3428419499153209E-2</v>
      </c>
      <c r="N25">
        <v>1.4707169946606318E-3</v>
      </c>
      <c r="O25">
        <v>8.122123220088559E-2</v>
      </c>
      <c r="P25">
        <v>8.2691949195546219E-2</v>
      </c>
      <c r="Q25">
        <v>3.8726887389551115E-3</v>
      </c>
      <c r="R25">
        <v>0.21688377245671975</v>
      </c>
      <c r="S25">
        <v>0.22075646119567485</v>
      </c>
      <c r="T25">
        <v>3.5762468108477869E-3</v>
      </c>
      <c r="U25">
        <v>0.19317743466880985</v>
      </c>
      <c r="V25">
        <v>0.19675368147965763</v>
      </c>
      <c r="W25">
        <v>4.0084191336369757E-3</v>
      </c>
      <c r="X25">
        <v>0.1805488761887814</v>
      </c>
      <c r="Y25">
        <v>0.18455729532241838</v>
      </c>
      <c r="Z25">
        <v>3.4847521405255359E-3</v>
      </c>
      <c r="AA25">
        <v>0.19515800036068107</v>
      </c>
      <c r="AB25">
        <v>0.19864275250120661</v>
      </c>
      <c r="AC25">
        <v>3.4494075998937053E-3</v>
      </c>
      <c r="AD25">
        <v>0.19095980870264476</v>
      </c>
      <c r="AE25">
        <v>0.19440921630253846</v>
      </c>
      <c r="AF25">
        <v>9.6223888297322527E-4</v>
      </c>
      <c r="AG25">
        <v>5.3888657987029652E-2</v>
      </c>
      <c r="AH25">
        <v>5.4850896870002878E-2</v>
      </c>
      <c r="AI25">
        <v>9.9993877187343075E-4</v>
      </c>
      <c r="AJ25">
        <v>5.402497469104707E-2</v>
      </c>
      <c r="AK25">
        <v>5.5024913462920502E-2</v>
      </c>
      <c r="AL25">
        <v>1.2034345751690686E-3</v>
      </c>
      <c r="AM25">
        <v>5.5216515548660978E-2</v>
      </c>
      <c r="AN25">
        <v>5.6419950123830047E-2</v>
      </c>
      <c r="AO25">
        <v>9.2977723223931655E-4</v>
      </c>
      <c r="AP25">
        <v>5.2070694875116286E-2</v>
      </c>
      <c r="AQ25">
        <v>5.3000472107355603E-2</v>
      </c>
      <c r="AR25">
        <v>9.446836873195024E-4</v>
      </c>
      <c r="AS25">
        <v>5.2123036019868785E-2</v>
      </c>
      <c r="AT25">
        <v>5.3067719707188286E-2</v>
      </c>
    </row>
    <row r="26" spans="1:46">
      <c r="A26" t="s">
        <v>883</v>
      </c>
      <c r="B26">
        <v>2.2518366173602155E-5</v>
      </c>
      <c r="C26">
        <v>1.6719726895302923E-3</v>
      </c>
      <c r="D26">
        <v>1.6944910557038944E-3</v>
      </c>
      <c r="E26">
        <v>2.1581345460008922E-5</v>
      </c>
      <c r="F26">
        <v>1.5909248922352927E-3</v>
      </c>
      <c r="G26">
        <v>1.6125062376953017E-3</v>
      </c>
      <c r="H26">
        <v>2.4287752488685027E-5</v>
      </c>
      <c r="I26">
        <v>1.5988930490443019E-3</v>
      </c>
      <c r="J26">
        <v>1.623180801532987E-3</v>
      </c>
      <c r="K26">
        <v>2.0269746361545696E-5</v>
      </c>
      <c r="L26">
        <v>1.5251000353865714E-3</v>
      </c>
      <c r="M26">
        <v>1.5453697817481172E-3</v>
      </c>
      <c r="N26">
        <v>2.0339312230839809E-5</v>
      </c>
      <c r="O26">
        <v>1.5120478758692095E-3</v>
      </c>
      <c r="P26">
        <v>1.5323871881000493E-3</v>
      </c>
      <c r="Q26">
        <v>5.3634930434636254E-5</v>
      </c>
      <c r="R26">
        <v>3.9801114147588476E-3</v>
      </c>
      <c r="S26">
        <v>4.0337463451934836E-3</v>
      </c>
      <c r="T26">
        <v>4.9346560463957672E-5</v>
      </c>
      <c r="U26">
        <v>3.5907262097198771E-3</v>
      </c>
      <c r="V26">
        <v>3.6400727701838349E-3</v>
      </c>
      <c r="W26">
        <v>5.4384334107453834E-5</v>
      </c>
      <c r="X26">
        <v>3.353232758219173E-3</v>
      </c>
      <c r="Y26">
        <v>3.4076170923266268E-3</v>
      </c>
      <c r="Z26">
        <v>4.8262189718212548E-5</v>
      </c>
      <c r="AA26">
        <v>3.6291811753221001E-3</v>
      </c>
      <c r="AB26">
        <v>3.6774433650403125E-3</v>
      </c>
      <c r="AC26">
        <v>4.7715599302834592E-5</v>
      </c>
      <c r="AD26">
        <v>3.5593504247590693E-3</v>
      </c>
      <c r="AE26">
        <v>3.6070660240619039E-3</v>
      </c>
      <c r="AF26">
        <v>1.3326559150141201E-5</v>
      </c>
      <c r="AG26">
        <v>9.9857354846786118E-4</v>
      </c>
      <c r="AH26">
        <v>1.0119001076180024E-3</v>
      </c>
      <c r="AI26">
        <v>1.3797871756102904E-5</v>
      </c>
      <c r="AJ26">
        <v>9.9880612783955674E-4</v>
      </c>
      <c r="AK26">
        <v>1.0126039995956597E-3</v>
      </c>
      <c r="AL26">
        <v>1.6353639893925855E-5</v>
      </c>
      <c r="AM26">
        <v>1.0078772832299585E-3</v>
      </c>
      <c r="AN26">
        <v>1.0242309231238843E-3</v>
      </c>
      <c r="AO26">
        <v>1.2876980447522201E-5</v>
      </c>
      <c r="AP26">
        <v>9.6920850554415054E-4</v>
      </c>
      <c r="AQ26">
        <v>9.8208548599167263E-4</v>
      </c>
      <c r="AR26">
        <v>1.3063296350115197E-5</v>
      </c>
      <c r="AS26">
        <v>9.6934209765222386E-4</v>
      </c>
      <c r="AT26">
        <v>9.82405394002339E-4</v>
      </c>
    </row>
    <row r="27" spans="1:46">
      <c r="A27" t="s">
        <v>884</v>
      </c>
      <c r="B27">
        <v>4.8985833106295572E-5</v>
      </c>
      <c r="C27">
        <v>4.3471289927787607E-3</v>
      </c>
      <c r="D27">
        <v>4.3961148258850561E-3</v>
      </c>
      <c r="E27">
        <v>4.6922976166944894E-5</v>
      </c>
      <c r="F27">
        <v>4.1364047198117621E-3</v>
      </c>
      <c r="G27">
        <v>4.1833276959787067E-3</v>
      </c>
      <c r="H27">
        <v>5.2602116019430454E-5</v>
      </c>
      <c r="I27">
        <v>4.157121927515185E-3</v>
      </c>
      <c r="J27">
        <v>4.2097240435346158E-3</v>
      </c>
      <c r="K27">
        <v>4.4094247545259852E-5</v>
      </c>
      <c r="L27">
        <v>3.9652600920050858E-3</v>
      </c>
      <c r="M27">
        <v>4.0093543395503459E-3</v>
      </c>
      <c r="N27">
        <v>4.4223866075526772E-5</v>
      </c>
      <c r="O27">
        <v>3.9313244772599442E-3</v>
      </c>
      <c r="P27">
        <v>3.9755483433354709E-3</v>
      </c>
      <c r="Q27">
        <v>1.1667594934213559E-4</v>
      </c>
      <c r="R27">
        <v>1.0348289678373005E-2</v>
      </c>
      <c r="S27">
        <v>1.0464965627715142E-2</v>
      </c>
      <c r="T27">
        <v>1.0721229461432685E-4</v>
      </c>
      <c r="U27">
        <v>9.3358881452716806E-3</v>
      </c>
      <c r="V27">
        <v>9.4431004398860072E-3</v>
      </c>
      <c r="W27">
        <v>1.1747222184836091E-4</v>
      </c>
      <c r="X27">
        <v>8.7184051713698491E-3</v>
      </c>
      <c r="Y27">
        <v>8.8358773932182104E-3</v>
      </c>
      <c r="Z27">
        <v>1.0498823727505582E-4</v>
      </c>
      <c r="AA27">
        <v>9.4358710558374598E-3</v>
      </c>
      <c r="AB27">
        <v>9.5408592931125157E-3</v>
      </c>
      <c r="AC27">
        <v>1.0375708467344956E-4</v>
      </c>
      <c r="AD27">
        <v>9.2543111043735821E-3</v>
      </c>
      <c r="AE27">
        <v>9.3580681890470321E-3</v>
      </c>
      <c r="AF27">
        <v>2.8990229458799396E-5</v>
      </c>
      <c r="AG27">
        <v>2.5962912260164383E-3</v>
      </c>
      <c r="AH27">
        <v>2.6252814554752375E-3</v>
      </c>
      <c r="AI27">
        <v>2.9978022086327894E-5</v>
      </c>
      <c r="AJ27">
        <v>2.5968959323828473E-3</v>
      </c>
      <c r="AK27">
        <v>2.6268739544691752E-3</v>
      </c>
      <c r="AL27">
        <v>3.5344068844798107E-5</v>
      </c>
      <c r="AM27">
        <v>2.6204809363978908E-3</v>
      </c>
      <c r="AN27">
        <v>2.6558250052426888E-3</v>
      </c>
      <c r="AO27">
        <v>2.8012228340740649E-5</v>
      </c>
      <c r="AP27">
        <v>2.5199421144147913E-3</v>
      </c>
      <c r="AQ27">
        <v>2.5479543427555321E-3</v>
      </c>
      <c r="AR27">
        <v>2.840268263832601E-5</v>
      </c>
      <c r="AS27">
        <v>2.5202894538957827E-3</v>
      </c>
      <c r="AT27">
        <v>2.5486921365341086E-3</v>
      </c>
    </row>
    <row r="28" spans="1:46">
      <c r="A28" t="s">
        <v>885</v>
      </c>
      <c r="B28">
        <v>1.0882654665138661E-2</v>
      </c>
      <c r="C28">
        <v>4.923940257430782E-5</v>
      </c>
      <c r="D28">
        <v>1.093189406771297E-2</v>
      </c>
      <c r="E28">
        <v>1.0451401173339469E-2</v>
      </c>
      <c r="F28">
        <v>4.7989292040970932E-5</v>
      </c>
      <c r="G28">
        <v>1.049939046538044E-2</v>
      </c>
      <c r="H28">
        <v>1.1942995129044183E-2</v>
      </c>
      <c r="I28">
        <v>5.1444093864919835E-5</v>
      </c>
      <c r="J28">
        <v>1.1994439222909103E-2</v>
      </c>
      <c r="K28">
        <v>9.7959438132436301E-3</v>
      </c>
      <c r="L28">
        <v>4.6272278248172035E-5</v>
      </c>
      <c r="M28">
        <v>9.8422160914918028E-3</v>
      </c>
      <c r="N28">
        <v>9.8487062502994934E-3</v>
      </c>
      <c r="O28">
        <v>4.6351940628376178E-5</v>
      </c>
      <c r="P28">
        <v>9.895058190927869E-3</v>
      </c>
      <c r="Q28">
        <v>2.5920638353999714E-2</v>
      </c>
      <c r="R28">
        <v>1.1706207129248083E-4</v>
      </c>
      <c r="S28">
        <v>2.6037700425292194E-2</v>
      </c>
      <c r="T28">
        <v>2.3967047782819283E-2</v>
      </c>
      <c r="U28">
        <v>1.1132808522186242E-4</v>
      </c>
      <c r="V28">
        <v>2.4078375868041145E-2</v>
      </c>
      <c r="W28">
        <v>2.7018043647917947E-2</v>
      </c>
      <c r="X28">
        <v>1.1758496778462844E-4</v>
      </c>
      <c r="Y28">
        <v>2.7135628615702574E-2</v>
      </c>
      <c r="Z28">
        <v>2.3324105311975034E-2</v>
      </c>
      <c r="AA28">
        <v>1.0997257150587986E-4</v>
      </c>
      <c r="AB28">
        <v>2.3434077883480915E-2</v>
      </c>
      <c r="AC28">
        <v>2.3097078868947383E-2</v>
      </c>
      <c r="AD28">
        <v>1.0922779712546895E-4</v>
      </c>
      <c r="AE28">
        <v>2.3206306666072853E-2</v>
      </c>
      <c r="AF28">
        <v>6.4404468773380371E-3</v>
      </c>
      <c r="AG28">
        <v>3.0022297496153029E-5</v>
      </c>
      <c r="AH28">
        <v>6.4704691748341901E-3</v>
      </c>
      <c r="AI28">
        <v>6.7012723466186482E-3</v>
      </c>
      <c r="AJ28">
        <v>3.0606515580735404E-5</v>
      </c>
      <c r="AK28">
        <v>6.7318788621993832E-3</v>
      </c>
      <c r="AL28">
        <v>8.1071917621971402E-3</v>
      </c>
      <c r="AM28">
        <v>3.3784167324117276E-5</v>
      </c>
      <c r="AN28">
        <v>8.1409759295212568E-3</v>
      </c>
      <c r="AO28">
        <v>6.2231749079737957E-3</v>
      </c>
      <c r="AP28">
        <v>2.9429064305775032E-5</v>
      </c>
      <c r="AQ28">
        <v>6.2526039722795709E-3</v>
      </c>
      <c r="AR28">
        <v>6.3263114387592505E-3</v>
      </c>
      <c r="AS28">
        <v>2.9666615497066898E-5</v>
      </c>
      <c r="AT28">
        <v>6.3559780542563173E-3</v>
      </c>
    </row>
    <row r="29" spans="1:46">
      <c r="A29" t="s">
        <v>886</v>
      </c>
      <c r="B29">
        <v>1.421124676484184E-5</v>
      </c>
      <c r="C29">
        <v>2.6356203724025733E-4</v>
      </c>
      <c r="D29">
        <v>2.7777328400509915E-4</v>
      </c>
      <c r="E29">
        <v>1.3761910603218557E-5</v>
      </c>
      <c r="F29">
        <v>2.5387368060689642E-4</v>
      </c>
      <c r="G29">
        <v>2.67635591210115E-4</v>
      </c>
      <c r="H29">
        <v>1.6677935033092453E-5</v>
      </c>
      <c r="I29">
        <v>2.8064839474250039E-4</v>
      </c>
      <c r="J29">
        <v>2.9732632977559284E-4</v>
      </c>
      <c r="K29">
        <v>1.2792152200738533E-5</v>
      </c>
      <c r="L29">
        <v>2.4056682371270503E-4</v>
      </c>
      <c r="M29">
        <v>2.5335897591344356E-4</v>
      </c>
      <c r="N29">
        <v>1.2961976838527075E-5</v>
      </c>
      <c r="O29">
        <v>2.4118420715928712E-4</v>
      </c>
      <c r="P29">
        <v>2.5414618399781418E-4</v>
      </c>
      <c r="Q29">
        <v>3.384878040198478E-5</v>
      </c>
      <c r="R29">
        <v>6.2738879111977331E-4</v>
      </c>
      <c r="S29">
        <v>6.6123757152175805E-4</v>
      </c>
      <c r="T29">
        <v>3.1924465825450236E-5</v>
      </c>
      <c r="U29">
        <v>5.8295039907248062E-4</v>
      </c>
      <c r="V29">
        <v>6.148748648979309E-4</v>
      </c>
      <c r="W29">
        <v>3.915814119339469E-5</v>
      </c>
      <c r="X29">
        <v>6.3144123893391719E-4</v>
      </c>
      <c r="Y29">
        <v>6.7059938012731192E-4</v>
      </c>
      <c r="Z29">
        <v>3.0458066194036691E-5</v>
      </c>
      <c r="AA29">
        <v>5.7244516777361595E-4</v>
      </c>
      <c r="AB29">
        <v>6.0290323396765266E-4</v>
      </c>
      <c r="AC29">
        <v>3.0357353764928451E-5</v>
      </c>
      <c r="AD29">
        <v>5.6667316632543104E-4</v>
      </c>
      <c r="AE29">
        <v>5.9703052009035947E-4</v>
      </c>
      <c r="AF29">
        <v>8.4103357743126281E-6</v>
      </c>
      <c r="AG29">
        <v>1.5748158417556841E-4</v>
      </c>
      <c r="AH29">
        <v>1.6589191994988104E-4</v>
      </c>
      <c r="AI29">
        <v>8.9251838349036327E-6</v>
      </c>
      <c r="AJ29">
        <v>1.621105236411432E-4</v>
      </c>
      <c r="AK29">
        <v>1.7103570747604684E-4</v>
      </c>
      <c r="AL29">
        <v>1.1661455263606557E-5</v>
      </c>
      <c r="AM29">
        <v>1.8726048311564733E-4</v>
      </c>
      <c r="AN29">
        <v>1.989219383792539E-4</v>
      </c>
      <c r="AO29">
        <v>8.1266085343396925E-6</v>
      </c>
      <c r="AP29">
        <v>1.5288402695013892E-4</v>
      </c>
      <c r="AQ29">
        <v>1.610106354844786E-4</v>
      </c>
      <c r="AR29">
        <v>8.3303245733781229E-6</v>
      </c>
      <c r="AS29">
        <v>1.5472504868265093E-4</v>
      </c>
      <c r="AT29">
        <v>1.6305537325602906E-4</v>
      </c>
    </row>
    <row r="30" spans="1:46">
      <c r="A30" t="s">
        <v>887</v>
      </c>
      <c r="B30">
        <v>0.72757042000315164</v>
      </c>
      <c r="C30">
        <v>5.3330094771987495</v>
      </c>
      <c r="D30">
        <v>6.0605798972019009</v>
      </c>
      <c r="E30">
        <v>0.70094454327183253</v>
      </c>
      <c r="F30">
        <v>5.1042993798126322</v>
      </c>
      <c r="G30">
        <v>5.8052439230844648</v>
      </c>
      <c r="H30">
        <v>0.8194315160572655</v>
      </c>
      <c r="I30">
        <v>5.6929387377686531</v>
      </c>
      <c r="J30">
        <v>6.5123702538259183</v>
      </c>
      <c r="K30">
        <v>0.65491731326918212</v>
      </c>
      <c r="L30">
        <v>4.7993134957919716</v>
      </c>
      <c r="M30">
        <v>5.454230809061154</v>
      </c>
      <c r="N30">
        <v>0.66040082592809057</v>
      </c>
      <c r="O30">
        <v>4.8102259406460259</v>
      </c>
      <c r="P30">
        <v>5.4706267665741164</v>
      </c>
      <c r="Q30">
        <v>1.7329493872834456</v>
      </c>
      <c r="R30">
        <v>12.702453659768036</v>
      </c>
      <c r="S30">
        <v>14.435403047051482</v>
      </c>
      <c r="T30">
        <v>1.6144884212728856</v>
      </c>
      <c r="U30">
        <v>11.649864734811823</v>
      </c>
      <c r="V30">
        <v>13.264353156084709</v>
      </c>
      <c r="W30">
        <v>1.8814447387107536</v>
      </c>
      <c r="X30">
        <v>12.665289299990862</v>
      </c>
      <c r="Y30">
        <v>14.546734038701615</v>
      </c>
      <c r="Z30">
        <v>1.5593556554167469</v>
      </c>
      <c r="AA30">
        <v>11.427266936729451</v>
      </c>
      <c r="AB30">
        <v>12.986622592146198</v>
      </c>
      <c r="AC30">
        <v>1.5479715017822178</v>
      </c>
      <c r="AD30">
        <v>11.286678059742666</v>
      </c>
      <c r="AE30">
        <v>12.834649561524884</v>
      </c>
      <c r="AF30">
        <v>0.43058231504519734</v>
      </c>
      <c r="AG30">
        <v>3.155596697027613</v>
      </c>
      <c r="AH30">
        <v>3.5861790120728103</v>
      </c>
      <c r="AI30">
        <v>0.45139714551853766</v>
      </c>
      <c r="AJ30">
        <v>3.2578037862400508</v>
      </c>
      <c r="AK30">
        <v>3.7092009317585886</v>
      </c>
      <c r="AL30">
        <v>0.56284078882729249</v>
      </c>
      <c r="AM30">
        <v>3.8145064595814557</v>
      </c>
      <c r="AN30">
        <v>4.3773472484087481</v>
      </c>
      <c r="AO30">
        <v>0.41605638705525144</v>
      </c>
      <c r="AP30">
        <v>3.0488919772580223</v>
      </c>
      <c r="AQ30">
        <v>3.4649483643132739</v>
      </c>
      <c r="AR30">
        <v>0.42428963864762503</v>
      </c>
      <c r="AS30">
        <v>3.0892833707489364</v>
      </c>
      <c r="AT30">
        <v>3.5135730093965614</v>
      </c>
    </row>
    <row r="31" spans="1:46">
      <c r="A31" t="s">
        <v>888</v>
      </c>
      <c r="B31">
        <v>0.73022249519402416</v>
      </c>
      <c r="C31">
        <v>5.3666423320755641</v>
      </c>
      <c r="D31">
        <v>6.096864827269588</v>
      </c>
      <c r="E31">
        <v>0.70350141935597765</v>
      </c>
      <c r="F31">
        <v>5.1370023905689353</v>
      </c>
      <c r="G31">
        <v>5.8405038099249138</v>
      </c>
      <c r="H31">
        <v>0.82243607120143825</v>
      </c>
      <c r="I31">
        <v>5.7282114630244845</v>
      </c>
      <c r="J31">
        <v>6.5506475342259218</v>
      </c>
      <c r="K31">
        <v>0.65730455979658564</v>
      </c>
      <c r="L31">
        <v>4.8307393753366785</v>
      </c>
      <c r="M31">
        <v>5.4880439351332653</v>
      </c>
      <c r="N31">
        <v>0.66280970543517703</v>
      </c>
      <c r="O31">
        <v>4.8417110738278186</v>
      </c>
      <c r="P31">
        <v>5.5045207792629949</v>
      </c>
      <c r="Q31">
        <v>1.7392661807520864</v>
      </c>
      <c r="R31">
        <v>12.782432767061731</v>
      </c>
      <c r="S31">
        <v>14.521698947813817</v>
      </c>
      <c r="T31">
        <v>1.6203836276470933</v>
      </c>
      <c r="U31">
        <v>11.725578848656802</v>
      </c>
      <c r="V31">
        <v>13.345962476303896</v>
      </c>
      <c r="W31">
        <v>1.8883659941901079</v>
      </c>
      <c r="X31">
        <v>12.745657342675383</v>
      </c>
      <c r="Y31">
        <v>14.634023336865491</v>
      </c>
      <c r="Z31">
        <v>1.5650396804042659</v>
      </c>
      <c r="AA31">
        <v>11.501972806562828</v>
      </c>
      <c r="AB31">
        <v>13.067012486967091</v>
      </c>
      <c r="AC31">
        <v>1.5536172208420058</v>
      </c>
      <c r="AD31">
        <v>11.360829959298803</v>
      </c>
      <c r="AE31">
        <v>12.914447180140808</v>
      </c>
      <c r="AF31">
        <v>0.43215183552591574</v>
      </c>
      <c r="AG31">
        <v>3.1760217995470654</v>
      </c>
      <c r="AH31">
        <v>3.6081736350729812</v>
      </c>
      <c r="AI31">
        <v>0.45304537841297882</v>
      </c>
      <c r="AJ31">
        <v>3.2786660019615499</v>
      </c>
      <c r="AK31">
        <v>3.731711380374529</v>
      </c>
      <c r="AL31">
        <v>0.56490992078384994</v>
      </c>
      <c r="AM31">
        <v>3.837745502709752</v>
      </c>
      <c r="AN31">
        <v>4.4026554234936013</v>
      </c>
      <c r="AO31">
        <v>0.41757295891108437</v>
      </c>
      <c r="AP31">
        <v>3.0688758272806318</v>
      </c>
      <c r="AQ31">
        <v>3.4864487861917164</v>
      </c>
      <c r="AR31">
        <v>0.42583734680822893</v>
      </c>
      <c r="AS31">
        <v>3.1094439136100211</v>
      </c>
      <c r="AT31">
        <v>3.5352812604182495</v>
      </c>
    </row>
    <row r="32" spans="1:46">
      <c r="A32" t="s">
        <v>889</v>
      </c>
      <c r="B32">
        <v>0.99892708476462511</v>
      </c>
      <c r="C32">
        <v>5.212178512514333</v>
      </c>
      <c r="D32">
        <v>6.2111055972789577</v>
      </c>
      <c r="E32">
        <v>0.96160943243967856</v>
      </c>
      <c r="F32">
        <v>4.9715309466008426</v>
      </c>
      <c r="G32">
        <v>5.9331403790405224</v>
      </c>
      <c r="H32">
        <v>1.1178115954614134</v>
      </c>
      <c r="I32">
        <v>5.4516061077646016</v>
      </c>
      <c r="J32">
        <v>6.5694177032260139</v>
      </c>
      <c r="K32">
        <v>0.89917707553728055</v>
      </c>
      <c r="L32">
        <v>4.6799608725447248</v>
      </c>
      <c r="M32">
        <v>5.5791379480820069</v>
      </c>
      <c r="N32">
        <v>0.90603068456708247</v>
      </c>
      <c r="O32">
        <v>4.6796965314283137</v>
      </c>
      <c r="P32">
        <v>5.5857272159953943</v>
      </c>
      <c r="Q32">
        <v>2.3792749566099691</v>
      </c>
      <c r="R32">
        <v>12.415837665401089</v>
      </c>
      <c r="S32">
        <v>14.795112622011054</v>
      </c>
      <c r="T32">
        <v>2.2124399614435415</v>
      </c>
      <c r="U32">
        <v>11.296936967322615</v>
      </c>
      <c r="V32">
        <v>13.509376928766157</v>
      </c>
      <c r="W32">
        <v>2.557226202593033</v>
      </c>
      <c r="X32">
        <v>11.950658650414988</v>
      </c>
      <c r="Y32">
        <v>14.507884853008022</v>
      </c>
      <c r="Z32">
        <v>2.1409372291000164</v>
      </c>
      <c r="AA32">
        <v>11.144183218112129</v>
      </c>
      <c r="AB32">
        <v>13.285120447212144</v>
      </c>
      <c r="AC32">
        <v>2.1239978820824152</v>
      </c>
      <c r="AD32">
        <v>10.982363876345673</v>
      </c>
      <c r="AE32">
        <v>13.10636175842809</v>
      </c>
      <c r="AF32">
        <v>0.59117347942407994</v>
      </c>
      <c r="AG32">
        <v>3.0792985529039769</v>
      </c>
      <c r="AH32">
        <v>3.6704720323280569</v>
      </c>
      <c r="AI32">
        <v>0.61858599067572595</v>
      </c>
      <c r="AJ32">
        <v>3.1620689226143526</v>
      </c>
      <c r="AK32">
        <v>3.7806549132900789</v>
      </c>
      <c r="AL32">
        <v>0.76557191131792346</v>
      </c>
      <c r="AM32">
        <v>3.618262227707846</v>
      </c>
      <c r="AN32">
        <v>4.383834139025768</v>
      </c>
      <c r="AO32">
        <v>0.57122992138273643</v>
      </c>
      <c r="AP32">
        <v>2.9728894059216522</v>
      </c>
      <c r="AQ32">
        <v>3.5441193273043892</v>
      </c>
      <c r="AR32">
        <v>0.58207212306200518</v>
      </c>
      <c r="AS32">
        <v>3.0055444684052</v>
      </c>
      <c r="AT32">
        <v>3.5876165914672047</v>
      </c>
    </row>
    <row r="33" spans="1:46">
      <c r="A33" t="s">
        <v>890</v>
      </c>
      <c r="B33">
        <v>1.05252034110395E-4</v>
      </c>
      <c r="C33">
        <v>1.3099463048330329E-3</v>
      </c>
      <c r="D33">
        <v>1.4151983389434279E-3</v>
      </c>
      <c r="E33">
        <v>1.0261541530770864E-4</v>
      </c>
      <c r="F33">
        <v>6.7579802232993946E-4</v>
      </c>
      <c r="G33">
        <v>7.7841343763764806E-4</v>
      </c>
      <c r="H33">
        <v>1.3009248064044758E-4</v>
      </c>
      <c r="I33">
        <v>1.1270806986525728E-3</v>
      </c>
      <c r="J33">
        <v>1.2571731792930204E-3</v>
      </c>
      <c r="K33">
        <v>9.4741866217427613E-5</v>
      </c>
      <c r="L33">
        <v>1.6515429387051035E-4</v>
      </c>
      <c r="M33">
        <v>2.5989616008793793E-4</v>
      </c>
      <c r="N33">
        <v>9.6612576941812524E-5</v>
      </c>
      <c r="O33">
        <v>1.2408756239023583E-4</v>
      </c>
      <c r="P33">
        <v>2.2070013933204834E-4</v>
      </c>
      <c r="Q33">
        <v>2.5069250069451043E-4</v>
      </c>
      <c r="R33">
        <v>5.7930269924037275E-3</v>
      </c>
      <c r="S33">
        <v>6.0437194930982379E-3</v>
      </c>
      <c r="T33">
        <v>2.4024735202965943E-4</v>
      </c>
      <c r="U33">
        <v>1.3363396807176376E-3</v>
      </c>
      <c r="V33">
        <v>1.576587032747297E-3</v>
      </c>
      <c r="W33">
        <v>3.1355705566090542E-4</v>
      </c>
      <c r="X33">
        <v>2.303592366303051E-3</v>
      </c>
      <c r="Y33">
        <v>2.6171494219639564E-3</v>
      </c>
      <c r="Z33">
        <v>2.2558002651269115E-4</v>
      </c>
      <c r="AA33">
        <v>7.2514176933181332E-4</v>
      </c>
      <c r="AB33">
        <v>9.5072179584450452E-4</v>
      </c>
      <c r="AC33">
        <v>2.2602299922776351E-4</v>
      </c>
      <c r="AD33">
        <v>1.9634815467544064E-4</v>
      </c>
      <c r="AE33">
        <v>4.2237115390320414E-4</v>
      </c>
      <c r="AF33">
        <v>6.2289042083752728E-5</v>
      </c>
      <c r="AG33">
        <v>2.5006021241397869E-4</v>
      </c>
      <c r="AH33">
        <v>3.1234925449773144E-4</v>
      </c>
      <c r="AI33">
        <v>6.7160390626707142E-5</v>
      </c>
      <c r="AJ33">
        <v>3.6700744214974648E-4</v>
      </c>
      <c r="AK33">
        <v>4.3416783277645365E-4</v>
      </c>
      <c r="AL33">
        <v>9.2893939165521956E-5</v>
      </c>
      <c r="AM33">
        <v>7.9841438640910285E-4</v>
      </c>
      <c r="AN33">
        <v>8.9130832557462482E-4</v>
      </c>
      <c r="AO33">
        <v>6.0187687457108741E-5</v>
      </c>
      <c r="AP33">
        <v>6.2930398653305891E-5</v>
      </c>
      <c r="AQ33">
        <v>1.2311808611041464E-4</v>
      </c>
      <c r="AR33">
        <v>6.2115726076087828E-5</v>
      </c>
      <c r="AS33">
        <v>9.3359566898780833E-5</v>
      </c>
      <c r="AT33">
        <v>1.5547529297486867E-4</v>
      </c>
    </row>
    <row r="34" spans="1:46">
      <c r="A34" t="s">
        <v>891</v>
      </c>
      <c r="B34">
        <v>1.2395900638979216E-4</v>
      </c>
      <c r="C34">
        <v>3.204258430734071E-3</v>
      </c>
      <c r="D34">
        <v>3.3282174371238632E-3</v>
      </c>
      <c r="E34">
        <v>1.2002065805457831E-4</v>
      </c>
      <c r="F34">
        <v>1.672491166004482E-3</v>
      </c>
      <c r="G34">
        <v>1.7925118240590602E-3</v>
      </c>
      <c r="H34">
        <v>1.4529461058725916E-4</v>
      </c>
      <c r="I34">
        <v>2.8694341534218305E-3</v>
      </c>
      <c r="J34">
        <v>3.0147287640090899E-3</v>
      </c>
      <c r="K34">
        <v>1.1158081360697483E-4</v>
      </c>
      <c r="L34">
        <v>4.0944689156586041E-4</v>
      </c>
      <c r="M34">
        <v>5.2102770517283524E-4</v>
      </c>
      <c r="N34">
        <v>1.130453060508379E-4</v>
      </c>
      <c r="O34">
        <v>3.1694378395372537E-4</v>
      </c>
      <c r="P34">
        <v>4.2998909000456324E-4</v>
      </c>
      <c r="Q34">
        <v>2.9524933706145517E-4</v>
      </c>
      <c r="R34">
        <v>1.3881064424887551E-2</v>
      </c>
      <c r="S34">
        <v>1.4176313761949007E-2</v>
      </c>
      <c r="T34">
        <v>2.7835985091605316E-4</v>
      </c>
      <c r="U34">
        <v>3.2432112780109096E-3</v>
      </c>
      <c r="V34">
        <v>3.5215711289269627E-3</v>
      </c>
      <c r="W34">
        <v>3.409147475469847E-4</v>
      </c>
      <c r="X34">
        <v>5.7608376511587914E-3</v>
      </c>
      <c r="Y34">
        <v>6.1017523987057761E-3</v>
      </c>
      <c r="Z34">
        <v>2.6567349680450966E-4</v>
      </c>
      <c r="AA34">
        <v>1.7606030799447133E-3</v>
      </c>
      <c r="AB34">
        <v>2.0262765767492231E-3</v>
      </c>
      <c r="AC34">
        <v>2.6476239900597462E-4</v>
      </c>
      <c r="AD34">
        <v>4.9571904656272182E-4</v>
      </c>
      <c r="AE34">
        <v>7.6048144556869644E-4</v>
      </c>
      <c r="AF34">
        <v>7.3359986160223374E-5</v>
      </c>
      <c r="AG34">
        <v>6.2164125550537644E-4</v>
      </c>
      <c r="AH34">
        <v>6.9500124166559985E-4</v>
      </c>
      <c r="AI34">
        <v>7.7821759933024954E-5</v>
      </c>
      <c r="AJ34">
        <v>9.2049359846785382E-4</v>
      </c>
      <c r="AK34">
        <v>9.9831535840087869E-4</v>
      </c>
      <c r="AL34">
        <v>1.0153911080917868E-4</v>
      </c>
      <c r="AM34">
        <v>2.0679499974444889E-3</v>
      </c>
      <c r="AN34">
        <v>2.1694891082536675E-3</v>
      </c>
      <c r="AO34">
        <v>7.0885147229147029E-5</v>
      </c>
      <c r="AP34">
        <v>1.602869737980568E-4</v>
      </c>
      <c r="AQ34">
        <v>2.3117212102720383E-4</v>
      </c>
      <c r="AR34">
        <v>7.265057551820791E-5</v>
      </c>
      <c r="AS34">
        <v>2.4118633267465955E-4</v>
      </c>
      <c r="AT34">
        <v>3.1383690819286744E-4</v>
      </c>
    </row>
    <row r="35" spans="1:46">
      <c r="A35" t="s">
        <v>892</v>
      </c>
      <c r="B35">
        <v>3.4309048394773285E-4</v>
      </c>
      <c r="C35">
        <v>3.8665891702762849E-2</v>
      </c>
      <c r="D35">
        <v>3.9008982186710582E-2</v>
      </c>
      <c r="E35">
        <v>3.3048606439968476E-4</v>
      </c>
      <c r="F35">
        <v>2.0409886510037414E-2</v>
      </c>
      <c r="G35">
        <v>2.0740372574437099E-2</v>
      </c>
      <c r="H35">
        <v>3.8594409717652609E-4</v>
      </c>
      <c r="I35">
        <v>3.5945316800110733E-2</v>
      </c>
      <c r="J35">
        <v>3.6331260897287256E-2</v>
      </c>
      <c r="K35">
        <v>3.0883044689241127E-4</v>
      </c>
      <c r="L35">
        <v>5.0049077851838297E-3</v>
      </c>
      <c r="M35">
        <v>5.3137382320762412E-3</v>
      </c>
      <c r="N35">
        <v>3.1137294677360746E-4</v>
      </c>
      <c r="O35">
        <v>3.9819490174988958E-3</v>
      </c>
      <c r="P35">
        <v>4.2933219642725031E-3</v>
      </c>
      <c r="Q35">
        <v>8.1718336479021374E-4</v>
      </c>
      <c r="R35">
        <v>0.1641094586303368</v>
      </c>
      <c r="S35">
        <v>0.16492664199512702</v>
      </c>
      <c r="T35">
        <v>7.6105350690462898E-4</v>
      </c>
      <c r="U35">
        <v>3.8835479580063476E-2</v>
      </c>
      <c r="V35">
        <v>3.9596533086968103E-2</v>
      </c>
      <c r="W35">
        <v>8.8554478258508456E-4</v>
      </c>
      <c r="X35">
        <v>7.0994835184681679E-2</v>
      </c>
      <c r="Y35">
        <v>7.1880379967266761E-2</v>
      </c>
      <c r="Z35">
        <v>7.3532413049619088E-4</v>
      </c>
      <c r="AA35">
        <v>2.1090784522861145E-2</v>
      </c>
      <c r="AB35">
        <v>2.1826108653357334E-2</v>
      </c>
      <c r="AC35">
        <v>7.2987190322450224E-4</v>
      </c>
      <c r="AD35">
        <v>6.1629212690076339E-3</v>
      </c>
      <c r="AE35">
        <v>6.892793172232136E-3</v>
      </c>
      <c r="AF35">
        <v>2.030438439863347E-4</v>
      </c>
      <c r="AG35">
        <v>7.6183337847467699E-3</v>
      </c>
      <c r="AH35">
        <v>7.8213776287331047E-3</v>
      </c>
      <c r="AI35">
        <v>2.1278447768459534E-4</v>
      </c>
      <c r="AJ35">
        <v>1.1374634053837197E-2</v>
      </c>
      <c r="AK35">
        <v>1.1587418531521792E-2</v>
      </c>
      <c r="AL35">
        <v>2.6495029397099822E-4</v>
      </c>
      <c r="AM35">
        <v>2.6302717049237579E-2</v>
      </c>
      <c r="AN35">
        <v>2.6567667343208576E-2</v>
      </c>
      <c r="AO35">
        <v>1.961940497577034E-4</v>
      </c>
      <c r="AP35">
        <v>2.0087275350438726E-3</v>
      </c>
      <c r="AQ35">
        <v>2.204921584801576E-3</v>
      </c>
      <c r="AR35">
        <v>2.0004688407926956E-4</v>
      </c>
      <c r="AS35">
        <v>3.0608151476618863E-3</v>
      </c>
      <c r="AT35">
        <v>3.2608620317411559E-3</v>
      </c>
    </row>
    <row r="36" spans="1:46">
      <c r="A36" t="s">
        <v>893</v>
      </c>
      <c r="B36">
        <v>4.3804088898694317E-5</v>
      </c>
      <c r="C36">
        <v>3.5374487310308794E-3</v>
      </c>
      <c r="D36">
        <v>3.5812528199295735E-3</v>
      </c>
      <c r="E36">
        <v>4.2259891085316073E-5</v>
      </c>
      <c r="F36">
        <v>1.8824508299953419E-3</v>
      </c>
      <c r="G36">
        <v>1.9247107210806579E-3</v>
      </c>
      <c r="H36">
        <v>4.989402322612335E-5</v>
      </c>
      <c r="I36">
        <v>3.3765787222459378E-3</v>
      </c>
      <c r="J36">
        <v>3.4264727454720611E-3</v>
      </c>
      <c r="K36">
        <v>3.9429937533212283E-5</v>
      </c>
      <c r="L36">
        <v>4.621623048628296E-4</v>
      </c>
      <c r="M36">
        <v>5.0159224239604186E-4</v>
      </c>
      <c r="N36">
        <v>3.9812249767974835E-5</v>
      </c>
      <c r="O36">
        <v>3.7479606725135655E-4</v>
      </c>
      <c r="P36">
        <v>4.1460831701933137E-4</v>
      </c>
      <c r="Q36">
        <v>1.0433391315877449E-4</v>
      </c>
      <c r="R36">
        <v>1.4787608152154233E-2</v>
      </c>
      <c r="S36">
        <v>1.4891942065313007E-2</v>
      </c>
      <c r="T36">
        <v>9.7525877154330804E-5</v>
      </c>
      <c r="U36">
        <v>3.5329232324542185E-3</v>
      </c>
      <c r="V36">
        <v>3.6304491096085492E-3</v>
      </c>
      <c r="W36">
        <v>1.1527804561847738E-4</v>
      </c>
      <c r="X36">
        <v>6.5937701044141723E-3</v>
      </c>
      <c r="Y36">
        <v>6.7090481500326499E-3</v>
      </c>
      <c r="Z36">
        <v>9.3882532709701214E-5</v>
      </c>
      <c r="AA36">
        <v>1.9192414838699197E-3</v>
      </c>
      <c r="AB36">
        <v>2.0131240165796212E-3</v>
      </c>
      <c r="AC36">
        <v>9.3298331547260837E-5</v>
      </c>
      <c r="AD36">
        <v>5.7590775559915623E-4</v>
      </c>
      <c r="AE36">
        <v>6.6920608714641703E-4</v>
      </c>
      <c r="AF36">
        <v>2.5923629504294207E-5</v>
      </c>
      <c r="AG36">
        <v>7.0478475193645079E-4</v>
      </c>
      <c r="AH36">
        <v>7.3070838144074504E-4</v>
      </c>
      <c r="AI36">
        <v>2.7266881872348393E-5</v>
      </c>
      <c r="AJ36">
        <v>1.0584472641049978E-3</v>
      </c>
      <c r="AK36">
        <v>1.0857141459773461E-3</v>
      </c>
      <c r="AL36">
        <v>3.4441876588423001E-5</v>
      </c>
      <c r="AM36">
        <v>2.496330678138359E-3</v>
      </c>
      <c r="AN36">
        <v>2.530772554726782E-3</v>
      </c>
      <c r="AO36">
        <v>2.5049081799338214E-5</v>
      </c>
      <c r="AP36">
        <v>1.8874543255623929E-4</v>
      </c>
      <c r="AQ36">
        <v>2.1379451435557751E-4</v>
      </c>
      <c r="AR36">
        <v>2.5580459346489775E-5</v>
      </c>
      <c r="AS36">
        <v>2.9005911099652708E-4</v>
      </c>
      <c r="AT36">
        <v>3.1563957034301684E-4</v>
      </c>
    </row>
    <row r="37" spans="1:46">
      <c r="A37" t="s">
        <v>894</v>
      </c>
      <c r="B37">
        <v>2.6448936823540643E-5</v>
      </c>
      <c r="C37">
        <v>3.2559311336968666E-3</v>
      </c>
      <c r="D37">
        <v>3.2823800705204073E-3</v>
      </c>
      <c r="E37">
        <v>2.5554531449697875E-5</v>
      </c>
      <c r="F37">
        <v>1.7317783740091585E-3</v>
      </c>
      <c r="G37">
        <v>1.7573329054588565E-3</v>
      </c>
      <c r="H37">
        <v>3.0487116719647786E-5</v>
      </c>
      <c r="I37">
        <v>3.1028650876545345E-3</v>
      </c>
      <c r="J37">
        <v>3.1333522043741823E-3</v>
      </c>
      <c r="K37">
        <v>2.3807821438403915E-5</v>
      </c>
      <c r="L37">
        <v>4.2513969334352847E-4</v>
      </c>
      <c r="M37">
        <v>4.4894751478193241E-4</v>
      </c>
      <c r="N37">
        <v>2.4072340234663068E-5</v>
      </c>
      <c r="O37">
        <v>3.4437296206772428E-4</v>
      </c>
      <c r="P37">
        <v>3.6844530230238735E-4</v>
      </c>
      <c r="Q37">
        <v>6.2996883329114421E-5</v>
      </c>
      <c r="R37">
        <v>1.3623632799615473E-2</v>
      </c>
      <c r="S37">
        <v>1.3686629682944587E-2</v>
      </c>
      <c r="T37">
        <v>5.9095351993276136E-5</v>
      </c>
      <c r="U37">
        <v>3.2529037245484531E-3</v>
      </c>
      <c r="V37">
        <v>3.3119990765417291E-3</v>
      </c>
      <c r="W37">
        <v>7.0898480204599173E-5</v>
      </c>
      <c r="X37">
        <v>6.0634239742521443E-3</v>
      </c>
      <c r="Y37">
        <v>6.1343224544567433E-3</v>
      </c>
      <c r="Z37">
        <v>5.6686333146102467E-5</v>
      </c>
      <c r="AA37">
        <v>1.7670892530713526E-3</v>
      </c>
      <c r="AB37">
        <v>1.8237755862174551E-3</v>
      </c>
      <c r="AC37">
        <v>5.6398914881886305E-5</v>
      </c>
      <c r="AD37">
        <v>5.2939005525905105E-4</v>
      </c>
      <c r="AE37">
        <v>5.8578897014093737E-4</v>
      </c>
      <c r="AF37">
        <v>1.5652704033672735E-5</v>
      </c>
      <c r="AG37">
        <v>6.4825350022951547E-4</v>
      </c>
      <c r="AH37">
        <v>6.639062042631882E-4</v>
      </c>
      <c r="AI37">
        <v>1.6521906596975233E-5</v>
      </c>
      <c r="AJ37">
        <v>9.732025543443797E-4</v>
      </c>
      <c r="AK37">
        <v>9.8972446094135495E-4</v>
      </c>
      <c r="AL37">
        <v>2.1154614868912731E-5</v>
      </c>
      <c r="AM37">
        <v>2.2925594404661809E-3</v>
      </c>
      <c r="AN37">
        <v>2.3137140553350934E-3</v>
      </c>
      <c r="AO37">
        <v>1.5124651571468851E-5</v>
      </c>
      <c r="AP37">
        <v>1.7344236725983718E-4</v>
      </c>
      <c r="AQ37">
        <v>1.8856701883130603E-4</v>
      </c>
      <c r="AR37">
        <v>1.546853432229117E-5</v>
      </c>
      <c r="AS37">
        <v>2.664059342900494E-4</v>
      </c>
      <c r="AT37">
        <v>2.8187446861234055E-4</v>
      </c>
    </row>
    <row r="38" spans="1:46">
      <c r="A38" t="s">
        <v>895</v>
      </c>
      <c r="B38">
        <v>5.3762727322767556E-4</v>
      </c>
      <c r="C38">
        <v>2.7632009184914139E-2</v>
      </c>
      <c r="D38">
        <v>2.8169636458141814E-2</v>
      </c>
      <c r="E38">
        <v>5.1722985027260549E-4</v>
      </c>
      <c r="F38">
        <v>1.486568708358018E-2</v>
      </c>
      <c r="G38">
        <v>1.5382916933852785E-2</v>
      </c>
      <c r="H38">
        <v>5.9863706262476394E-4</v>
      </c>
      <c r="I38">
        <v>2.7309761041503469E-2</v>
      </c>
      <c r="J38">
        <v>2.7908398104128235E-2</v>
      </c>
      <c r="K38">
        <v>4.8394134731450544E-4</v>
      </c>
      <c r="L38">
        <v>3.6554600874470493E-3</v>
      </c>
      <c r="M38">
        <v>4.1394014347615549E-3</v>
      </c>
      <c r="N38">
        <v>4.873525593814276E-4</v>
      </c>
      <c r="O38">
        <v>3.0390568368455473E-3</v>
      </c>
      <c r="P38">
        <v>3.5264093962269752E-3</v>
      </c>
      <c r="Q38">
        <v>1.2805370148538118E-3</v>
      </c>
      <c r="R38">
        <v>0.11310746105510129</v>
      </c>
      <c r="S38">
        <v>0.1143879980699551</v>
      </c>
      <c r="T38">
        <v>1.189022593614257E-3</v>
      </c>
      <c r="U38">
        <v>2.7383943975535608E-2</v>
      </c>
      <c r="V38">
        <v>2.8572966569149864E-2</v>
      </c>
      <c r="W38">
        <v>1.3656555670291475E-3</v>
      </c>
      <c r="X38">
        <v>5.2552616323501701E-2</v>
      </c>
      <c r="Y38">
        <v>5.3918271890530847E-2</v>
      </c>
      <c r="Z38">
        <v>1.1522625246505058E-3</v>
      </c>
      <c r="AA38">
        <v>1.4882375419635245E-2</v>
      </c>
      <c r="AB38">
        <v>1.6034637944285751E-2</v>
      </c>
      <c r="AC38">
        <v>1.1426075789011817E-3</v>
      </c>
      <c r="AD38">
        <v>4.626765431267792E-3</v>
      </c>
      <c r="AE38">
        <v>5.7693730101689737E-3</v>
      </c>
      <c r="AF38">
        <v>3.1817235771735555E-4</v>
      </c>
      <c r="AG38">
        <v>5.5880826091464107E-3</v>
      </c>
      <c r="AH38">
        <v>5.9062549668637658E-3</v>
      </c>
      <c r="AI38">
        <v>3.3244691215327801E-4</v>
      </c>
      <c r="AJ38">
        <v>8.4568636746505475E-3</v>
      </c>
      <c r="AK38">
        <v>8.7893105868038258E-3</v>
      </c>
      <c r="AL38">
        <v>4.0908047930030656E-4</v>
      </c>
      <c r="AM38">
        <v>2.0454381217012811E-2</v>
      </c>
      <c r="AN38">
        <v>2.0863461696313118E-2</v>
      </c>
      <c r="AO38">
        <v>3.0743864062052477E-4</v>
      </c>
      <c r="AP38">
        <v>1.5271155148466192E-3</v>
      </c>
      <c r="AQ38">
        <v>1.8345541554671439E-3</v>
      </c>
      <c r="AR38">
        <v>3.1308419581335743E-4</v>
      </c>
      <c r="AS38">
        <v>2.3722207025514055E-3</v>
      </c>
      <c r="AT38">
        <v>2.6853048983647631E-3</v>
      </c>
    </row>
    <row r="39" spans="1:46">
      <c r="A39" t="s">
        <v>896</v>
      </c>
      <c r="B39">
        <v>2.5660249011255359E-6</v>
      </c>
      <c r="C39">
        <v>4.8838967005452997E-4</v>
      </c>
      <c r="D39">
        <v>4.9095569495565547E-4</v>
      </c>
      <c r="E39">
        <v>2.4698395319771918E-6</v>
      </c>
      <c r="F39">
        <v>2.5976675610137382E-4</v>
      </c>
      <c r="G39">
        <v>2.6223659563335102E-4</v>
      </c>
      <c r="H39">
        <v>2.868328414149711E-6</v>
      </c>
      <c r="I39">
        <v>4.6542976314818013E-4</v>
      </c>
      <c r="J39">
        <v>4.6829809156232984E-4</v>
      </c>
      <c r="K39">
        <v>2.3097889741307445E-6</v>
      </c>
      <c r="L39">
        <v>6.3770954001529298E-5</v>
      </c>
      <c r="M39">
        <v>6.6080742975660044E-5</v>
      </c>
      <c r="N39">
        <v>2.3271066700907083E-6</v>
      </c>
      <c r="O39">
        <v>5.1655944310158645E-5</v>
      </c>
      <c r="P39">
        <v>5.3983050980249354E-5</v>
      </c>
      <c r="Q39">
        <v>6.1118362675331116E-6</v>
      </c>
      <c r="R39">
        <v>2.0435449199423207E-3</v>
      </c>
      <c r="S39">
        <v>2.0496567562098538E-3</v>
      </c>
      <c r="T39">
        <v>5.6814867454612156E-6</v>
      </c>
      <c r="U39">
        <v>4.8793555868226793E-4</v>
      </c>
      <c r="V39">
        <v>4.9361704542772919E-4</v>
      </c>
      <c r="W39">
        <v>6.5579031031229124E-6</v>
      </c>
      <c r="X39">
        <v>9.0951359613782154E-4</v>
      </c>
      <c r="Y39">
        <v>9.1607149924094445E-4</v>
      </c>
      <c r="Z39">
        <v>5.4995988450066049E-6</v>
      </c>
      <c r="AA39">
        <v>2.650633879607029E-4</v>
      </c>
      <c r="AB39">
        <v>2.7056298680570948E-4</v>
      </c>
      <c r="AC39">
        <v>5.4555273010237757E-6</v>
      </c>
      <c r="AD39">
        <v>7.9408508288857682E-5</v>
      </c>
      <c r="AE39">
        <v>8.4864035589881458E-5</v>
      </c>
      <c r="AF39">
        <v>1.5185951930061569E-6</v>
      </c>
      <c r="AG39">
        <v>9.7238025034427337E-5</v>
      </c>
      <c r="AH39">
        <v>9.87566202274335E-5</v>
      </c>
      <c r="AI39">
        <v>1.5885151730800018E-6</v>
      </c>
      <c r="AJ39">
        <v>1.4598038315165698E-4</v>
      </c>
      <c r="AK39">
        <v>1.4756889832473697E-4</v>
      </c>
      <c r="AL39">
        <v>1.9635230485882768E-6</v>
      </c>
      <c r="AM39">
        <v>3.4388391606992718E-4</v>
      </c>
      <c r="AN39">
        <v>3.4584743911851546E-4</v>
      </c>
      <c r="AO39">
        <v>1.4673645603287095E-6</v>
      </c>
      <c r="AP39">
        <v>2.6016355088975581E-5</v>
      </c>
      <c r="AQ39">
        <v>2.7483719649304291E-5</v>
      </c>
      <c r="AR39">
        <v>1.4950189930392821E-6</v>
      </c>
      <c r="AS39">
        <v>3.9960890143507424E-5</v>
      </c>
      <c r="AT39">
        <v>4.1455909136546707E-5</v>
      </c>
    </row>
    <row r="40" spans="1:46">
      <c r="A40" t="s">
        <v>897</v>
      </c>
      <c r="B40">
        <v>6.2470945806459686E-6</v>
      </c>
      <c r="C40">
        <v>1.2698131421417778E-3</v>
      </c>
      <c r="D40">
        <v>1.2760602367224239E-3</v>
      </c>
      <c r="E40">
        <v>0</v>
      </c>
      <c r="F40">
        <v>6.7539356586357186E-4</v>
      </c>
      <c r="G40">
        <v>6.7539356586357186E-4</v>
      </c>
      <c r="H40">
        <v>0</v>
      </c>
      <c r="I40">
        <v>1.2101173841852684E-3</v>
      </c>
      <c r="J40">
        <v>1.2101173841852684E-3</v>
      </c>
      <c r="K40">
        <v>0</v>
      </c>
      <c r="L40">
        <v>1.6580448040397615E-4</v>
      </c>
      <c r="M40">
        <v>1.6580448040397615E-4</v>
      </c>
      <c r="N40">
        <v>0</v>
      </c>
      <c r="O40">
        <v>1.3430545520641248E-4</v>
      </c>
      <c r="P40">
        <v>1.3430545520641248E-4</v>
      </c>
      <c r="Q40">
        <v>0</v>
      </c>
      <c r="R40">
        <v>5.3132167918500343E-3</v>
      </c>
      <c r="S40">
        <v>5.3132167918500343E-3</v>
      </c>
      <c r="T40">
        <v>0</v>
      </c>
      <c r="U40">
        <v>1.268632452573897E-3</v>
      </c>
      <c r="V40">
        <v>1.268632452573897E-3</v>
      </c>
      <c r="W40">
        <v>0</v>
      </c>
      <c r="X40">
        <v>2.3647353499583364E-3</v>
      </c>
      <c r="Y40">
        <v>2.3647353499583364E-3</v>
      </c>
      <c r="Z40">
        <v>0</v>
      </c>
      <c r="AA40">
        <v>6.8916480869782748E-4</v>
      </c>
      <c r="AB40">
        <v>6.8916480869782748E-4</v>
      </c>
      <c r="AC40">
        <v>0</v>
      </c>
      <c r="AD40">
        <v>2.0646212155102996E-4</v>
      </c>
      <c r="AE40">
        <v>2.0646212155102996E-4</v>
      </c>
      <c r="AF40">
        <v>0</v>
      </c>
      <c r="AG40">
        <v>2.5281886508951107E-4</v>
      </c>
      <c r="AH40">
        <v>2.5281886508951107E-4</v>
      </c>
      <c r="AI40">
        <v>0</v>
      </c>
      <c r="AJ40">
        <v>3.7954899619430815E-4</v>
      </c>
      <c r="AK40">
        <v>3.7954899619430815E-4</v>
      </c>
      <c r="AL40">
        <v>0</v>
      </c>
      <c r="AM40">
        <v>8.940981817818107E-4</v>
      </c>
      <c r="AN40">
        <v>8.940981817818107E-4</v>
      </c>
      <c r="AO40">
        <v>0</v>
      </c>
      <c r="AP40">
        <v>6.7642523231336514E-5</v>
      </c>
      <c r="AQ40">
        <v>6.7642523231336514E-5</v>
      </c>
      <c r="AR40">
        <v>0</v>
      </c>
      <c r="AS40">
        <v>1.0389831437311931E-4</v>
      </c>
      <c r="AT40">
        <v>1.0389831437311931E-4</v>
      </c>
    </row>
    <row r="42" spans="1:46" s="20" customFormat="1">
      <c r="A42" s="20" t="s">
        <v>926</v>
      </c>
    </row>
    <row r="43" spans="1:46" ht="15.5">
      <c r="A43" s="63" t="s">
        <v>898</v>
      </c>
      <c r="B43" s="64"/>
      <c r="C43" s="64"/>
      <c r="D43" s="64"/>
      <c r="E43" s="64"/>
      <c r="F43" s="64"/>
      <c r="G43" s="64"/>
      <c r="H43" s="64"/>
      <c r="I43" s="64"/>
      <c r="J43" s="64"/>
    </row>
    <row r="44" spans="1:46">
      <c r="A44" s="65" t="s">
        <v>899</v>
      </c>
      <c r="B44" s="66" t="s">
        <v>900</v>
      </c>
      <c r="C44" s="66" t="s">
        <v>901</v>
      </c>
      <c r="D44" s="65" t="s">
        <v>902</v>
      </c>
      <c r="E44" s="65" t="s">
        <v>903</v>
      </c>
      <c r="F44" s="65" t="s">
        <v>904</v>
      </c>
      <c r="G44" s="65" t="s">
        <v>905</v>
      </c>
      <c r="H44" s="65" t="s">
        <v>906</v>
      </c>
      <c r="I44" s="65" t="s">
        <v>907</v>
      </c>
      <c r="J44" s="66" t="s">
        <v>908</v>
      </c>
    </row>
    <row r="45" spans="1:46">
      <c r="A45" s="67" t="s">
        <v>909</v>
      </c>
      <c r="B45" s="68"/>
      <c r="C45" s="68"/>
      <c r="D45" s="68"/>
      <c r="E45" s="69">
        <v>134</v>
      </c>
      <c r="F45" s="68"/>
      <c r="G45" s="68"/>
      <c r="H45" s="68"/>
      <c r="I45" s="69">
        <v>8</v>
      </c>
      <c r="J45" s="70">
        <v>142</v>
      </c>
    </row>
    <row r="46" spans="1:46">
      <c r="A46" s="67" t="s">
        <v>910</v>
      </c>
      <c r="B46" s="69">
        <v>49</v>
      </c>
      <c r="C46" s="69">
        <v>74</v>
      </c>
      <c r="D46" s="68"/>
      <c r="E46" s="69">
        <v>2</v>
      </c>
      <c r="F46" s="69">
        <v>5</v>
      </c>
      <c r="G46" s="68"/>
      <c r="H46" s="68"/>
      <c r="I46" s="69">
        <v>330</v>
      </c>
      <c r="J46" s="70">
        <v>460</v>
      </c>
    </row>
    <row r="47" spans="1:46">
      <c r="A47" s="67" t="s">
        <v>911</v>
      </c>
      <c r="B47" s="68"/>
      <c r="C47" s="68"/>
      <c r="D47" s="68"/>
      <c r="E47" s="68"/>
      <c r="F47" s="68"/>
      <c r="G47" s="68"/>
      <c r="H47" s="68"/>
      <c r="I47" s="69">
        <v>223</v>
      </c>
      <c r="J47" s="70">
        <v>223</v>
      </c>
    </row>
    <row r="48" spans="1:46">
      <c r="A48" s="67" t="s">
        <v>912</v>
      </c>
      <c r="B48" s="68"/>
      <c r="C48" s="68"/>
      <c r="D48" s="68"/>
      <c r="E48" s="68"/>
      <c r="F48" s="69">
        <v>13</v>
      </c>
      <c r="G48" s="68"/>
      <c r="H48" s="68"/>
      <c r="I48" s="68"/>
      <c r="J48" s="70">
        <v>13</v>
      </c>
    </row>
    <row r="49" spans="1:10">
      <c r="A49" s="67" t="s">
        <v>913</v>
      </c>
      <c r="B49" s="69">
        <v>168</v>
      </c>
      <c r="C49" s="69">
        <v>291</v>
      </c>
      <c r="D49" s="69">
        <v>1385</v>
      </c>
      <c r="E49" s="69">
        <v>148</v>
      </c>
      <c r="F49" s="69">
        <v>181</v>
      </c>
      <c r="G49" s="69">
        <v>38</v>
      </c>
      <c r="H49" s="69">
        <v>82</v>
      </c>
      <c r="I49" s="69">
        <v>532</v>
      </c>
      <c r="J49" s="70">
        <v>2825</v>
      </c>
    </row>
    <row r="50" spans="1:10">
      <c r="A50" s="67" t="s">
        <v>914</v>
      </c>
      <c r="B50" s="69">
        <v>61</v>
      </c>
      <c r="C50" s="69">
        <v>152</v>
      </c>
      <c r="D50" s="69">
        <v>1525</v>
      </c>
      <c r="E50" s="69">
        <v>274</v>
      </c>
      <c r="F50" s="69">
        <v>91</v>
      </c>
      <c r="G50" s="69">
        <v>48</v>
      </c>
      <c r="H50" s="69">
        <v>2</v>
      </c>
      <c r="I50" s="69">
        <v>314</v>
      </c>
      <c r="J50" s="70">
        <v>2467</v>
      </c>
    </row>
    <row r="51" spans="1:10">
      <c r="A51" s="67" t="s">
        <v>915</v>
      </c>
      <c r="B51" s="68"/>
      <c r="C51" s="68"/>
      <c r="D51" s="68"/>
      <c r="E51" s="69">
        <v>9</v>
      </c>
      <c r="F51" s="69">
        <v>3</v>
      </c>
      <c r="G51" s="68"/>
      <c r="H51" s="68"/>
      <c r="I51" s="68"/>
      <c r="J51" s="70">
        <v>12</v>
      </c>
    </row>
    <row r="52" spans="1:10">
      <c r="A52" s="67" t="s">
        <v>916</v>
      </c>
      <c r="B52" s="68"/>
      <c r="C52" s="69">
        <v>16</v>
      </c>
      <c r="D52" s="69">
        <v>1793</v>
      </c>
      <c r="E52" s="68"/>
      <c r="F52" s="69">
        <v>94</v>
      </c>
      <c r="G52" s="68"/>
      <c r="H52" s="69">
        <v>17</v>
      </c>
      <c r="I52" s="68"/>
      <c r="J52" s="70">
        <v>1920</v>
      </c>
    </row>
    <row r="53" spans="1:10">
      <c r="A53" s="67" t="s">
        <v>917</v>
      </c>
      <c r="B53" s="68"/>
      <c r="C53" s="68"/>
      <c r="D53" s="68"/>
      <c r="E53" s="68"/>
      <c r="F53" s="68"/>
      <c r="G53" s="68"/>
      <c r="H53" s="68"/>
      <c r="I53" s="69">
        <v>132</v>
      </c>
      <c r="J53" s="70">
        <v>132</v>
      </c>
    </row>
    <row r="54" spans="1:10">
      <c r="A54" s="67" t="s">
        <v>918</v>
      </c>
      <c r="B54" s="69">
        <v>211</v>
      </c>
      <c r="C54" s="69">
        <v>1</v>
      </c>
      <c r="D54" s="68"/>
      <c r="E54" s="69">
        <v>3</v>
      </c>
      <c r="F54" s="69">
        <v>9</v>
      </c>
      <c r="G54" s="69">
        <v>155</v>
      </c>
      <c r="H54" s="69">
        <v>11</v>
      </c>
      <c r="I54" s="69">
        <v>13</v>
      </c>
      <c r="J54" s="70">
        <v>403</v>
      </c>
    </row>
    <row r="55" spans="1:10">
      <c r="A55" s="67" t="s">
        <v>919</v>
      </c>
      <c r="B55" s="68"/>
      <c r="C55" s="69">
        <v>56</v>
      </c>
      <c r="D55" s="68"/>
      <c r="E55" s="68"/>
      <c r="F55" s="69">
        <v>1</v>
      </c>
      <c r="G55" s="68"/>
      <c r="H55" s="68"/>
      <c r="I55" s="69">
        <v>1</v>
      </c>
      <c r="J55" s="70">
        <v>58</v>
      </c>
    </row>
    <row r="56" spans="1:10">
      <c r="A56" s="67" t="s">
        <v>920</v>
      </c>
      <c r="B56" s="69">
        <v>55</v>
      </c>
      <c r="C56" s="69">
        <v>42</v>
      </c>
      <c r="D56" s="69">
        <v>9</v>
      </c>
      <c r="E56" s="68"/>
      <c r="F56" s="69">
        <v>4</v>
      </c>
      <c r="G56" s="68"/>
      <c r="H56" s="69">
        <v>9</v>
      </c>
      <c r="I56" s="69">
        <v>333</v>
      </c>
      <c r="J56" s="70">
        <v>452</v>
      </c>
    </row>
    <row r="57" spans="1:10">
      <c r="A57" s="67" t="s">
        <v>921</v>
      </c>
      <c r="B57" s="68"/>
      <c r="C57" s="69">
        <v>19</v>
      </c>
      <c r="D57" s="68"/>
      <c r="E57" s="68"/>
      <c r="F57" s="69">
        <v>38</v>
      </c>
      <c r="G57" s="68"/>
      <c r="H57" s="69">
        <v>1</v>
      </c>
      <c r="I57" s="69">
        <v>5</v>
      </c>
      <c r="J57" s="70">
        <v>63</v>
      </c>
    </row>
    <row r="58" spans="1:10">
      <c r="A58" s="67" t="s">
        <v>922</v>
      </c>
      <c r="B58" s="69">
        <v>129</v>
      </c>
      <c r="C58" s="69">
        <v>43</v>
      </c>
      <c r="D58" s="69">
        <v>2</v>
      </c>
      <c r="E58" s="69">
        <v>230</v>
      </c>
      <c r="F58" s="69">
        <v>57</v>
      </c>
      <c r="G58" s="69">
        <v>80</v>
      </c>
      <c r="H58" s="69">
        <v>22</v>
      </c>
      <c r="I58" s="69">
        <v>2</v>
      </c>
      <c r="J58" s="70">
        <v>565</v>
      </c>
    </row>
    <row r="59" spans="1:10">
      <c r="A59" s="67" t="s">
        <v>923</v>
      </c>
      <c r="B59" s="68"/>
      <c r="C59" s="69">
        <v>54</v>
      </c>
      <c r="D59" s="69">
        <v>2</v>
      </c>
      <c r="E59" s="69">
        <v>77</v>
      </c>
      <c r="F59" s="69">
        <v>58</v>
      </c>
      <c r="G59" s="68"/>
      <c r="H59" s="69">
        <v>1</v>
      </c>
      <c r="I59" s="69">
        <v>100</v>
      </c>
      <c r="J59" s="70">
        <v>292</v>
      </c>
    </row>
    <row r="60" spans="1:10">
      <c r="A60" s="67" t="s">
        <v>924</v>
      </c>
      <c r="B60" s="68"/>
      <c r="C60" s="69">
        <v>94</v>
      </c>
      <c r="D60" s="68"/>
      <c r="E60" s="68"/>
      <c r="F60" s="69">
        <v>23</v>
      </c>
      <c r="G60" s="68"/>
      <c r="H60" s="68"/>
      <c r="I60" s="69">
        <v>50</v>
      </c>
      <c r="J60" s="70">
        <v>167</v>
      </c>
    </row>
    <row r="61" spans="1:10">
      <c r="A61" s="71" t="s">
        <v>908</v>
      </c>
      <c r="B61" s="70">
        <v>673</v>
      </c>
      <c r="C61" s="70">
        <v>842</v>
      </c>
      <c r="D61" s="70">
        <v>4716</v>
      </c>
      <c r="E61" s="70">
        <v>877</v>
      </c>
      <c r="F61" s="70">
        <v>577</v>
      </c>
      <c r="G61" s="70">
        <v>321</v>
      </c>
      <c r="H61" s="70">
        <v>145</v>
      </c>
      <c r="I61" s="70">
        <v>2043</v>
      </c>
      <c r="J61" s="72">
        <v>10194</v>
      </c>
    </row>
    <row r="63" spans="1:10">
      <c r="A63" s="73" t="s">
        <v>927</v>
      </c>
      <c r="C63" t="s">
        <v>928</v>
      </c>
      <c r="D63" t="s">
        <v>929</v>
      </c>
      <c r="I63" t="s">
        <v>930</v>
      </c>
    </row>
    <row r="65" spans="1:3">
      <c r="A65" s="1" t="s">
        <v>932</v>
      </c>
    </row>
    <row r="66" spans="1:3">
      <c r="B66" t="s">
        <v>933</v>
      </c>
      <c r="C66" t="s">
        <v>934</v>
      </c>
    </row>
    <row r="67" spans="1:3">
      <c r="A67" t="s">
        <v>928</v>
      </c>
      <c r="B67">
        <f>AVERAGE(C18,F18,I18,L18,O18)</f>
        <v>61.052042740203873</v>
      </c>
      <c r="C67">
        <f>1/B67</f>
        <v>1.6379468321073586E-2</v>
      </c>
    </row>
    <row r="68" spans="1:3">
      <c r="A68" t="s">
        <v>929</v>
      </c>
      <c r="B68">
        <f>AVERAGE(R18,U18,X18,AA18,AD18)</f>
        <v>141.88934130966695</v>
      </c>
      <c r="C68" s="58">
        <f>1/B68</f>
        <v>7.0477457345971186E-3</v>
      </c>
    </row>
    <row r="69" spans="1:3">
      <c r="A69" t="s">
        <v>930</v>
      </c>
      <c r="B69">
        <f>AVERAGE(AG18,AJ18,AM18,AP18,AS18)</f>
        <v>38.878629319301865</v>
      </c>
      <c r="C69" s="58">
        <f>1/B69</f>
        <v>2.5721071383129634E-2</v>
      </c>
    </row>
    <row r="71" spans="1:3">
      <c r="A71" s="1" t="s">
        <v>931</v>
      </c>
    </row>
    <row r="72" spans="1:3">
      <c r="A72">
        <f>(C67*C61+C68*D61+I61*C69)/SUM(C61:D61,I61)</f>
        <v>1.3100490731014051E-2</v>
      </c>
      <c r="B72" s="58" t="s">
        <v>934</v>
      </c>
    </row>
    <row r="74" spans="1:3">
      <c r="A74">
        <v>4.2999999999999997E-2</v>
      </c>
      <c r="B74" t="s">
        <v>935</v>
      </c>
    </row>
    <row r="75" spans="1:3">
      <c r="B75">
        <f>A74*9.48*10^14*A72</f>
        <v>534028404159.05676</v>
      </c>
      <c r="C75" t="s">
        <v>936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0" activePane="bottomRight" state="frozen"/>
      <selection pane="topRight" activeCell="C1" sqref="C1"/>
      <selection pane="bottomLeft" activeCell="A2" sqref="A2"/>
      <selection pane="bottomRight" activeCell="K64" sqref="K64"/>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123" t="s">
        <v>19</v>
      </c>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123"/>
      <c r="AD84" s="123"/>
      <c r="AE84" s="123"/>
      <c r="AF84" s="123"/>
      <c r="AG84" s="123"/>
      <c r="AH84" s="123"/>
      <c r="AI84" s="123"/>
      <c r="AJ84" s="123"/>
      <c r="AK84" s="123"/>
      <c r="AL84" s="123"/>
      <c r="AM84" s="123"/>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796875" defaultRowHeight="15" customHeight="1"/>
  <cols>
    <col min="1" max="1" width="20.81640625" style="2" hidden="1" customWidth="1"/>
    <col min="2" max="2" width="45.7265625" style="2" customWidth="1"/>
    <col min="3" max="16384" width="9.17968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692</v>
      </c>
      <c r="B10" s="16" t="s">
        <v>693</v>
      </c>
    </row>
    <row r="11" spans="1:39" ht="15" customHeight="1">
      <c r="B11" s="15" t="s">
        <v>694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695</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696</v>
      </c>
    </row>
    <row r="17" spans="1:39" ht="15" customHeight="1">
      <c r="A17" s="7" t="s">
        <v>697</v>
      </c>
      <c r="B17" s="10" t="s">
        <v>698</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699</v>
      </c>
      <c r="B18" s="10" t="s">
        <v>700</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701</v>
      </c>
      <c r="B19" s="10" t="s">
        <v>702</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703</v>
      </c>
      <c r="B20" s="10" t="s">
        <v>704</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705</v>
      </c>
      <c r="B21" s="10" t="s">
        <v>706</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707</v>
      </c>
      <c r="B22" s="10" t="s">
        <v>708</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709</v>
      </c>
      <c r="B23" s="10" t="s">
        <v>710</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711</v>
      </c>
      <c r="B24" s="10" t="s">
        <v>712</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713</v>
      </c>
      <c r="B25" s="10" t="s">
        <v>714</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715</v>
      </c>
      <c r="B26" s="10" t="s">
        <v>716</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717</v>
      </c>
      <c r="B27" s="10" t="s">
        <v>718</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719</v>
      </c>
      <c r="B28" s="10" t="s">
        <v>720</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721</v>
      </c>
    </row>
    <row r="31" spans="1:39" ht="15" customHeight="1">
      <c r="A31" s="7" t="s">
        <v>722</v>
      </c>
      <c r="B31" s="10" t="s">
        <v>723</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724</v>
      </c>
      <c r="B32" s="10" t="s">
        <v>725</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726</v>
      </c>
      <c r="B33" s="10" t="s">
        <v>727</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728</v>
      </c>
      <c r="B34" s="10" t="s">
        <v>729</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730</v>
      </c>
      <c r="B35" s="10" t="s">
        <v>731</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732</v>
      </c>
      <c r="B36" s="10" t="s">
        <v>733</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734</v>
      </c>
      <c r="B37" s="10" t="s">
        <v>735</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736</v>
      </c>
      <c r="B38" s="10" t="s">
        <v>737</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738</v>
      </c>
      <c r="B39" s="10" t="s">
        <v>739</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740</v>
      </c>
      <c r="B40" s="10" t="s">
        <v>741</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742</v>
      </c>
      <c r="B41" s="10" t="s">
        <v>743</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744</v>
      </c>
      <c r="B42" s="10" t="s">
        <v>735</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745</v>
      </c>
      <c r="B43" s="10" t="s">
        <v>746</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747</v>
      </c>
      <c r="B44" s="10" t="s">
        <v>748</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749</v>
      </c>
      <c r="B45" s="10" t="s">
        <v>750</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751</v>
      </c>
      <c r="B46" s="10" t="s">
        <v>752</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753</v>
      </c>
      <c r="B47" s="10" t="s">
        <v>754</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755</v>
      </c>
      <c r="B48" s="10" t="s">
        <v>756</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757</v>
      </c>
      <c r="B50" s="6" t="s">
        <v>758</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759</v>
      </c>
      <c r="B51" s="10" t="s">
        <v>760</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761</v>
      </c>
      <c r="B52" s="10" t="s">
        <v>762</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763</v>
      </c>
      <c r="B53" s="10" t="s">
        <v>764</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765</v>
      </c>
      <c r="B55" s="6" t="s">
        <v>766</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767</v>
      </c>
    </row>
    <row r="58" spans="1:39" ht="15" customHeight="1">
      <c r="A58" s="7" t="s">
        <v>768</v>
      </c>
      <c r="B58" s="10" t="s">
        <v>769</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770</v>
      </c>
      <c r="B59" s="10" t="s">
        <v>771</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772</v>
      </c>
      <c r="B60" s="10" t="s">
        <v>773</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774</v>
      </c>
      <c r="B61" s="10" t="s">
        <v>775</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776</v>
      </c>
      <c r="B62" s="10" t="s">
        <v>762</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777</v>
      </c>
      <c r="B63" s="10" t="s">
        <v>778</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779</v>
      </c>
      <c r="B64" s="10" t="s">
        <v>780</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781</v>
      </c>
      <c r="B65" s="10" t="s">
        <v>754</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782</v>
      </c>
      <c r="B66" s="10" t="s">
        <v>783</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784</v>
      </c>
      <c r="B67" s="10" t="s">
        <v>785</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786</v>
      </c>
      <c r="B68" s="10" t="s">
        <v>787</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788</v>
      </c>
      <c r="B69" s="10" t="s">
        <v>789</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790</v>
      </c>
      <c r="B70" s="10" t="s">
        <v>791</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792</v>
      </c>
      <c r="B71" s="10" t="s">
        <v>793</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794</v>
      </c>
      <c r="B73" s="6" t="s">
        <v>795</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123" t="s">
        <v>796</v>
      </c>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123"/>
      <c r="AD75" s="123"/>
      <c r="AE75" s="123"/>
      <c r="AF75" s="123"/>
      <c r="AG75" s="123"/>
      <c r="AH75" s="123"/>
      <c r="AI75" s="123"/>
      <c r="AJ75" s="123"/>
      <c r="AK75" s="123"/>
      <c r="AL75" s="123"/>
      <c r="AM75" s="123"/>
    </row>
    <row r="76" spans="1:39" ht="15" customHeight="1">
      <c r="B76" s="3" t="s">
        <v>797</v>
      </c>
    </row>
    <row r="77" spans="1:39" ht="15" customHeight="1">
      <c r="B77" s="3" t="s">
        <v>798</v>
      </c>
    </row>
    <row r="78" spans="1:39" ht="15" customHeight="1">
      <c r="B78" s="3" t="s">
        <v>799</v>
      </c>
    </row>
    <row r="79" spans="1:39" ht="15" customHeight="1">
      <c r="B79" s="3" t="s">
        <v>800</v>
      </c>
    </row>
    <row r="80" spans="1:39" ht="15" customHeight="1">
      <c r="B80" s="3" t="s">
        <v>801</v>
      </c>
    </row>
    <row r="81" spans="2:2" ht="15" customHeight="1">
      <c r="B81" s="3" t="s">
        <v>802</v>
      </c>
    </row>
    <row r="82" spans="2:2" ht="15" customHeight="1">
      <c r="B82" s="3" t="s">
        <v>12</v>
      </c>
    </row>
    <row r="83" spans="2:2" ht="15" customHeight="1">
      <c r="B83" s="3" t="s">
        <v>803</v>
      </c>
    </row>
    <row r="84" spans="2:2" ht="15" customHeight="1">
      <c r="B84" s="2" t="s">
        <v>804</v>
      </c>
    </row>
    <row r="85" spans="2:2" ht="15" customHeight="1">
      <c r="B85" s="3" t="s">
        <v>805</v>
      </c>
    </row>
    <row r="86" spans="2:2" ht="15" customHeight="1">
      <c r="B86" s="3" t="s">
        <v>806</v>
      </c>
    </row>
    <row r="87" spans="2:2" ht="15" customHeight="1">
      <c r="B87" s="3" t="s">
        <v>807</v>
      </c>
    </row>
    <row r="88" spans="2:2" ht="15" customHeight="1">
      <c r="B88" s="3" t="s">
        <v>808</v>
      </c>
    </row>
    <row r="89" spans="2:2" ht="15" customHeight="1">
      <c r="B89" s="3" t="s">
        <v>809</v>
      </c>
    </row>
    <row r="90" spans="2:2" ht="15" customHeight="1">
      <c r="B90" s="3" t="s">
        <v>810</v>
      </c>
    </row>
  </sheetData>
  <mergeCells count="1">
    <mergeCell ref="B75:AM75"/>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LDV psg</vt:lpstr>
      <vt:lpstr>LDV frt</vt:lpstr>
      <vt:lpstr>HDV frt</vt:lpstr>
      <vt:lpstr>HDV psg</vt:lpstr>
      <vt:lpstr>Motorcycle</vt:lpstr>
      <vt:lpstr>Ships</vt:lpstr>
      <vt:lpstr>AEO 7</vt:lpstr>
      <vt:lpstr>AEO 36</vt:lpstr>
      <vt:lpstr>AEO 48</vt:lpstr>
      <vt:lpstr>AEO 49</vt:lpstr>
      <vt:lpstr>NTS 1-40</vt:lpstr>
      <vt:lpstr>NRBS 40</vt:lpstr>
      <vt:lpstr>Nonroad Freight</vt:lpstr>
      <vt:lpstr>AEO 2018 Transportation Metrics</vt:lpstr>
      <vt:lpstr>Aircraft - passenger</vt:lpstr>
      <vt:lpstr>SYFAFE-psgr</vt:lpstr>
      <vt:lpstr>SYFAFE-frgt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2017-06-26T22:04:22Z</dcterms:created>
  <dcterms:modified xsi:type="dcterms:W3CDTF">2019-05-07T14:13:24Z</dcterms:modified>
</cp:coreProperties>
</file>