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trans\BNVP\"/>
    </mc:Choice>
  </mc:AlternateContent>
  <xr:revisionPtr revIDLastSave="0" documentId="13_ncr:1_{28BCCB88-87DD-45C7-824E-71851BE99051}" xr6:coauthVersionLast="45" xr6:coauthVersionMax="45" xr10:uidLastSave="{00000000-0000-0000-0000-000000000000}"/>
  <bookViews>
    <workbookView xWindow="42750" yWindow="5535" windowWidth="23025" windowHeight="16530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E3_MDV &amp; HDV Decarbonization" sheetId="32" r:id="rId13"/>
    <sheet name="CARB ACT ISOR" sheetId="34" r:id="rId14"/>
    <sheet name="US EPS Values" sheetId="35" r:id="rId15"/>
    <sheet name="CA Freight Calculations" sheetId="33" r:id="rId16"/>
    <sheet name="BNVP-LDVs-psgr" sheetId="2" r:id="rId17"/>
    <sheet name="BNVP-LDVs-frgt" sheetId="8" r:id="rId18"/>
    <sheet name="BNVP-HDVs-psgr" sheetId="9" r:id="rId19"/>
    <sheet name="BNVP-HDVs-frgt" sheetId="10" r:id="rId20"/>
    <sheet name="BNVP-aircraft-psgr" sheetId="11" r:id="rId21"/>
    <sheet name="BNVP-aircraft-frgt" sheetId="12" r:id="rId22"/>
    <sheet name="BNVP-rail-psgr" sheetId="13" r:id="rId23"/>
    <sheet name="BNVP-rail-frgt" sheetId="14" r:id="rId24"/>
    <sheet name="BNVP-ships-psgr" sheetId="15" r:id="rId25"/>
    <sheet name="BNVP-ships-frgt" sheetId="16" r:id="rId26"/>
    <sheet name="BNVP-motorbikes-psgr" sheetId="17" r:id="rId27"/>
    <sheet name="BNVP-motorbikes-frgt" sheetId="18" r:id="rId28"/>
  </sheets>
  <externalReferences>
    <externalReference r:id="rId29"/>
    <externalReference r:id="rId30"/>
  </externalReferences>
  <definedNames>
    <definedName name="asdf">[1]About!$A$113</definedName>
    <definedName name="cpi_2010to2012">About!#REF!</definedName>
    <definedName name="cpi_2013to2012">About!$A$137</definedName>
    <definedName name="cpi_2014to2012">About!$A$138</definedName>
    <definedName name="cpi_2016to2012">About!$A$139</definedName>
    <definedName name="cpi_2017to2012">About!$A$140</definedName>
    <definedName name="cpi_2018to2012">About!$A$141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" i="10" l="1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B8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M10" i="33"/>
  <c r="N10" i="33" s="1"/>
  <c r="O10" i="33" s="1"/>
  <c r="P10" i="33" s="1"/>
  <c r="Q10" i="33" s="1"/>
  <c r="R10" i="33" s="1"/>
  <c r="S10" i="33" s="1"/>
  <c r="T10" i="33" s="1"/>
  <c r="U10" i="33" s="1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L10" i="33"/>
  <c r="K10" i="33"/>
  <c r="J10" i="33"/>
  <c r="I10" i="33"/>
  <c r="H10" i="33"/>
  <c r="G10" i="33"/>
  <c r="B10" i="33"/>
  <c r="E9" i="33"/>
  <c r="F9" i="33"/>
  <c r="I9" i="33" s="1"/>
  <c r="D9" i="33"/>
  <c r="C9" i="33"/>
  <c r="B9" i="33"/>
  <c r="C8" i="33"/>
  <c r="C10" i="33"/>
  <c r="D10" i="33"/>
  <c r="E10" i="33"/>
  <c r="F10" i="33"/>
  <c r="D37" i="34"/>
  <c r="D36" i="34"/>
  <c r="C17" i="33"/>
  <c r="F17" i="33" s="1"/>
  <c r="B17" i="33"/>
  <c r="C16" i="33"/>
  <c r="E16" i="33" s="1"/>
  <c r="B16" i="33"/>
  <c r="C20" i="34"/>
  <c r="K28" i="34"/>
  <c r="K29" i="34"/>
  <c r="K30" i="34"/>
  <c r="K31" i="34"/>
  <c r="K32" i="34"/>
  <c r="K33" i="34"/>
  <c r="K27" i="34"/>
  <c r="G28" i="34"/>
  <c r="H28" i="34"/>
  <c r="I28" i="34"/>
  <c r="J28" i="34"/>
  <c r="G29" i="34"/>
  <c r="H29" i="34"/>
  <c r="I29" i="34"/>
  <c r="J29" i="34"/>
  <c r="G30" i="34"/>
  <c r="D20" i="34" s="1"/>
  <c r="H30" i="34"/>
  <c r="I30" i="34"/>
  <c r="J30" i="34"/>
  <c r="G31" i="34"/>
  <c r="H31" i="34"/>
  <c r="I31" i="34"/>
  <c r="J31" i="34"/>
  <c r="G32" i="34"/>
  <c r="H32" i="34"/>
  <c r="I32" i="34"/>
  <c r="J32" i="34"/>
  <c r="G33" i="34"/>
  <c r="H33" i="34"/>
  <c r="I33" i="34"/>
  <c r="J33" i="34"/>
  <c r="H27" i="34"/>
  <c r="I27" i="34"/>
  <c r="J27" i="34"/>
  <c r="G27" i="34"/>
  <c r="B20" i="34" s="1"/>
  <c r="E18" i="33"/>
  <c r="F18" i="33"/>
  <c r="M9" i="33" l="1"/>
  <c r="N9" i="33" s="1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K9" i="33"/>
  <c r="J9" i="33"/>
  <c r="L9" i="33"/>
  <c r="H9" i="33"/>
  <c r="G9" i="33"/>
  <c r="I17" i="33"/>
  <c r="G17" i="33"/>
  <c r="H17" i="33"/>
  <c r="D17" i="33"/>
  <c r="E17" i="33"/>
  <c r="D16" i="33"/>
  <c r="F16" i="33"/>
  <c r="K17" i="33" l="1"/>
  <c r="J17" i="33"/>
  <c r="L17" i="33"/>
  <c r="M17" i="33"/>
  <c r="H16" i="33"/>
  <c r="I16" i="33"/>
  <c r="G16" i="33"/>
  <c r="K16" i="33" l="1"/>
  <c r="J16" i="33"/>
  <c r="L16" i="33"/>
  <c r="M16" i="33"/>
  <c r="B8" i="33" l="1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21" i="35"/>
  <c r="C15" i="35"/>
  <c r="C20" i="35"/>
  <c r="C19" i="35"/>
  <c r="C18" i="35"/>
  <c r="C17" i="35"/>
  <c r="C16" i="35"/>
  <c r="B15" i="35"/>
  <c r="B35" i="35"/>
  <c r="AG37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41" i="35"/>
  <c r="C40" i="35"/>
  <c r="C39" i="35"/>
  <c r="C38" i="35"/>
  <c r="C37" i="35"/>
  <c r="C36" i="35"/>
  <c r="C35" i="35"/>
  <c r="I18" i="33"/>
  <c r="J18" i="33"/>
  <c r="K18" i="33"/>
  <c r="L18" i="33"/>
  <c r="M18" i="33"/>
  <c r="N18" i="33" s="1"/>
  <c r="O18" i="33" s="1"/>
  <c r="P18" i="33" s="1"/>
  <c r="Q18" i="33" s="1"/>
  <c r="R18" i="33" s="1"/>
  <c r="S18" i="33" s="1"/>
  <c r="T18" i="33" s="1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I19" i="33"/>
  <c r="J19" i="33"/>
  <c r="K19" i="33"/>
  <c r="L19" i="33"/>
  <c r="M19" i="33"/>
  <c r="N19" i="33" s="1"/>
  <c r="O19" i="33" s="1"/>
  <c r="P19" i="33" s="1"/>
  <c r="Q19" i="33" s="1"/>
  <c r="R19" i="33" s="1"/>
  <c r="S19" i="33" s="1"/>
  <c r="T19" i="33" s="1"/>
  <c r="U19" i="33" s="1"/>
  <c r="V19" i="33" s="1"/>
  <c r="W19" i="33" s="1"/>
  <c r="X19" i="33" s="1"/>
  <c r="Y19" i="33" s="1"/>
  <c r="Z19" i="33" s="1"/>
  <c r="AA19" i="33" s="1"/>
  <c r="AB19" i="33" s="1"/>
  <c r="AC19" i="33" s="1"/>
  <c r="AD19" i="33" s="1"/>
  <c r="AE19" i="33" s="1"/>
  <c r="AF19" i="33" s="1"/>
  <c r="AG19" i="33" s="1"/>
  <c r="H19" i="33"/>
  <c r="H18" i="33"/>
  <c r="D18" i="33"/>
  <c r="G18" i="33"/>
  <c r="D19" i="33"/>
  <c r="E19" i="33"/>
  <c r="F19" i="33"/>
  <c r="G19" i="33"/>
  <c r="C19" i="33"/>
  <c r="C18" i="33"/>
  <c r="B19" i="33"/>
  <c r="B18" i="33"/>
  <c r="B41" i="35"/>
  <c r="B40" i="35"/>
  <c r="B39" i="35"/>
  <c r="B38" i="35"/>
  <c r="B37" i="35"/>
  <c r="B36" i="35"/>
  <c r="B21" i="35"/>
  <c r="B20" i="35"/>
  <c r="B19" i="35"/>
  <c r="B18" i="35"/>
  <c r="B17" i="35"/>
  <c r="B16" i="35"/>
  <c r="D8" i="33" l="1"/>
  <c r="E8" i="33"/>
  <c r="F8" i="33"/>
  <c r="G8" i="33" l="1"/>
  <c r="H8" i="33"/>
  <c r="I8" i="33"/>
  <c r="M8" i="33" l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K8" i="33"/>
  <c r="L8" i="33"/>
  <c r="J8" i="33"/>
  <c r="N17" i="33"/>
  <c r="O17" i="33" s="1"/>
  <c r="P17" i="33" s="1"/>
  <c r="Q17" i="33" s="1"/>
  <c r="R17" i="33" s="1"/>
  <c r="S17" i="33" s="1"/>
  <c r="T17" i="33" s="1"/>
  <c r="U17" i="33" s="1"/>
  <c r="V17" i="33" s="1"/>
  <c r="W17" i="33" s="1"/>
  <c r="X17" i="33" s="1"/>
  <c r="Y17" i="33" s="1"/>
  <c r="Z17" i="33" s="1"/>
  <c r="AA17" i="33" s="1"/>
  <c r="AB17" i="33" s="1"/>
  <c r="AC17" i="33" s="1"/>
  <c r="AD17" i="33" s="1"/>
  <c r="AE17" i="33" s="1"/>
  <c r="AF17" i="33" s="1"/>
  <c r="AG17" i="33" s="1"/>
  <c r="N16" i="33"/>
  <c r="O16" i="33" s="1"/>
  <c r="P16" i="33" s="1"/>
  <c r="Q16" i="33" s="1"/>
  <c r="R16" i="33" s="1"/>
  <c r="S16" i="33" s="1"/>
  <c r="T16" i="33" s="1"/>
  <c r="U16" i="33" s="1"/>
  <c r="V16" i="33" s="1"/>
  <c r="W16" i="33" s="1"/>
  <c r="X16" i="33" s="1"/>
  <c r="Y16" i="33" s="1"/>
  <c r="Z16" i="33" s="1"/>
  <c r="AA16" i="33" s="1"/>
  <c r="AB16" i="33" s="1"/>
  <c r="AC16" i="33" s="1"/>
  <c r="AD16" i="33" s="1"/>
  <c r="AE16" i="33" s="1"/>
  <c r="AF16" i="33" s="1"/>
  <c r="AG16" i="33" s="1"/>
  <c r="H79" i="32" l="1"/>
  <c r="G74" i="32"/>
  <c r="F74" i="32"/>
  <c r="E74" i="32"/>
  <c r="D74" i="32"/>
  <c r="C74" i="32"/>
  <c r="Z62" i="32"/>
  <c r="Y62" i="32"/>
  <c r="X62" i="32"/>
  <c r="T62" i="32"/>
  <c r="S62" i="32"/>
  <c r="O62" i="32"/>
  <c r="N62" i="32"/>
  <c r="J62" i="32"/>
  <c r="I62" i="32"/>
  <c r="E62" i="32"/>
  <c r="D62" i="32"/>
  <c r="Z60" i="32"/>
  <c r="Y60" i="32"/>
  <c r="X60" i="32"/>
  <c r="T60" i="32"/>
  <c r="S60" i="32"/>
  <c r="O60" i="32"/>
  <c r="N60" i="32"/>
  <c r="J60" i="32"/>
  <c r="I60" i="32"/>
  <c r="E60" i="32"/>
  <c r="D60" i="32"/>
  <c r="Z51" i="32"/>
  <c r="X51" i="32"/>
  <c r="T51" i="32"/>
  <c r="S51" i="32"/>
  <c r="O51" i="32"/>
  <c r="N51" i="32"/>
  <c r="J51" i="32"/>
  <c r="I51" i="32"/>
  <c r="E51" i="32"/>
  <c r="D51" i="32"/>
  <c r="Z49" i="32"/>
  <c r="X49" i="32"/>
  <c r="T49" i="32"/>
  <c r="S49" i="32"/>
  <c r="O49" i="32"/>
  <c r="N49" i="32"/>
  <c r="J49" i="32"/>
  <c r="I49" i="32"/>
  <c r="E49" i="32"/>
  <c r="D49" i="32"/>
  <c r="Z40" i="32"/>
  <c r="Y40" i="32"/>
  <c r="X40" i="32"/>
  <c r="T40" i="32"/>
  <c r="S40" i="32"/>
  <c r="O40" i="32"/>
  <c r="N40" i="32"/>
  <c r="J40" i="32"/>
  <c r="I40" i="32"/>
  <c r="E40" i="32"/>
  <c r="D40" i="32"/>
  <c r="Z38" i="32"/>
  <c r="Y38" i="32"/>
  <c r="X38" i="32"/>
  <c r="T38" i="32"/>
  <c r="S38" i="32"/>
  <c r="O38" i="32"/>
  <c r="N38" i="32"/>
  <c r="J38" i="32"/>
  <c r="I38" i="32"/>
  <c r="E38" i="32"/>
  <c r="D38" i="32"/>
  <c r="Y25" i="32"/>
  <c r="X25" i="32"/>
  <c r="S24" i="32"/>
  <c r="N24" i="32"/>
  <c r="I24" i="32"/>
  <c r="D24" i="32"/>
  <c r="I18" i="32"/>
  <c r="Y61" i="32" s="1"/>
  <c r="D18" i="32"/>
  <c r="Z53" i="32" s="1"/>
  <c r="I17" i="32"/>
  <c r="D16" i="32" s="1"/>
  <c r="D17" i="32"/>
  <c r="S64" i="32" s="1"/>
  <c r="D15" i="32"/>
  <c r="T61" i="32" s="1"/>
  <c r="I12" i="32"/>
  <c r="D14" i="32" s="1"/>
  <c r="I50" i="32" l="1"/>
  <c r="I52" i="32" s="1"/>
  <c r="I11" i="32"/>
  <c r="I39" i="32" s="1"/>
  <c r="I41" i="32" s="1"/>
  <c r="N53" i="32"/>
  <c r="N42" i="32"/>
  <c r="O39" i="32"/>
  <c r="O41" i="32" s="1"/>
  <c r="Z61" i="32"/>
  <c r="Z63" i="32" s="1"/>
  <c r="Y63" i="32"/>
  <c r="T63" i="32"/>
  <c r="J39" i="32"/>
  <c r="J41" i="32" s="1"/>
  <c r="I42" i="32"/>
  <c r="D50" i="32"/>
  <c r="D52" i="32" s="1"/>
  <c r="X50" i="32"/>
  <c r="X52" i="32" s="1"/>
  <c r="I53" i="32"/>
  <c r="T64" i="32"/>
  <c r="N39" i="32"/>
  <c r="N41" i="32" s="1"/>
  <c r="J42" i="32"/>
  <c r="E50" i="32"/>
  <c r="E52" i="32" s="1"/>
  <c r="Z50" i="32"/>
  <c r="Z52" i="32" s="1"/>
  <c r="J53" i="32"/>
  <c r="E61" i="32"/>
  <c r="E63" i="32" s="1"/>
  <c r="D64" i="32"/>
  <c r="X64" i="32"/>
  <c r="S39" i="32"/>
  <c r="S41" i="32" s="1"/>
  <c r="O42" i="32"/>
  <c r="J50" i="32"/>
  <c r="J52" i="32" s="1"/>
  <c r="O53" i="32"/>
  <c r="J61" i="32"/>
  <c r="J63" i="32" s="1"/>
  <c r="I64" i="32"/>
  <c r="I13" i="32"/>
  <c r="I61" i="32" s="1"/>
  <c r="I63" i="32" s="1"/>
  <c r="T39" i="32"/>
  <c r="T41" i="32" s="1"/>
  <c r="S42" i="32"/>
  <c r="N50" i="32"/>
  <c r="N52" i="32" s="1"/>
  <c r="S53" i="32"/>
  <c r="J64" i="32"/>
  <c r="T42" i="32"/>
  <c r="O50" i="32"/>
  <c r="O52" i="32" s="1"/>
  <c r="T53" i="32"/>
  <c r="O61" i="32"/>
  <c r="O63" i="32" s="1"/>
  <c r="N64" i="32"/>
  <c r="E64" i="32"/>
  <c r="E39" i="32"/>
  <c r="E41" i="32" s="1"/>
  <c r="Y39" i="32"/>
  <c r="Y41" i="32" s="1"/>
  <c r="D42" i="32"/>
  <c r="X42" i="32"/>
  <c r="S50" i="32"/>
  <c r="S52" i="32" s="1"/>
  <c r="D53" i="32"/>
  <c r="X53" i="32"/>
  <c r="O64" i="32"/>
  <c r="Z64" i="32"/>
  <c r="Z39" i="32"/>
  <c r="Z41" i="32" s="1"/>
  <c r="E42" i="32"/>
  <c r="Z42" i="32"/>
  <c r="T50" i="32"/>
  <c r="T52" i="32" s="1"/>
  <c r="E53" i="32"/>
  <c r="D39" i="32" l="1"/>
  <c r="D41" i="32" s="1"/>
  <c r="X39" i="32"/>
  <c r="X41" i="32" s="1"/>
  <c r="X43" i="32" s="1"/>
  <c r="G75" i="32" s="1"/>
  <c r="I54" i="32"/>
  <c r="D76" i="32" s="1"/>
  <c r="S43" i="32"/>
  <c r="F75" i="32" s="1"/>
  <c r="N43" i="32"/>
  <c r="E75" i="32" s="1"/>
  <c r="I65" i="32"/>
  <c r="D77" i="32" s="1"/>
  <c r="N54" i="32"/>
  <c r="E76" i="32" s="1"/>
  <c r="X54" i="32"/>
  <c r="G76" i="32" s="1"/>
  <c r="D54" i="32"/>
  <c r="C76" i="32" s="1"/>
  <c r="Y43" i="32"/>
  <c r="H75" i="32" s="1"/>
  <c r="H78" i="32" s="1"/>
  <c r="D43" i="32"/>
  <c r="C75" i="32" s="1"/>
  <c r="S54" i="32"/>
  <c r="F76" i="32" s="1"/>
  <c r="X61" i="32"/>
  <c r="X63" i="32" s="1"/>
  <c r="X65" i="32" s="1"/>
  <c r="G77" i="32" s="1"/>
  <c r="S61" i="32"/>
  <c r="S63" i="32" s="1"/>
  <c r="S65" i="32" s="1"/>
  <c r="F77" i="32" s="1"/>
  <c r="Y65" i="32"/>
  <c r="H77" i="32" s="1"/>
  <c r="H80" i="32" s="1"/>
  <c r="N61" i="32"/>
  <c r="N63" i="32" s="1"/>
  <c r="N65" i="32" s="1"/>
  <c r="E77" i="32" s="1"/>
  <c r="I43" i="32"/>
  <c r="D75" i="32" s="1"/>
  <c r="D61" i="32"/>
  <c r="D63" i="32" s="1"/>
  <c r="D65" i="32" s="1"/>
  <c r="C77" i="32" s="1"/>
  <c r="C80" i="32" l="1"/>
  <c r="C78" i="32"/>
  <c r="F78" i="32"/>
  <c r="C79" i="32"/>
  <c r="F80" i="32"/>
  <c r="F79" i="32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S2" i="2" s="1"/>
  <c r="R254" i="30"/>
  <c r="R6" i="2" s="1"/>
  <c r="AB253" i="30"/>
  <c r="AB2" i="2" s="1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T2" i="2" s="1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W2" i="2" s="1"/>
  <c r="N253" i="30"/>
  <c r="N2" i="2" s="1"/>
  <c r="F253" i="30"/>
  <c r="F2" i="2" s="1"/>
  <c r="AF253" i="30"/>
  <c r="AF2" i="2" s="1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Y2" i="2" s="1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L254" i="30"/>
  <c r="L6" i="2" s="1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6" i="8" l="1"/>
  <c r="S6" i="8"/>
  <c r="I6" i="8"/>
  <c r="K6" i="8"/>
  <c r="J6" i="8"/>
  <c r="Q6" i="8"/>
  <c r="AF6" i="8"/>
  <c r="X6" i="8"/>
  <c r="P6" i="8"/>
  <c r="H6" i="8"/>
  <c r="AA6" i="8"/>
  <c r="R6" i="8"/>
  <c r="AG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AF5" i="9"/>
  <c r="AF3" i="9" s="1"/>
  <c r="W3" i="10"/>
  <c r="O5" i="9"/>
  <c r="O4" i="9" s="1"/>
  <c r="T5" i="9"/>
  <c r="T4" i="9" s="1"/>
  <c r="C5" i="9"/>
  <c r="C4" i="9" s="1"/>
  <c r="B3" i="9"/>
  <c r="J5" i="9"/>
  <c r="J3" i="9" s="1"/>
  <c r="M5" i="9"/>
  <c r="M4" i="9" s="1"/>
  <c r="B3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O3" i="9" l="1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7" i="10"/>
  <c r="Y7" i="10"/>
  <c r="C7" i="10"/>
  <c r="P3" i="10"/>
  <c r="P7" i="10"/>
  <c r="R7" i="10"/>
  <c r="U7" i="10"/>
  <c r="E7" i="10"/>
  <c r="AG7" i="10"/>
  <c r="N3" i="10"/>
  <c r="N7" i="10"/>
  <c r="M7" i="10"/>
  <c r="AB3" i="10"/>
  <c r="AB7" i="10"/>
  <c r="AE7" i="10"/>
  <c r="K3" i="10"/>
  <c r="K7" i="10"/>
  <c r="L3" i="10"/>
  <c r="L7" i="10"/>
  <c r="Q7" i="10"/>
  <c r="Z3" i="10"/>
  <c r="Z7" i="10"/>
  <c r="AF3" i="10"/>
  <c r="AF7" i="10"/>
  <c r="S7" i="10"/>
  <c r="V7" i="10"/>
  <c r="AC7" i="10"/>
  <c r="J7" i="10"/>
  <c r="T7" i="10"/>
  <c r="W7" i="10"/>
  <c r="F7" i="10"/>
  <c r="O7" i="10"/>
  <c r="AA3" i="10"/>
  <c r="AA7" i="10"/>
  <c r="I7" i="10"/>
  <c r="G7" i="10"/>
  <c r="D7" i="10"/>
  <c r="X7" i="10"/>
  <c r="AD7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AB2" i="17" s="1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N3" i="9"/>
  <c r="R3" i="9"/>
  <c r="J4" i="9"/>
  <c r="AE4" i="9"/>
  <c r="V3" i="10"/>
  <c r="Q3" i="10"/>
  <c r="F3" i="10"/>
  <c r="AG3" i="10"/>
  <c r="D3" i="10"/>
  <c r="H3" i="10"/>
  <c r="C3" i="10"/>
  <c r="B4" i="2"/>
  <c r="AE3" i="10"/>
  <c r="G3" i="10"/>
  <c r="AC3" i="10"/>
  <c r="O3" i="10"/>
  <c r="I3" i="10"/>
  <c r="Y3" i="10"/>
  <c r="M3" i="10"/>
  <c r="R3" i="10"/>
  <c r="T3" i="10"/>
  <c r="E3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L2" i="17"/>
  <c r="T2" i="17"/>
  <c r="F2" i="17"/>
  <c r="R2" i="17"/>
  <c r="AF2" i="17"/>
  <c r="AC2" i="17"/>
  <c r="Q6" i="10"/>
  <c r="X2" i="17"/>
  <c r="AF6" i="9"/>
  <c r="I6" i="9"/>
  <c r="Q2" i="17"/>
  <c r="N2" i="17"/>
  <c r="AG2" i="17"/>
  <c r="D6" i="10"/>
  <c r="O2" i="17"/>
  <c r="Q6" i="9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Y6" i="10"/>
  <c r="AF6" i="10"/>
  <c r="P2" i="17"/>
  <c r="I6" i="10"/>
  <c r="I2" i="17"/>
  <c r="S2" i="17"/>
  <c r="E2" i="17"/>
  <c r="Y6" i="9"/>
  <c r="U2" i="17"/>
  <c r="M2" i="17"/>
  <c r="D6" i="9"/>
  <c r="J2" i="17"/>
  <c r="X6" i="10"/>
  <c r="C6" i="9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<sst xmlns="http://schemas.openxmlformats.org/spreadsheetml/2006/main" count="3078" uniqueCount="1398">
  <si>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</si>
  <si>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</si>
  <si>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</si>
  <si>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</si>
  <si>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</si>
  <si>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</si>
  <si>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</si>
  <si>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</si>
  <si>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</si>
  <si>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</si>
  <si>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</si>
  <si>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</si>
  <si>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</si>
  <si>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</si>
  <si>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</si>
  <si>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</si>
  <si>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</si>
  <si>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</si>
  <si>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</si>
  <si>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</si>
  <si>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</si>
  <si>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</si>
  <si>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</si>
  <si>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</si>
  <si>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</si>
  <si>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</si>
  <si>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</si>
  <si>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</si>
  <si>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</si>
  <si>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</si>
  <si>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</si>
  <si>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</si>
  <si>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</si>
  <si>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</si>
  <si>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</si>
  <si>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</si>
  <si>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</si>
  <si>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</si>
  <si>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</si>
  <si>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</si>
  <si>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</si>
  <si>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</si>
  <si>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</si>
  <si>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</si>
  <si>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</si>
  <si>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</si>
  <si>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</si>
  <si>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</si>
  <si>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</si>
  <si>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</si>
  <si>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</si>
  <si>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</si>
  <si>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</si>
  <si>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</si>
  <si>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</si>
  <si>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</si>
  <si>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</si>
  <si>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</si>
  <si>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</si>
  <si>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</si>
  <si>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</si>
  <si>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</si>
  <si>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</si>
  <si>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</si>
  <si>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</si>
  <si>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</si>
  <si>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</si>
  <si>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</si>
  <si>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</si>
  <si>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</si>
  <si>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</si>
  <si>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</si>
  <si>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</si>
  <si>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</si>
  <si>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</si>
  <si>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</si>
  <si>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</si>
  <si>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</si>
  <si>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</si>
  <si>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</si>
  <si>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</si>
  <si>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</si>
  <si>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</si>
  <si>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</si>
  <si>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</si>
  <si>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</si>
  <si>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</si>
  <si>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</si>
  <si>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</si>
  <si>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</si>
  <si>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</si>
  <si>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</si>
  <si>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</si>
  <si>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</si>
  <si>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</si>
  <si>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</si>
  <si>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</si>
  <si>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</si>
  <si>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</si>
  <si>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</si>
  <si>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</si>
  <si>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</si>
  <si>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</si>
  <si>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</si>
  <si>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</si>
  <si>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</si>
  <si>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</si>
  <si>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</si>
  <si>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</si>
  <si>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</si>
  <si>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</si>
  <si>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</si>
  <si>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</si>
  <si>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</si>
  <si>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</si>
  <si>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</si>
  <si>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</si>
  <si>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</si>
  <si>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</si>
  <si>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</si>
  <si>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</si>
  <si>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</si>
  <si>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</si>
  <si>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</si>
  <si>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</si>
  <si>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</si>
  <si>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</si>
  <si>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</si>
  <si>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</si>
  <si>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</si>
  <si>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</si>
  <si>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</si>
  <si>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</si>
  <si>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</si>
  <si>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</si>
  <si>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</si>
  <si>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</si>
  <si>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</si>
  <si>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</si>
  <si>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</si>
  <si>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</si>
  <si>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</si>
  <si>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</si>
  <si>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</si>
  <si>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</si>
  <si>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</si>
  <si>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</si>
  <si>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</si>
  <si>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</si>
  <si>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</si>
  <si>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</si>
  <si>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</si>
  <si>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</si>
  <si>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</si>
  <si>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</si>
  <si>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</si>
  <si>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</si>
  <si>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</si>
  <si>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</si>
  <si>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</si>
  <si>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</si>
  <si>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</si>
  <si>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</si>
  <si>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</si>
  <si>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</si>
  <si>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</si>
  <si>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</si>
  <si>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</si>
  <si>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</si>
  <si>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</si>
  <si>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</si>
  <si>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</si>
  <si>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</si>
  <si>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</si>
  <si>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</si>
  <si>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</si>
  <si>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</si>
  <si>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</si>
  <si>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</si>
  <si>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</si>
  <si>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</si>
  <si>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</si>
  <si>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</si>
  <si>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</si>
  <si>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</si>
  <si>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</si>
  <si>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</si>
  <si>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</si>
  <si>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</si>
  <si>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</si>
  <si>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</si>
  <si>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</si>
  <si>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</si>
  <si>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</si>
  <si>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</si>
  <si>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</si>
  <si>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</si>
  <si>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</si>
  <si>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</si>
  <si>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</si>
  <si>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</si>
  <si>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</si>
  <si>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</si>
  <si>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</si>
  <si>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</si>
  <si>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</si>
  <si>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</si>
  <si>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</si>
  <si>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</si>
  <si>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</si>
  <si>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</si>
  <si>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</si>
  <si>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</si>
  <si>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</si>
  <si>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</si>
  <si>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</si>
  <si>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</si>
  <si>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</si>
  <si>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</si>
  <si>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</si>
  <si>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</si>
  <si>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</si>
  <si>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</si>
  <si>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</si>
  <si>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</si>
  <si>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</si>
  <si>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</si>
  <si>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</si>
  <si>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</si>
  <si>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</si>
  <si>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</si>
  <si>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</si>
  <si>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</si>
  <si>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</si>
  <si>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</si>
  <si>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</si>
  <si>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</si>
  <si>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</si>
  <si>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</si>
  <si>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</si>
  <si>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</si>
  <si>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</si>
  <si>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</si>
  <si>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</si>
  <si>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</si>
  <si>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</si>
  <si>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</si>
  <si>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</si>
  <si>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</si>
  <si>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</si>
  <si>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</si>
  <si>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</si>
  <si>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</si>
  <si>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</si>
  <si>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</si>
  <si>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</si>
  <si>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</si>
  <si>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</si>
  <si>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</si>
  <si>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</si>
  <si>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</si>
  <si>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</si>
  <si>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</si>
  <si>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</si>
  <si>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</si>
  <si>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</si>
  <si>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</si>
  <si>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</si>
  <si>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</si>
  <si>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</si>
  <si>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</si>
  <si>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</si>
  <si>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</si>
  <si>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</si>
  <si>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</si>
  <si>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</si>
  <si>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</si>
  <si>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</si>
  <si>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</si>
  <si>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</si>
  <si>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</si>
  <si>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</si>
  <si>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</si>
  <si>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</si>
  <si>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</si>
  <si>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</si>
  <si>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</si>
  <si>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</si>
  <si>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</si>
  <si>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</si>
  <si>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</si>
  <si>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</si>
  <si>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</si>
  <si>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</si>
  <si>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</si>
  <si>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</si>
  <si>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</si>
  <si>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</si>
  <si>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</si>
  <si>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</si>
  <si>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</si>
  <si>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</si>
  <si>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</si>
  <si>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</si>
  <si>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</si>
  <si>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</si>
  <si>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</si>
  <si>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</si>
  <si>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</si>
  <si>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</si>
  <si>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</si>
  <si>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</si>
  <si>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</si>
  <si>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</si>
  <si>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</si>
  <si>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</si>
  <si>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</si>
  <si>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</si>
  <si>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</si>
  <si>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</si>
  <si>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</si>
  <si>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</si>
  <si>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</si>
  <si>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</si>
  <si>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</si>
  <si>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</si>
  <si>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</si>
  <si>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</si>
  <si>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</si>
  <si>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</si>
  <si>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</si>
  <si>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</si>
  <si>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</si>
  <si>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</si>
  <si>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</si>
  <si>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</si>
  <si>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</si>
  <si>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</si>
  <si>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</si>
  <si>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</si>
  <si>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</si>
  <si>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</si>
  <si>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</si>
  <si>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</si>
  <si>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</si>
  <si>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</si>
  <si>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</si>
  <si>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</si>
  <si>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</si>
  <si>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</si>
  <si>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</si>
  <si>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</si>
  <si>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</si>
  <si>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</si>
  <si>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</si>
  <si>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</si>
  <si>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</si>
  <si>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</si>
  <si>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</si>
  <si>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</si>
  <si>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</si>
  <si>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</si>
  <si>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</si>
  <si>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</si>
  <si>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</si>
  <si>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</si>
  <si>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</si>
  <si>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</si>
  <si>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</si>
  <si>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</si>
  <si>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</si>
  <si>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</si>
  <si>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</si>
  <si>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</si>
  <si>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</si>
  <si>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</si>
  <si>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</si>
  <si>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</si>
  <si>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</si>
  <si>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</si>
  <si>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</si>
  <si>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</si>
  <si>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</si>
  <si>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</si>
  <si>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</si>
  <si>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</si>
  <si>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</si>
  <si>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</si>
  <si>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</si>
  <si>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</si>
  <si>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</si>
  <si>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</si>
  <si>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</si>
  <si>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</si>
  <si>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</si>
  <si>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</si>
  <si>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</si>
  <si>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</si>
  <si>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</si>
  <si>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</si>
  <si>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</si>
  <si>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</si>
  <si>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</si>
  <si>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</si>
  <si>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</si>
  <si>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</si>
  <si>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</si>
  <si>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</si>
  <si>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</si>
  <si>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</si>
  <si>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</si>
  <si>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</si>
  <si>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</si>
  <si>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</si>
  <si>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</si>
  <si>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</si>
  <si>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</si>
  <si>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</si>
  <si>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</si>
  <si>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</si>
  <si>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</si>
  <si>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</si>
  <si>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</si>
  <si>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</si>
  <si>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</si>
  <si>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</si>
  <si>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</si>
  <si>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</si>
  <si>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</si>
  <si>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</si>
  <si>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</si>
  <si>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</si>
  <si>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</si>
  <si>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</si>
  <si>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</si>
  <si>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</si>
  <si>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</si>
  <si>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</si>
  <si>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</si>
  <si>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</si>
  <si>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</si>
  <si>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</si>
  <si>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</si>
  <si>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</si>
  <si>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</si>
  <si>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</si>
  <si>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</si>
  <si>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</si>
  <si>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</si>
  <si>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</si>
  <si>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</si>
  <si>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</si>
  <si>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</si>
  <si>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</si>
  <si>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</si>
  <si>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</si>
  <si>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</si>
  <si>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</si>
  <si>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</si>
  <si>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</si>
  <si>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</si>
  <si>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</si>
  <si>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</si>
  <si>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</si>
  <si>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</si>
  <si>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</si>
  <si>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</si>
  <si>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</si>
  <si>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</si>
  <si>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</si>
  <si>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</si>
  <si>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</si>
  <si>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</si>
  <si>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</si>
  <si>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</si>
  <si>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</si>
  <si>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</si>
  <si>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</si>
  <si>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</si>
  <si>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</si>
  <si>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</si>
  <si>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</si>
  <si>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</si>
  <si>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</si>
  <si>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</si>
  <si>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</si>
  <si>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</si>
  <si>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</si>
  <si>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</si>
  <si>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</si>
  <si>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</si>
  <si>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</si>
  <si>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</si>
  <si>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</si>
  <si>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</si>
  <si>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</si>
  <si>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</si>
  <si>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</si>
  <si>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</si>
  <si>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</si>
  <si>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</si>
  <si>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</si>
  <si>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</si>
  <si>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</si>
  <si>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</si>
  <si>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</si>
  <si>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</si>
  <si>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</si>
  <si>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</si>
  <si>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</si>
  <si>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</si>
  <si>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</si>
  <si>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</si>
  <si>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</si>
  <si>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</si>
  <si>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</si>
  <si>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</si>
  <si>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</si>
  <si>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</si>
  <si>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</si>
  <si>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</si>
  <si>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</si>
  <si>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</si>
  <si>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</si>
  <si>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</si>
  <si>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</si>
  <si>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</si>
  <si>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</si>
  <si>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</si>
  <si>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</si>
  <si>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</si>
  <si>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</si>
  <si>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</si>
  <si>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</si>
  <si>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</si>
  <si>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</si>
  <si>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</si>
  <si>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</si>
  <si>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</si>
  <si>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</si>
  <si>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</si>
  <si>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</si>
  <si>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</si>
  <si>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</si>
  <si>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</si>
  <si>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</si>
  <si>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</si>
  <si>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</si>
  <si>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</si>
  <si>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</si>
  <si>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</si>
  <si>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</si>
  <si>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</si>
  <si>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</si>
  <si>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</si>
  <si>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</si>
  <si>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</si>
  <si>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</si>
  <si>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</si>
  <si>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</si>
  <si>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</si>
  <si>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</si>
  <si>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</si>
  <si>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</si>
  <si>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</si>
  <si>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</si>
  <si>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</si>
  <si>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</si>
  <si>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</si>
  <si>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</si>
  <si>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</si>
  <si>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</si>
  <si>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</si>
  <si>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</si>
  <si>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</si>
  <si>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</si>
  <si>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</si>
  <si>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</si>
  <si>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</si>
  <si>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</si>
  <si>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</si>
  <si>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</si>
  <si>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</si>
  <si>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</si>
  <si>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</si>
  <si>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</si>
  <si>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</si>
  <si>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</si>
  <si>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</si>
  <si>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</si>
  <si>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</si>
  <si>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</si>
  <si>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</si>
  <si>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</si>
  <si>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</si>
  <si>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</si>
  <si>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</si>
  <si>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</si>
  <si>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</si>
  <si>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</si>
  <si>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</si>
  <si>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</si>
  <si>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</si>
  <si>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</si>
  <si>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</si>
  <si>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</si>
  <si>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</si>
  <si>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</si>
  <si>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</si>
  <si>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</si>
  <si>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</si>
  <si>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</si>
  <si>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</si>
  <si>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</si>
  <si>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</si>
  <si>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</si>
  <si>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</si>
  <si>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</si>
  <si>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</si>
  <si>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</si>
  <si>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</si>
  <si>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</si>
  <si>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</si>
  <si>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</si>
  <si>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</si>
  <si>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</si>
  <si>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</si>
  <si>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</si>
  <si>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</si>
  <si>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</si>
  <si>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</si>
  <si>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</si>
  <si>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</si>
  <si>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</si>
  <si>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</si>
  <si>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</si>
  <si>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</si>
  <si>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</si>
  <si>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</si>
  <si>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</si>
  <si>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</si>
  <si>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</si>
  <si>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</si>
  <si>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</si>
  <si>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</si>
  <si>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</si>
  <si>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</si>
  <si>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</si>
  <si>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</si>
  <si>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</si>
  <si>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</si>
  <si>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</si>
  <si>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</si>
  <si>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</si>
  <si>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</si>
  <si>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</si>
  <si>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</si>
  <si>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</si>
  <si>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</si>
  <si>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</si>
  <si>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</si>
  <si>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</si>
  <si>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</si>
  <si>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</si>
  <si>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</si>
  <si>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</si>
  <si>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</si>
  <si>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</si>
  <si>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</si>
  <si>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</si>
  <si>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</si>
  <si>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</si>
  <si>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</si>
  <si>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</si>
  <si>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</si>
  <si>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</si>
  <si>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</si>
  <si>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</si>
  <si>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</si>
  <si>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</si>
  <si>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</si>
  <si>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</si>
  <si>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</si>
  <si>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</si>
  <si>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</si>
  <si>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</si>
  <si>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</si>
  <si>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</si>
  <si>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</si>
  <si>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</si>
  <si>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</si>
  <si>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</si>
  <si>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</si>
  <si>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</si>
  <si>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</si>
  <si>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</si>
  <si>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</si>
  <si>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</si>
  <si>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</si>
  <si>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</si>
  <si>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</si>
  <si>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</si>
  <si>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</si>
  <si>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</si>
  <si>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</si>
  <si>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</si>
  <si>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</si>
  <si>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</si>
  <si>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</si>
  <si>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</si>
  <si>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</si>
  <si>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</si>
  <si>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</si>
  <si>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</si>
  <si>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</si>
  <si>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</si>
  <si>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</si>
  <si>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</si>
  <si>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</si>
  <si>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</si>
  <si>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</si>
  <si>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</si>
  <si>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</si>
  <si>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</si>
  <si>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</si>
  <si>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</si>
  <si>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</si>
  <si>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</si>
  <si>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</si>
  <si>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</si>
  <si>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</si>
  <si>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</si>
  <si>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</si>
  <si>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</si>
  <si>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</si>
  <si>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</si>
  <si>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</si>
  <si>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</si>
  <si>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</si>
  <si>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</si>
  <si>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</si>
  <si>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</si>
  <si>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</si>
  <si>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</si>
  <si>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</si>
  <si>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</si>
  <si>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</si>
  <si>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</si>
  <si>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</si>
  <si>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</si>
  <si>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</si>
  <si>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</si>
  <si>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</si>
  <si>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</si>
  <si>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</si>
  <si>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</si>
  <si>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</si>
  <si>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</si>
  <si>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</si>
  <si>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</si>
  <si>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</si>
  <si>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</si>
  <si>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</si>
  <si>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</si>
  <si>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</si>
  <si>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</si>
  <si>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</si>
  <si>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</si>
  <si>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</si>
  <si>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</si>
  <si>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</si>
  <si>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</si>
  <si>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</si>
  <si>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</si>
  <si>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</si>
  <si>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</si>
  <si>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</si>
  <si>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</si>
  <si>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</si>
  <si>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</si>
  <si>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</si>
  <si>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</si>
  <si>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</si>
  <si>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</si>
  <si>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</si>
  <si>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</si>
  <si>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</si>
  <si>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</si>
  <si>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</si>
  <si>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</si>
  <si>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</si>
  <si>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</si>
  <si>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</si>
  <si>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</si>
  <si>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</si>
  <si>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</si>
  <si>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</si>
  <si>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</si>
  <si>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</si>
  <si>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</si>
  <si>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</si>
  <si>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</si>
  <si>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</si>
  <si>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</si>
  <si>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</si>
  <si>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</si>
  <si>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</si>
  <si>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</si>
  <si>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</si>
  <si>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</si>
  <si>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</si>
  <si>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</si>
  <si>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</si>
  <si>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</si>
  <si>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</si>
  <si>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</si>
  <si>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</si>
  <si>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</si>
  <si>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</si>
  <si>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</si>
  <si>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</si>
  <si>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</si>
  <si>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</si>
  <si>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</si>
  <si>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</si>
  <si>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</si>
  <si>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</si>
  <si>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</si>
  <si>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</si>
  <si>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</si>
  <si>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</si>
  <si>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</si>
  <si>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</si>
  <si>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</si>
  <si>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</si>
  <si>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</si>
  <si>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</si>
  <si>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</si>
  <si>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</si>
  <si>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</si>
  <si>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</si>
  <si>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</si>
  <si>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</si>
  <si>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</si>
  <si>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</si>
  <si>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</si>
  <si>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</si>
  <si>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</si>
  <si>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</si>
  <si>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</si>
  <si>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</si>
  <si>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</si>
  <si>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</si>
  <si>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</si>
  <si>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</si>
  <si>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</si>
  <si>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</si>
  <si>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</si>
  <si>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</si>
  <si>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</si>
  <si>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</si>
  <si>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</si>
  <si>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</si>
  <si>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</si>
  <si>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</si>
  <si>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</si>
  <si>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</si>
  <si>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</si>
  <si>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</si>
  <si>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</si>
  <si>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</si>
  <si>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</si>
  <si>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</si>
  <si>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</si>
  <si>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</si>
  <si>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</si>
  <si>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</si>
  <si>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</si>
  <si>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</si>
  <si>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</si>
  <si>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</si>
  <si>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</si>
  <si>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</si>
  <si>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</si>
  <si>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</si>
  <si>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</si>
  <si>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</si>
  <si>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</si>
  <si>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</si>
  <si>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</si>
  <si>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</si>
  <si>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</si>
  <si>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</si>
  <si>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</si>
  <si>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</si>
  <si>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</si>
  <si>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</si>
  <si>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</si>
  <si>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</si>
  <si>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</si>
  <si>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</si>
  <si>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</si>
  <si>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</si>
  <si>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</si>
  <si>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</si>
  <si>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</si>
  <si>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</si>
  <si>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</si>
  <si>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</si>
  <si>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</si>
  <si>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</si>
  <si>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</si>
  <si>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</si>
  <si>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</si>
  <si>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</si>
  <si>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</si>
  <si>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</si>
  <si>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</si>
  <si>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</si>
  <si>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</si>
  <si>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</si>
  <si>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</si>
  <si>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</si>
  <si>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</si>
  <si>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</si>
  <si>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</si>
  <si>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</si>
  <si>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</si>
  <si>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</si>
  <si>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</si>
  <si>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</si>
  <si>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</si>
  <si>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</si>
  <si>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</si>
  <si>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</si>
  <si>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</si>
  <si>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</si>
  <si>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</si>
  <si>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</si>
  <si>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</si>
  <si>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</si>
  <si>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</si>
  <si>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</si>
  <si>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</si>
  <si>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</si>
  <si>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</si>
  <si>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</si>
  <si>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</si>
  <si>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</si>
  <si>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</si>
  <si>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</si>
  <si>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</si>
  <si>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</si>
  <si>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</si>
  <si>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</si>
  <si>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</si>
  <si>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</si>
  <si>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</si>
  <si>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</si>
  <si>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</si>
  <si>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</si>
  <si>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</si>
  <si>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</si>
  <si>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</si>
  <si>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</si>
  <si>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</si>
  <si>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</si>
  <si>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</si>
  <si>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</si>
  <si>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</si>
  <si>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</si>
  <si>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</si>
  <si>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</si>
  <si>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</si>
  <si>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</si>
  <si>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</si>
  <si>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</si>
  <si>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</si>
  <si>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</si>
  <si>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</si>
  <si>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</si>
  <si>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</si>
  <si>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</si>
  <si>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</si>
  <si>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</si>
  <si>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</si>
  <si>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</si>
  <si>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</si>
  <si>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</si>
  <si>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</si>
  <si>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</si>
  <si>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</si>
  <si>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</si>
  <si>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</si>
  <si>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</si>
  <si>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</si>
  <si>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</si>
  <si>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</si>
  <si>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</si>
  <si>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</si>
  <si>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</si>
  <si>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</si>
  <si>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</si>
  <si>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</si>
  <si>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</si>
  <si>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</si>
  <si>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</si>
  <si>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</si>
  <si>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</si>
  <si>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</si>
  <si>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</si>
  <si>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</si>
  <si>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</si>
  <si>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</si>
  <si>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</si>
  <si>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</si>
  <si>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</si>
  <si>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</si>
  <si>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</si>
  <si>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</si>
  <si>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</si>
  <si>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</si>
  <si>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</si>
  <si>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</si>
  <si>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</si>
  <si>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</si>
  <si>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</si>
  <si>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</si>
  <si>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</si>
  <si>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</si>
  <si>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</si>
  <si>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</si>
  <si>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</si>
  <si>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</si>
  <si>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</si>
  <si>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</si>
  <si>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</si>
  <si>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</si>
  <si>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</si>
  <si>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</si>
  <si>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</si>
  <si>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</si>
  <si>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</si>
  <si>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</si>
  <si>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</si>
  <si>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</si>
  <si>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</si>
  <si>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</si>
  <si>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</si>
  <si>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</si>
  <si>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</si>
  <si>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</si>
  <si>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</si>
  <si>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</si>
  <si>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</si>
  <si>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</si>
  <si>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</si>
  <si>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</si>
  <si>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</si>
  <si>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</si>
  <si>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</si>
  <si>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</si>
  <si>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</si>
  <si>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</si>
  <si>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</si>
  <si>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</si>
  <si>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</si>
  <si>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</si>
  <si>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</si>
  <si>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</si>
  <si>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</si>
  <si>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</si>
  <si>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</si>
  <si>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</si>
  <si>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</si>
  <si>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</si>
  <si>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</si>
  <si>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</si>
  <si>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</si>
  <si>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</si>
  <si>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</si>
  <si>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</si>
  <si>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</si>
  <si>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</si>
  <si>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</si>
  <si>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</si>
  <si>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</si>
  <si>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</si>
  <si>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</si>
  <si>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</si>
  <si>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</si>
  <si>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</si>
  <si>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</si>
  <si>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</si>
  <si>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</si>
  <si>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</si>
  <si>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</si>
  <si>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</si>
  <si>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</si>
  <si>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</si>
  <si>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</si>
  <si>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</si>
  <si>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</si>
  <si>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</si>
  <si>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</si>
  <si>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</si>
  <si>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</si>
  <si>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</si>
  <si>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</si>
  <si>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</si>
  <si>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</si>
  <si>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</si>
  <si>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</si>
  <si>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</si>
  <si>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</si>
  <si>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</si>
  <si>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</si>
  <si>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</si>
  <si>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</si>
  <si>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</si>
  <si>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</si>
  <si>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</si>
  <si>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</si>
  <si>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</si>
  <si>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</si>
  <si>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</si>
  <si>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</si>
  <si>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</si>
  <si>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</si>
  <si>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</si>
  <si>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</si>
  <si>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</si>
  <si>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</si>
  <si>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</si>
  <si>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</si>
  <si>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</si>
  <si>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</si>
  <si>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</si>
  <si>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</si>
  <si>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</si>
  <si>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</si>
  <si>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</si>
  <si>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</si>
  <si>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</si>
  <si>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</si>
  <si>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</si>
  <si>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</si>
  <si>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</si>
  <si>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</si>
  <si>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</si>
  <si>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</si>
  <si>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</si>
  <si>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</si>
  <si>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</si>
  <si>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</si>
  <si>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</si>
  <si>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</si>
  <si>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</si>
  <si>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</si>
  <si>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</si>
  <si>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</si>
  <si>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</si>
  <si>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</si>
  <si>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</si>
  <si>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</si>
  <si>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</si>
  <si>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</si>
  <si>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</si>
  <si>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</si>
  <si>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</si>
  <si>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</si>
  <si>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</si>
  <si>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</si>
  <si>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</si>
  <si>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</si>
  <si>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</si>
  <si>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</si>
  <si>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</si>
  <si>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</si>
  <si>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</si>
  <si>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</si>
  <si>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</si>
  <si>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</si>
  <si>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</si>
  <si>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</si>
  <si>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</si>
  <si>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</si>
  <si>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</si>
  <si>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</si>
  <si>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</si>
  <si>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</si>
  <si>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</si>
  <si>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</si>
  <si>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</si>
  <si>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</si>
  <si>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</si>
  <si>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</si>
  <si>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</si>
  <si>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</si>
  <si>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</si>
  <si>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</si>
  <si>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</si>
  <si>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</si>
  <si>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</si>
  <si>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</si>
  <si>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</si>
  <si>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</si>
  <si>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</si>
  <si>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</si>
  <si>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</si>
  <si>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</si>
  <si>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</si>
  <si>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</si>
  <si>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</si>
  <si>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</si>
  <si>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</si>
  <si>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</si>
  <si>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</si>
  <si>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</si>
  <si>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</si>
  <si>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</si>
  <si>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</si>
  <si>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</si>
  <si>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</si>
  <si>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</si>
  <si>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</si>
  <si>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</si>
  <si>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</si>
  <si>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</si>
  <si>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</si>
  <si>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</si>
  <si>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</si>
  <si>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</si>
  <si>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</si>
  <si>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</si>
  <si>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</si>
  <si>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</si>
  <si>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</si>
  <si>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</si>
  <si>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</si>
  <si>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</si>
  <si>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</si>
  <si>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</si>
  <si>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</si>
  <si>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</si>
  <si>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Marginal Abatement Cost - MDV/HDV Electrification</t>
  </si>
  <si>
    <t>Cost Inputs</t>
  </si>
  <si>
    <t>General Inputs</t>
  </si>
  <si>
    <t>Sensitivity Inputs</t>
  </si>
  <si>
    <t>Input Name</t>
  </si>
  <si>
    <t>Units</t>
  </si>
  <si>
    <t>Value</t>
  </si>
  <si>
    <t>Electricity Price</t>
  </si>
  <si>
    <t>Vehicle Lifetime</t>
  </si>
  <si>
    <t>yr</t>
  </si>
  <si>
    <t>Low</t>
  </si>
  <si>
    <t>$/kWh</t>
  </si>
  <si>
    <t>Charger Lifetime</t>
  </si>
  <si>
    <t>Mid</t>
  </si>
  <si>
    <t>Discount Rate</t>
  </si>
  <si>
    <t>%</t>
  </si>
  <si>
    <t>High</t>
  </si>
  <si>
    <t>Diesel Price</t>
  </si>
  <si>
    <t>$/gal</t>
  </si>
  <si>
    <t>H2 Price</t>
  </si>
  <si>
    <t>$/kg</t>
  </si>
  <si>
    <t>Electricity Emissions Intensity</t>
  </si>
  <si>
    <t>kg CO2e/kWh</t>
  </si>
  <si>
    <t>Diesel Emissions Intensity</t>
  </si>
  <si>
    <t>kg CO2e/gal</t>
  </si>
  <si>
    <t>MDV (Class 2b-3)</t>
  </si>
  <si>
    <t>MDV (Class 4-5)</t>
  </si>
  <si>
    <t>MDV (Class 6-7)</t>
  </si>
  <si>
    <t>HDV (Class 8)</t>
  </si>
  <si>
    <t>HDV (Class 7-8 Tractor)</t>
  </si>
  <si>
    <t>BEV</t>
  </si>
  <si>
    <t>Diesel ICEV</t>
  </si>
  <si>
    <t>FCV</t>
  </si>
  <si>
    <t>Vehicle Cost</t>
  </si>
  <si>
    <t>$/vehicle</t>
  </si>
  <si>
    <t>Vehicle Efficiency</t>
  </si>
  <si>
    <t>mi/kWh</t>
  </si>
  <si>
    <t>MPGe</t>
  </si>
  <si>
    <t>mi/kg</t>
  </si>
  <si>
    <t>Maintenance Costs</t>
  </si>
  <si>
    <t>$/mi</t>
  </si>
  <si>
    <t>Annual Mileage</t>
  </si>
  <si>
    <t>mi/yr</t>
  </si>
  <si>
    <t>EVSE Cost (19 kW Charger)</t>
  </si>
  <si>
    <t>$</t>
  </si>
  <si>
    <t>EVSE Cost (40 kW Charger)</t>
  </si>
  <si>
    <t>EVSE Cost (80 kW Charger)</t>
  </si>
  <si>
    <t>Infrastructure Upgrade Cost</t>
  </si>
  <si>
    <t>Vehicles per Charger</t>
  </si>
  <si>
    <t>Cost Calculations by Vehicle Class</t>
  </si>
  <si>
    <t>Category</t>
  </si>
  <si>
    <t>Annualized Capital Costs</t>
  </si>
  <si>
    <t>$/yr</t>
  </si>
  <si>
    <t>Annual Fuel Costs</t>
  </si>
  <si>
    <t>Annual Maintenance Costs</t>
  </si>
  <si>
    <t>Total Annual Costs</t>
  </si>
  <si>
    <t>Annual Emissions</t>
  </si>
  <si>
    <t>tCO2e/yr</t>
  </si>
  <si>
    <t xml:space="preserve"> </t>
  </si>
  <si>
    <t>Marginal Abatement Cost</t>
  </si>
  <si>
    <t>$/tCO2e</t>
  </si>
  <si>
    <t>Results</t>
  </si>
  <si>
    <t>Vehicle Type</t>
  </si>
  <si>
    <t>MDV - BEV</t>
  </si>
  <si>
    <t>HDV - BEV</t>
  </si>
  <si>
    <t>Vehicle Class</t>
  </si>
  <si>
    <t>Estimated 2030 Sales (CARB ACT analysis)</t>
  </si>
  <si>
    <t>2030 Sales Share</t>
  </si>
  <si>
    <t>Vehicle Class MAC (Low)</t>
  </si>
  <si>
    <t>Vehicle Class MAC (Mid)</t>
  </si>
  <si>
    <t>N/A</t>
  </si>
  <si>
    <t>Vehicle Class MAC (High)</t>
  </si>
  <si>
    <t>Weighted Average MAC (Low)</t>
  </si>
  <si>
    <t>Weighted Average MAC (Mid)</t>
  </si>
  <si>
    <t>Weighted Average MAC (High)</t>
  </si>
  <si>
    <t>Source: Energy and Environmental Economics (E3)</t>
  </si>
  <si>
    <t>2019 to 2012, for AEO 2020</t>
  </si>
  <si>
    <t>Source: CARB</t>
  </si>
  <si>
    <t>https://ww3.arb.ca.gov/regact/2019/act2019/isor.pdf</t>
  </si>
  <si>
    <t>PUBLIC HEARING TO CONSIDER THE PROPOSED ADVANCED CLEAN TRUCKS REGULATION</t>
  </si>
  <si>
    <t>Class 2b-3 Pickup/Van</t>
  </si>
  <si>
    <t>Tractors</t>
  </si>
  <si>
    <t>2021-2023 MY</t>
  </si>
  <si>
    <t>2024-2026 MY</t>
  </si>
  <si>
    <t>2027-2030 MY</t>
  </si>
  <si>
    <t>LDV Freight</t>
  </si>
  <si>
    <t>HDV Freight</t>
  </si>
  <si>
    <t>Year-to-year change</t>
  </si>
  <si>
    <t>Source: US EPS, version 3.0</t>
  </si>
  <si>
    <t>LDV Freight Prices</t>
  </si>
  <si>
    <t>HDV Freight Prices</t>
  </si>
  <si>
    <t>BEV and FCEV Price Forecasts:</t>
  </si>
  <si>
    <t>Gasoline and Diesel Vehicle Starting Prices:</t>
  </si>
  <si>
    <t>Class 2b-3 - Gasoline</t>
  </si>
  <si>
    <t>Class 2b-3 - Diesel</t>
  </si>
  <si>
    <t>Class 4-5</t>
  </si>
  <si>
    <t>Class 6-7</t>
  </si>
  <si>
    <t>Class 8</t>
  </si>
  <si>
    <t>Vehicle Group</t>
  </si>
  <si>
    <t>Vehicle Price</t>
  </si>
  <si>
    <t>FCEV</t>
  </si>
  <si>
    <t>Class 7-8 Tractor - Electric</t>
  </si>
  <si>
    <t>Class 7-8 Tractor - Fuel Cell</t>
  </si>
  <si>
    <t>2024 MY</t>
  </si>
  <si>
    <t>2025 MY</t>
  </si>
  <si>
    <t>2026 MY</t>
  </si>
  <si>
    <t>2027 MY</t>
  </si>
  <si>
    <t>2028 MY</t>
  </si>
  <si>
    <t>2029 MY</t>
  </si>
  <si>
    <t>2030 MY</t>
  </si>
  <si>
    <t>Based on US EPS values</t>
  </si>
  <si>
    <t>Color Key:</t>
  </si>
  <si>
    <t>Based on E3/CARB forecasts</t>
  </si>
  <si>
    <t>Model Year</t>
  </si>
  <si>
    <t>Class 2b-3</t>
  </si>
  <si>
    <t>Class 7-8 Tractor</t>
  </si>
  <si>
    <t>Sales Share</t>
  </si>
  <si>
    <t>Class 8 - Electric Normal Range</t>
  </si>
  <si>
    <t>Class 8 - Electric Long Range</t>
  </si>
  <si>
    <t>Vocational Vehicles*</t>
  </si>
  <si>
    <t>Calculated LDV Avg - Gasoline</t>
  </si>
  <si>
    <t>Calculated LDV Avg - Diesel</t>
  </si>
  <si>
    <t>Calculated LDV Average</t>
  </si>
  <si>
    <t>*Vocational Vehicles encompass Class 8 non-tractor vehicles according to the EIA.</t>
  </si>
  <si>
    <t>Copied from CARB source</t>
  </si>
  <si>
    <t>Added notes/calculation</t>
  </si>
  <si>
    <t>Class 2b-3 - Electric Normal Range</t>
  </si>
  <si>
    <t>Class 2b-3 - Electric Long Range</t>
  </si>
  <si>
    <t>Class 4-5 - Electric Long Range</t>
  </si>
  <si>
    <t>Class 4-5 - Electric Normal Range</t>
  </si>
  <si>
    <t>Class 6-7 - Electric Normal Range</t>
  </si>
  <si>
    <t>Class 6-7 - Electric Long Range</t>
  </si>
  <si>
    <t>* E3 categorizes Class 8 non-tractors and Class 7-8 tractors as HDV freight.</t>
  </si>
  <si>
    <t>This file uses EIA's definition that includes Class 8 non-tractors in vocational vehicles/LDV freight.</t>
  </si>
  <si>
    <t>Note that E3 groups Class 8 non-tractors with Class 7-8 tractors in HDV freight.</t>
  </si>
  <si>
    <t>Class 7-8 Tractors</t>
  </si>
  <si>
    <t>CARB</t>
  </si>
  <si>
    <t>Public Hearing to Consider the Proposed Advanced Clean Trucks Regulation. Initial Statement of Reasons (ISOR).</t>
  </si>
  <si>
    <t>Tables IX-2, IX-6, IX-7, IX-9</t>
  </si>
  <si>
    <t>Unless otherwise noted, we used downscaled state data from RMI.</t>
  </si>
  <si>
    <t>CA-specific data are used for certain types of freight LDVs and freight HDVs.</t>
  </si>
  <si>
    <t>CA-specific data and calculations are available in the orange-colored tabs.</t>
  </si>
  <si>
    <t>For other freight LDVs, we generally use the "Large Pickup" category from AEO 53,</t>
  </si>
  <si>
    <t xml:space="preserve">vehicles. </t>
  </si>
  <si>
    <t>For freight LDVs, we calculate a CA-specific value for gasoline, diesel, and BEV</t>
  </si>
  <si>
    <t>For freight HDVs, we calculate a CA-specific value for gasoline, diesel, BEV,</t>
  </si>
  <si>
    <t>and FCEV/hydrogen vehicles.</t>
  </si>
  <si>
    <t>For other types of HDVs, we look up the price of the main vehicle technology</t>
  </si>
  <si>
    <t>(diesel vehicle) for each of passengers and freight today.  We then use ratios</t>
  </si>
  <si>
    <t>LDV-passenger</t>
  </si>
  <si>
    <t>LDV-freight</t>
  </si>
  <si>
    <t>HDV-passenger</t>
  </si>
  <si>
    <t>HDV-freight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</si>
</sst>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808080"/>
      <name val="Calibr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C9BB"/>
        <bgColor rgb="FF000000"/>
      </patternFill>
    </fill>
    <fill>
      <patternFill patternType="solid">
        <fgColor rgb="FF315361"/>
        <bgColor rgb="FF000000"/>
      </patternFill>
    </fill>
    <fill>
      <patternFill patternType="solid">
        <fgColor rgb="FFB0E6FD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315361"/>
      </top>
      <bottom/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6" borderId="5" applyNumberFormat="0" applyFont="0" applyAlignment="0" applyProtection="0"/>
  </cellStyleXfs>
  <cellXfs count="16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12" fillId="0" borderId="0" xfId="0" applyFont="1"/>
    <xf numFmtId="0" fontId="13" fillId="0" borderId="0" xfId="0" applyFont="1"/>
    <xf numFmtId="0" fontId="14" fillId="0" borderId="24" xfId="0" applyFont="1" applyBorder="1"/>
    <xf numFmtId="0" fontId="13" fillId="0" borderId="24" xfId="0" applyFont="1" applyBorder="1"/>
    <xf numFmtId="0" fontId="15" fillId="0" borderId="0" xfId="0" applyFont="1"/>
    <xf numFmtId="0" fontId="15" fillId="7" borderId="5" xfId="11" applyFont="1" applyFill="1"/>
    <xf numFmtId="0" fontId="13" fillId="7" borderId="5" xfId="11" applyFont="1" applyFill="1"/>
    <xf numFmtId="170" fontId="13" fillId="7" borderId="5" xfId="11" applyNumberFormat="1" applyFont="1" applyFill="1"/>
    <xf numFmtId="9" fontId="13" fillId="7" borderId="5" xfId="11" applyNumberFormat="1" applyFont="1" applyFill="1"/>
    <xf numFmtId="170" fontId="13" fillId="0" borderId="0" xfId="0" applyNumberFormat="1" applyFont="1"/>
    <xf numFmtId="2" fontId="13" fillId="7" borderId="5" xfId="11" applyNumberFormat="1" applyFont="1" applyFill="1"/>
    <xf numFmtId="166" fontId="13" fillId="7" borderId="5" xfId="11" applyNumberFormat="1" applyFont="1" applyFill="1"/>
    <xf numFmtId="169" fontId="13" fillId="7" borderId="5" xfId="11" applyNumberFormat="1" applyFont="1" applyFill="1"/>
    <xf numFmtId="169" fontId="13" fillId="8" borderId="5" xfId="11" applyNumberFormat="1" applyFont="1" applyFill="1"/>
    <xf numFmtId="3" fontId="13" fillId="7" borderId="5" xfId="11" applyNumberFormat="1" applyFont="1" applyFill="1"/>
    <xf numFmtId="0" fontId="15" fillId="9" borderId="0" xfId="0" applyFont="1" applyFill="1"/>
    <xf numFmtId="0" fontId="16" fillId="10" borderId="0" xfId="0" applyFont="1" applyFill="1"/>
    <xf numFmtId="166" fontId="13" fillId="0" borderId="0" xfId="0" applyNumberFormat="1" applyFont="1"/>
    <xf numFmtId="0" fontId="13" fillId="0" borderId="25" xfId="0" applyFont="1" applyBorder="1"/>
    <xf numFmtId="169" fontId="13" fillId="0" borderId="25" xfId="0" applyNumberFormat="1" applyFont="1" applyBorder="1"/>
    <xf numFmtId="0" fontId="15" fillId="11" borderId="0" xfId="0" applyFont="1" applyFill="1"/>
    <xf numFmtId="166" fontId="15" fillId="11" borderId="0" xfId="0" applyNumberFormat="1" applyFont="1" applyFill="1"/>
    <xf numFmtId="0" fontId="14" fillId="0" borderId="0" xfId="0" applyFont="1"/>
    <xf numFmtId="0" fontId="16" fillId="10" borderId="9" xfId="0" applyFont="1" applyFill="1" applyBorder="1" applyAlignment="1">
      <alignment wrapText="1"/>
    </xf>
    <xf numFmtId="0" fontId="16" fillId="10" borderId="12" xfId="0" applyFont="1" applyFill="1" applyBorder="1" applyAlignment="1">
      <alignment horizontal="center" wrapText="1"/>
    </xf>
    <xf numFmtId="0" fontId="16" fillId="10" borderId="9" xfId="0" applyFont="1" applyFill="1" applyBorder="1" applyAlignment="1">
      <alignment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3" fillId="0" borderId="13" xfId="0" applyFont="1" applyBorder="1"/>
    <xf numFmtId="3" fontId="13" fillId="0" borderId="14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0" fontId="13" fillId="0" borderId="17" xfId="0" applyFont="1" applyBorder="1"/>
    <xf numFmtId="9" fontId="13" fillId="0" borderId="18" xfId="10" applyFont="1" applyFill="1" applyBorder="1" applyAlignment="1">
      <alignment horizontal="center"/>
    </xf>
    <xf numFmtId="9" fontId="13" fillId="0" borderId="0" xfId="10" applyFont="1" applyFill="1" applyBorder="1" applyAlignment="1">
      <alignment horizontal="center"/>
    </xf>
    <xf numFmtId="9" fontId="13" fillId="0" borderId="19" xfId="10" applyFont="1" applyFill="1" applyBorder="1" applyAlignment="1">
      <alignment horizontal="center"/>
    </xf>
    <xf numFmtId="9" fontId="13" fillId="0" borderId="17" xfId="10" applyFont="1" applyFill="1" applyBorder="1" applyAlignment="1">
      <alignment horizontal="center"/>
    </xf>
    <xf numFmtId="166" fontId="13" fillId="0" borderId="18" xfId="10" applyNumberFormat="1" applyFont="1" applyFill="1" applyBorder="1" applyAlignment="1">
      <alignment horizontal="center"/>
    </xf>
    <xf numFmtId="166" fontId="13" fillId="0" borderId="0" xfId="10" applyNumberFormat="1" applyFont="1" applyFill="1" applyBorder="1" applyAlignment="1">
      <alignment horizontal="center"/>
    </xf>
    <xf numFmtId="166" fontId="13" fillId="0" borderId="19" xfId="10" applyNumberFormat="1" applyFont="1" applyFill="1" applyBorder="1" applyAlignment="1">
      <alignment horizontal="center"/>
    </xf>
    <xf numFmtId="166" fontId="13" fillId="0" borderId="17" xfId="10" applyNumberFormat="1" applyFont="1" applyFill="1" applyBorder="1" applyAlignment="1">
      <alignment horizontal="center"/>
    </xf>
    <xf numFmtId="0" fontId="15" fillId="11" borderId="17" xfId="0" applyFont="1" applyFill="1" applyBorder="1"/>
    <xf numFmtId="166" fontId="15" fillId="11" borderId="17" xfId="10" applyNumberFormat="1" applyFont="1" applyFill="1" applyBorder="1" applyAlignment="1">
      <alignment horizontal="center"/>
    </xf>
    <xf numFmtId="0" fontId="15" fillId="11" borderId="20" xfId="0" applyFont="1" applyFill="1" applyBorder="1"/>
    <xf numFmtId="166" fontId="15" fillId="11" borderId="20" xfId="10" applyNumberFormat="1" applyFont="1" applyFill="1" applyBorder="1" applyAlignment="1">
      <alignment horizontal="center"/>
    </xf>
    <xf numFmtId="3" fontId="17" fillId="0" borderId="0" xfId="0" applyNumberFormat="1" applyFont="1"/>
    <xf numFmtId="166" fontId="17" fillId="0" borderId="0" xfId="10" applyNumberFormat="1" applyFont="1" applyFill="1" applyBorder="1" applyAlignment="1"/>
    <xf numFmtId="0" fontId="17" fillId="0" borderId="0" xfId="0" applyFont="1"/>
    <xf numFmtId="166" fontId="17" fillId="0" borderId="0" xfId="10" applyNumberFormat="1" applyFont="1" applyFill="1" applyBorder="1"/>
    <xf numFmtId="0" fontId="0" fillId="0" borderId="0" xfId="0" applyAlignment="1"/>
    <xf numFmtId="0" fontId="1" fillId="12" borderId="0" xfId="0" applyFont="1" applyFill="1"/>
    <xf numFmtId="168" fontId="0" fillId="13" borderId="0" xfId="10" applyNumberFormat="1" applyFont="1" applyFill="1"/>
    <xf numFmtId="164" fontId="0" fillId="0" borderId="0" xfId="10" applyNumberFormat="1" applyFont="1"/>
    <xf numFmtId="44" fontId="0" fillId="0" borderId="0" xfId="0" applyNumberFormat="1"/>
    <xf numFmtId="44" fontId="0" fillId="13" borderId="0" xfId="8" applyFont="1" applyFill="1"/>
    <xf numFmtId="0" fontId="0" fillId="14" borderId="0" xfId="0" applyFill="1"/>
    <xf numFmtId="0" fontId="1" fillId="14" borderId="0" xfId="0" applyFont="1" applyFill="1" applyAlignment="1">
      <alignment horizontal="center"/>
    </xf>
    <xf numFmtId="0" fontId="1" fillId="14" borderId="0" xfId="0" applyFont="1" applyFill="1"/>
    <xf numFmtId="44" fontId="0" fillId="14" borderId="0" xfId="8" applyFont="1" applyFill="1"/>
    <xf numFmtId="44" fontId="0" fillId="13" borderId="0" xfId="0" applyNumberFormat="1" applyFill="1"/>
    <xf numFmtId="0" fontId="0" fillId="13" borderId="0" xfId="0" applyFill="1"/>
    <xf numFmtId="0" fontId="1" fillId="0" borderId="14" xfId="0" applyFont="1" applyBorder="1"/>
    <xf numFmtId="0" fontId="0" fillId="0" borderId="16" xfId="0" applyBorder="1"/>
    <xf numFmtId="0" fontId="0" fillId="13" borderId="18" xfId="0" applyFill="1" applyBorder="1"/>
    <xf numFmtId="0" fontId="0" fillId="13" borderId="19" xfId="0" applyFill="1" applyBorder="1"/>
    <xf numFmtId="10" fontId="0" fillId="0" borderId="0" xfId="10" applyNumberFormat="1" applyFont="1"/>
    <xf numFmtId="0" fontId="0" fillId="14" borderId="0" xfId="0" applyFill="1" applyAlignment="1">
      <alignment horizontal="center"/>
    </xf>
    <xf numFmtId="9" fontId="0" fillId="14" borderId="0" xfId="10" applyFont="1" applyFill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9" fontId="0" fillId="14" borderId="18" xfId="1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9" fontId="0" fillId="13" borderId="0" xfId="10" applyFont="1" applyFill="1" applyAlignment="1">
      <alignment horizontal="center"/>
    </xf>
    <xf numFmtId="9" fontId="0" fillId="13" borderId="0" xfId="10" applyFont="1" applyFill="1" applyBorder="1" applyAlignment="1">
      <alignment horizontal="center"/>
    </xf>
    <xf numFmtId="0" fontId="1" fillId="0" borderId="13" xfId="0" applyFont="1" applyBorder="1"/>
    <xf numFmtId="0" fontId="0" fillId="14" borderId="17" xfId="0" applyFill="1" applyBorder="1"/>
    <xf numFmtId="0" fontId="0" fillId="13" borderId="20" xfId="0" applyFill="1" applyBorder="1"/>
    <xf numFmtId="0" fontId="0" fillId="14" borderId="0" xfId="0" applyFill="1" applyBorder="1" applyAlignment="1">
      <alignment horizontal="center"/>
    </xf>
    <xf numFmtId="0" fontId="0" fillId="14" borderId="21" xfId="0" applyFill="1" applyBorder="1"/>
    <xf numFmtId="0" fontId="0" fillId="14" borderId="23" xfId="0" applyFill="1" applyBorder="1"/>
    <xf numFmtId="44" fontId="0" fillId="14" borderId="0" xfId="0" applyNumberFormat="1" applyFill="1"/>
    <xf numFmtId="0" fontId="10" fillId="0" borderId="0" xfId="9" applyFill="1"/>
    <xf numFmtId="0" fontId="0" fillId="0" borderId="0" xfId="0" applyAlignment="1">
      <alignment vertical="top"/>
    </xf>
    <xf numFmtId="0" fontId="2" fillId="0" borderId="1" xfId="2">
      <alignment wrapText="1"/>
    </xf>
    <xf numFmtId="0" fontId="16" fillId="10" borderId="10" xfId="0" applyFont="1" applyFill="1" applyBorder="1" applyAlignment="1">
      <alignment horizontal="center" wrapText="1"/>
    </xf>
    <xf numFmtId="0" fontId="16" fillId="10" borderId="11" xfId="0" applyFont="1" applyFill="1" applyBorder="1" applyAlignment="1">
      <alignment horizontal="center" wrapText="1"/>
    </xf>
    <xf numFmtId="0" fontId="16" fillId="10" borderId="12" xfId="0" applyFont="1" applyFill="1" applyBorder="1" applyAlignment="1">
      <alignment horizontal="center" wrapText="1"/>
    </xf>
    <xf numFmtId="3" fontId="13" fillId="7" borderId="6" xfId="11" applyNumberFormat="1" applyFont="1" applyFill="1" applyBorder="1" applyAlignment="1">
      <alignment horizontal="center"/>
    </xf>
    <xf numFmtId="3" fontId="13" fillId="7" borderId="7" xfId="11" applyNumberFormat="1" applyFont="1" applyFill="1" applyBorder="1" applyAlignment="1">
      <alignment horizontal="center"/>
    </xf>
    <xf numFmtId="3" fontId="13" fillId="7" borderId="8" xfId="11" applyNumberFormat="1" applyFont="1" applyFill="1" applyBorder="1" applyAlignment="1">
      <alignment horizontal="center"/>
    </xf>
    <xf numFmtId="166" fontId="15" fillId="11" borderId="18" xfId="10" applyNumberFormat="1" applyFont="1" applyFill="1" applyBorder="1" applyAlignment="1">
      <alignment horizontal="center"/>
    </xf>
    <xf numFmtId="166" fontId="15" fillId="11" borderId="0" xfId="10" applyNumberFormat="1" applyFont="1" applyFill="1" applyBorder="1" applyAlignment="1">
      <alignment horizontal="center"/>
    </xf>
    <xf numFmtId="166" fontId="15" fillId="11" borderId="19" xfId="10" applyNumberFormat="1" applyFont="1" applyFill="1" applyBorder="1" applyAlignment="1">
      <alignment horizontal="center"/>
    </xf>
    <xf numFmtId="166" fontId="15" fillId="11" borderId="21" xfId="10" applyNumberFormat="1" applyFont="1" applyFill="1" applyBorder="1" applyAlignment="1">
      <alignment horizontal="center"/>
    </xf>
    <xf numFmtId="166" fontId="15" fillId="11" borderId="22" xfId="10" applyNumberFormat="1" applyFont="1" applyFill="1" applyBorder="1" applyAlignment="1">
      <alignment horizontal="center"/>
    </xf>
    <xf numFmtId="166" fontId="15" fillId="11" borderId="23" xfId="10" applyNumberFormat="1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</cellXfs>
  <cellStyles count="12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Note" xfId="11" builtinId="10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620884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5140497" cy="1035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26</xdr:row>
      <xdr:rowOff>80960</xdr:rowOff>
    </xdr:from>
    <xdr:to>
      <xdr:col>1</xdr:col>
      <xdr:colOff>743445</xdr:colOff>
      <xdr:row>35</xdr:row>
      <xdr:rowOff>135731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3295648"/>
          <a:ext cx="2893715" cy="1662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11906</xdr:rowOff>
    </xdr:from>
    <xdr:to>
      <xdr:col>6</xdr:col>
      <xdr:colOff>111994</xdr:colOff>
      <xdr:row>48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77062"/>
          <a:ext cx="8172525" cy="1583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130968</xdr:rowOff>
    </xdr:from>
    <xdr:to>
      <xdr:col>6</xdr:col>
      <xdr:colOff>113917</xdr:colOff>
      <xdr:row>54</xdr:row>
      <xdr:rowOff>123823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17531"/>
          <a:ext cx="8169686" cy="10644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10</xdr:col>
      <xdr:colOff>446980</xdr:colOff>
      <xdr:row>15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1813" y="892969"/>
          <a:ext cx="6197698" cy="19573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  <row r="14">
          <cell r="D14">
            <v>4</v>
          </cell>
        </row>
      </sheetData>
      <sheetData sheetId="7"/>
      <sheetData sheetId="8"/>
      <sheetData sheetId="9">
        <row r="7">
          <cell r="D7">
            <v>42.766231219576298</v>
          </cell>
        </row>
        <row r="10">
          <cell r="D10">
            <v>46.712505298780201</v>
          </cell>
        </row>
        <row r="20">
          <cell r="D20">
            <v>27.81</v>
          </cell>
        </row>
      </sheetData>
      <sheetData sheetId="10">
        <row r="7">
          <cell r="D7">
            <v>1.7765038912431299</v>
          </cell>
        </row>
        <row r="20">
          <cell r="D20">
            <v>70.05</v>
          </cell>
        </row>
      </sheetData>
      <sheetData sheetId="11">
        <row r="4">
          <cell r="D4">
            <v>3412.14</v>
          </cell>
        </row>
        <row r="5">
          <cell r="D5">
            <v>1055.06</v>
          </cell>
        </row>
        <row r="6">
          <cell r="D6">
            <v>3600000</v>
          </cell>
        </row>
        <row r="7">
          <cell r="D7">
            <v>0.13450999999999999</v>
          </cell>
        </row>
        <row r="9">
          <cell r="D9">
            <v>1.0189999999999999</v>
          </cell>
        </row>
        <row r="10">
          <cell r="D10">
            <v>3.1E-2</v>
          </cell>
        </row>
        <row r="11">
          <cell r="D11">
            <v>128488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s://www.eesi.org/papers/view/fact-sheet-electric-buses-benefits-outweigh-cos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2.arb.ca.gov/sites/default/files/2020-10/e3_cn_final_cost_data_supplement_oct2020.xlsx" TargetMode="External"/><Relationship Id="rId4" Type="http://schemas.openxmlformats.org/officeDocument/2006/relationships/hyperlink" Target="https://ww3.arb.ca.gov/regact/2019/act2019/isor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3.arb.ca.gov/regact/2019/act2019/isor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topLeftCell="A124" workbookViewId="0">
      <selection activeCell="B30" sqref="B30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1394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1043</v>
      </c>
    </row>
    <row r="7" spans="1:2" x14ac:dyDescent="0.45">
      <c r="B7" s="5" t="s">
        <v>20</v>
      </c>
    </row>
    <row r="8" spans="1:2" x14ac:dyDescent="0.45">
      <c r="B8" s="5" t="s">
        <v>1039</v>
      </c>
    </row>
    <row r="9" spans="1:2" x14ac:dyDescent="0.45">
      <c r="B9" s="5"/>
    </row>
    <row r="10" spans="1:2" x14ac:dyDescent="0.45">
      <c r="B10" s="2" t="s">
        <v>1395</v>
      </c>
    </row>
    <row r="11" spans="1:2" x14ac:dyDescent="0.45">
      <c r="B11" s="5" t="s">
        <v>1381</v>
      </c>
    </row>
    <row r="12" spans="1:2" x14ac:dyDescent="0.45">
      <c r="B12" s="7">
        <v>2019</v>
      </c>
    </row>
    <row r="13" spans="1:2" x14ac:dyDescent="0.45">
      <c r="B13" s="5" t="s">
        <v>1382</v>
      </c>
    </row>
    <row r="14" spans="1:2" x14ac:dyDescent="0.45">
      <c r="B14" s="141" t="s">
        <v>1323</v>
      </c>
    </row>
    <row r="15" spans="1:2" x14ac:dyDescent="0.45">
      <c r="B15" s="5" t="s">
        <v>1383</v>
      </c>
    </row>
    <row r="16" spans="1:2" x14ac:dyDescent="0.45">
      <c r="B16" s="5"/>
    </row>
    <row r="17" spans="2:2" x14ac:dyDescent="0.45">
      <c r="B17" s="5" t="s">
        <v>1241</v>
      </c>
    </row>
    <row r="18" spans="2:2" x14ac:dyDescent="0.45">
      <c r="B18" s="7">
        <v>2020</v>
      </c>
    </row>
    <row r="19" spans="2:2" x14ac:dyDescent="0.45">
      <c r="B19" s="5" t="s">
        <v>1242</v>
      </c>
    </row>
    <row r="20" spans="2:2" x14ac:dyDescent="0.45">
      <c r="B20" s="14" t="s">
        <v>1243</v>
      </c>
    </row>
    <row r="21" spans="2:2" x14ac:dyDescent="0.45">
      <c r="B21" s="5" t="s">
        <v>1244</v>
      </c>
    </row>
    <row r="22" spans="2:2" x14ac:dyDescent="0.45">
      <c r="B22" s="5"/>
    </row>
    <row r="23" spans="2:2" x14ac:dyDescent="0.45">
      <c r="B23" s="16" t="s">
        <v>1396</v>
      </c>
    </row>
    <row r="24" spans="2:2" x14ac:dyDescent="0.45">
      <c r="B24" s="15" t="s">
        <v>1061</v>
      </c>
    </row>
    <row r="25" spans="2:2" x14ac:dyDescent="0.45">
      <c r="B25" s="17">
        <v>2018</v>
      </c>
    </row>
    <row r="26" spans="2:2" x14ac:dyDescent="0.45">
      <c r="B26" t="s">
        <v>1062</v>
      </c>
    </row>
    <row r="27" spans="2:2" x14ac:dyDescent="0.45">
      <c r="B27" s="14" t="s">
        <v>1063</v>
      </c>
    </row>
    <row r="29" spans="2:2" x14ac:dyDescent="0.45">
      <c r="B29" s="2" t="s">
        <v>1397</v>
      </c>
    </row>
    <row r="30" spans="2:2" x14ac:dyDescent="0.45">
      <c r="B30" s="5" t="s">
        <v>1381</v>
      </c>
    </row>
    <row r="31" spans="2:2" x14ac:dyDescent="0.45">
      <c r="B31" s="7">
        <v>2019</v>
      </c>
    </row>
    <row r="32" spans="2:2" x14ac:dyDescent="0.45">
      <c r="B32" s="5" t="s">
        <v>1382</v>
      </c>
    </row>
    <row r="33" spans="2:2" x14ac:dyDescent="0.45">
      <c r="B33" s="141" t="s">
        <v>1323</v>
      </c>
    </row>
    <row r="34" spans="2:2" x14ac:dyDescent="0.45">
      <c r="B34" s="5" t="s">
        <v>1383</v>
      </c>
    </row>
    <row r="36" spans="2:2" x14ac:dyDescent="0.45">
      <c r="B36" s="5" t="s">
        <v>1241</v>
      </c>
    </row>
    <row r="37" spans="2:2" x14ac:dyDescent="0.45">
      <c r="B37" s="7">
        <v>2020</v>
      </c>
    </row>
    <row r="38" spans="2:2" x14ac:dyDescent="0.45">
      <c r="B38" s="5" t="s">
        <v>1242</v>
      </c>
    </row>
    <row r="39" spans="2:2" x14ac:dyDescent="0.45">
      <c r="B39" s="14" t="s">
        <v>1243</v>
      </c>
    </row>
    <row r="40" spans="2:2" x14ac:dyDescent="0.45">
      <c r="B40" s="5" t="s">
        <v>1244</v>
      </c>
    </row>
    <row r="42" spans="2:2" x14ac:dyDescent="0.45">
      <c r="B42" s="16" t="s">
        <v>8</v>
      </c>
    </row>
    <row r="43" spans="2:2" x14ac:dyDescent="0.45">
      <c r="B43" s="15" t="s">
        <v>766</v>
      </c>
    </row>
    <row r="44" spans="2:2" x14ac:dyDescent="0.45">
      <c r="B44" s="17">
        <v>2012</v>
      </c>
    </row>
    <row r="45" spans="2:2" x14ac:dyDescent="0.45">
      <c r="B45" s="15" t="s">
        <v>767</v>
      </c>
    </row>
    <row r="46" spans="2:2" ht="28.5" x14ac:dyDescent="0.45">
      <c r="B46" s="15" t="s">
        <v>768</v>
      </c>
    </row>
    <row r="47" spans="2:2" x14ac:dyDescent="0.45">
      <c r="B47" s="15"/>
    </row>
    <row r="48" spans="2:2" x14ac:dyDescent="0.45">
      <c r="B48" s="16" t="s">
        <v>780</v>
      </c>
    </row>
    <row r="49" spans="1:2" x14ac:dyDescent="0.45">
      <c r="B49" s="15" t="s">
        <v>769</v>
      </c>
    </row>
    <row r="50" spans="1:2" x14ac:dyDescent="0.45">
      <c r="B50" s="17">
        <v>2014</v>
      </c>
    </row>
    <row r="51" spans="1:2" x14ac:dyDescent="0.45">
      <c r="B51" s="15" t="s">
        <v>770</v>
      </c>
    </row>
    <row r="52" spans="1:2" ht="28.5" x14ac:dyDescent="0.45">
      <c r="B52" s="15" t="s">
        <v>771</v>
      </c>
    </row>
    <row r="53" spans="1:2" x14ac:dyDescent="0.45">
      <c r="B53" s="15" t="s">
        <v>772</v>
      </c>
    </row>
    <row r="54" spans="1:2" x14ac:dyDescent="0.45">
      <c r="B54" s="15"/>
    </row>
    <row r="55" spans="1:2" x14ac:dyDescent="0.45">
      <c r="B55" s="2" t="s">
        <v>10</v>
      </c>
    </row>
    <row r="56" spans="1:2" x14ac:dyDescent="0.45">
      <c r="B56" s="6" t="s">
        <v>824</v>
      </c>
    </row>
    <row r="58" spans="1:2" x14ac:dyDescent="0.45">
      <c r="B58" s="16" t="s">
        <v>11</v>
      </c>
    </row>
    <row r="59" spans="1:2" x14ac:dyDescent="0.45">
      <c r="B59" s="15" t="s">
        <v>773</v>
      </c>
    </row>
    <row r="60" spans="1:2" x14ac:dyDescent="0.45">
      <c r="B60" s="17">
        <v>2016</v>
      </c>
    </row>
    <row r="61" spans="1:2" x14ac:dyDescent="0.45">
      <c r="B61" s="15" t="s">
        <v>774</v>
      </c>
    </row>
    <row r="62" spans="1:2" ht="28.5" x14ac:dyDescent="0.45">
      <c r="B62" s="15" t="s">
        <v>775</v>
      </c>
    </row>
    <row r="64" spans="1:2" x14ac:dyDescent="0.45">
      <c r="A64" s="1" t="s">
        <v>5</v>
      </c>
    </row>
    <row r="65" spans="1:1" x14ac:dyDescent="0.45">
      <c r="A65" s="18" t="s">
        <v>1384</v>
      </c>
    </row>
    <row r="66" spans="1:1" x14ac:dyDescent="0.45">
      <c r="A66" s="18" t="s">
        <v>1385</v>
      </c>
    </row>
    <row r="67" spans="1:1" x14ac:dyDescent="0.45">
      <c r="A67" s="18" t="s">
        <v>1386</v>
      </c>
    </row>
    <row r="68" spans="1:1" x14ac:dyDescent="0.45">
      <c r="A68" s="1"/>
    </row>
    <row r="69" spans="1:1" x14ac:dyDescent="0.45">
      <c r="A69" t="s">
        <v>23</v>
      </c>
    </row>
    <row r="70" spans="1:1" x14ac:dyDescent="0.45">
      <c r="A70" t="s">
        <v>24</v>
      </c>
    </row>
    <row r="71" spans="1:1" x14ac:dyDescent="0.45">
      <c r="A71" t="s">
        <v>25</v>
      </c>
    </row>
    <row r="73" spans="1:1" x14ac:dyDescent="0.45">
      <c r="A73" s="1" t="s">
        <v>6</v>
      </c>
    </row>
    <row r="74" spans="1:1" x14ac:dyDescent="0.45">
      <c r="A74" t="s">
        <v>1028</v>
      </c>
    </row>
    <row r="75" spans="1:1" x14ac:dyDescent="0.45">
      <c r="A75" t="s">
        <v>1029</v>
      </c>
    </row>
    <row r="77" spans="1:1" x14ac:dyDescent="0.45">
      <c r="A77" t="s">
        <v>843</v>
      </c>
    </row>
    <row r="78" spans="1:1" x14ac:dyDescent="0.45">
      <c r="A78" t="s">
        <v>844</v>
      </c>
    </row>
    <row r="80" spans="1:1" x14ac:dyDescent="0.45">
      <c r="A80" t="s">
        <v>254</v>
      </c>
    </row>
    <row r="81" spans="1:2" x14ac:dyDescent="0.45">
      <c r="A81" t="s">
        <v>255</v>
      </c>
    </row>
    <row r="82" spans="1:2" x14ac:dyDescent="0.45">
      <c r="A82" t="s">
        <v>1036</v>
      </c>
    </row>
    <row r="83" spans="1:2" x14ac:dyDescent="0.45">
      <c r="A83" t="s">
        <v>1037</v>
      </c>
    </row>
    <row r="85" spans="1:2" ht="14.25" customHeight="1" x14ac:dyDescent="0.45">
      <c r="A85" s="142" t="s">
        <v>1389</v>
      </c>
      <c r="B85" s="142"/>
    </row>
    <row r="86" spans="1:2" ht="14.25" customHeight="1" x14ac:dyDescent="0.45">
      <c r="A86" s="142" t="s">
        <v>1388</v>
      </c>
      <c r="B86" s="142"/>
    </row>
    <row r="87" spans="1:2" ht="14.25" customHeight="1" x14ac:dyDescent="0.45">
      <c r="A87" s="142"/>
      <c r="B87" s="142"/>
    </row>
    <row r="88" spans="1:2" x14ac:dyDescent="0.45">
      <c r="A88" s="5" t="s">
        <v>1387</v>
      </c>
      <c r="B88" s="5"/>
    </row>
    <row r="89" spans="1:2" x14ac:dyDescent="0.45">
      <c r="A89" s="5" t="s">
        <v>256</v>
      </c>
      <c r="B89" s="5"/>
    </row>
    <row r="90" spans="1:2" x14ac:dyDescent="0.45">
      <c r="A90" s="5" t="s">
        <v>760</v>
      </c>
      <c r="B90" s="5"/>
    </row>
    <row r="91" spans="1:2" x14ac:dyDescent="0.45">
      <c r="A91" s="5" t="s">
        <v>761</v>
      </c>
      <c r="B91" s="5"/>
    </row>
    <row r="92" spans="1:2" x14ac:dyDescent="0.45">
      <c r="A92" s="5" t="s">
        <v>762</v>
      </c>
      <c r="B92" s="5"/>
    </row>
    <row r="93" spans="1:2" x14ac:dyDescent="0.45">
      <c r="A93" s="5" t="s">
        <v>763</v>
      </c>
      <c r="B93" s="5"/>
    </row>
    <row r="95" spans="1:2" x14ac:dyDescent="0.45">
      <c r="A95" s="1" t="s">
        <v>7</v>
      </c>
    </row>
    <row r="96" spans="1:2" x14ac:dyDescent="0.45">
      <c r="A96" s="18" t="s">
        <v>1390</v>
      </c>
    </row>
    <row r="97" spans="1:2" x14ac:dyDescent="0.45">
      <c r="A97" s="18" t="s">
        <v>1391</v>
      </c>
    </row>
    <row r="98" spans="1:2" x14ac:dyDescent="0.45">
      <c r="A98" s="18"/>
    </row>
    <row r="99" spans="1:2" x14ac:dyDescent="0.45">
      <c r="A99" s="5" t="s">
        <v>1392</v>
      </c>
      <c r="B99" s="5"/>
    </row>
    <row r="100" spans="1:2" x14ac:dyDescent="0.45">
      <c r="A100" s="5" t="s">
        <v>1393</v>
      </c>
      <c r="B100" s="5"/>
    </row>
    <row r="101" spans="1:2" x14ac:dyDescent="0.45">
      <c r="A101" s="5" t="s">
        <v>757</v>
      </c>
      <c r="B101" s="5"/>
    </row>
    <row r="102" spans="1:2" x14ac:dyDescent="0.45">
      <c r="A102" s="5" t="s">
        <v>758</v>
      </c>
      <c r="B102" s="5"/>
    </row>
    <row r="103" spans="1:2" x14ac:dyDescent="0.45">
      <c r="A103" s="5" t="s">
        <v>759</v>
      </c>
      <c r="B103" s="5"/>
    </row>
    <row r="104" spans="1:2" x14ac:dyDescent="0.45">
      <c r="A104" s="5"/>
      <c r="B104" s="5"/>
    </row>
    <row r="105" spans="1:2" x14ac:dyDescent="0.45">
      <c r="A105" s="5" t="s">
        <v>1060</v>
      </c>
      <c r="B105" s="5">
        <v>770000</v>
      </c>
    </row>
    <row r="107" spans="1:2" x14ac:dyDescent="0.45">
      <c r="A107" s="1" t="s">
        <v>8</v>
      </c>
    </row>
    <row r="108" spans="1:2" x14ac:dyDescent="0.45">
      <c r="A108" t="s">
        <v>764</v>
      </c>
    </row>
    <row r="109" spans="1:2" x14ac:dyDescent="0.45">
      <c r="A109" t="s">
        <v>765</v>
      </c>
    </row>
    <row r="110" spans="1:2" x14ac:dyDescent="0.45">
      <c r="A110" t="s">
        <v>777</v>
      </c>
    </row>
    <row r="111" spans="1:2" x14ac:dyDescent="0.45">
      <c r="A111" t="s">
        <v>1094</v>
      </c>
    </row>
    <row r="112" spans="1:2" x14ac:dyDescent="0.45">
      <c r="A112" t="s">
        <v>1095</v>
      </c>
    </row>
    <row r="114" spans="1:1" x14ac:dyDescent="0.45">
      <c r="A114" s="1" t="s">
        <v>9</v>
      </c>
    </row>
    <row r="115" spans="1:1" x14ac:dyDescent="0.45">
      <c r="A115" t="s">
        <v>776</v>
      </c>
    </row>
    <row r="116" spans="1:1" x14ac:dyDescent="0.45">
      <c r="A116" t="s">
        <v>778</v>
      </c>
    </row>
    <row r="117" spans="1:1" x14ac:dyDescent="0.45">
      <c r="A117" t="s">
        <v>779</v>
      </c>
    </row>
    <row r="118" spans="1:1" x14ac:dyDescent="0.45">
      <c r="A118" t="s">
        <v>1094</v>
      </c>
    </row>
    <row r="119" spans="1:1" x14ac:dyDescent="0.45">
      <c r="A119" t="s">
        <v>1095</v>
      </c>
    </row>
    <row r="121" spans="1:1" x14ac:dyDescent="0.45">
      <c r="A121" s="1" t="s">
        <v>821</v>
      </c>
    </row>
    <row r="122" spans="1:1" x14ac:dyDescent="0.45">
      <c r="A122" t="s">
        <v>820</v>
      </c>
    </row>
    <row r="124" spans="1:1" x14ac:dyDescent="0.45">
      <c r="A124" s="1" t="s">
        <v>782</v>
      </c>
    </row>
    <row r="125" spans="1:1" x14ac:dyDescent="0.45">
      <c r="A125" t="s">
        <v>820</v>
      </c>
    </row>
    <row r="126" spans="1:1" x14ac:dyDescent="0.45">
      <c r="A126" s="18"/>
    </row>
    <row r="127" spans="1:1" x14ac:dyDescent="0.45">
      <c r="A127" s="1" t="s">
        <v>11</v>
      </c>
    </row>
    <row r="128" spans="1:1" x14ac:dyDescent="0.45">
      <c r="A128" s="18" t="s">
        <v>840</v>
      </c>
    </row>
    <row r="129" spans="1:2" x14ac:dyDescent="0.45">
      <c r="A129" s="18" t="s">
        <v>841</v>
      </c>
    </row>
    <row r="130" spans="1:2" x14ac:dyDescent="0.45">
      <c r="A130" s="18" t="s">
        <v>842</v>
      </c>
    </row>
    <row r="131" spans="1:2" x14ac:dyDescent="0.45">
      <c r="A131" s="18"/>
    </row>
    <row r="132" spans="1:2" x14ac:dyDescent="0.45">
      <c r="A132" s="1" t="s">
        <v>749</v>
      </c>
    </row>
    <row r="133" spans="1:2" x14ac:dyDescent="0.45">
      <c r="A133" t="s">
        <v>750</v>
      </c>
    </row>
    <row r="134" spans="1:2" x14ac:dyDescent="0.45">
      <c r="A134" t="s">
        <v>751</v>
      </c>
    </row>
    <row r="135" spans="1:2" x14ac:dyDescent="0.45">
      <c r="A135" t="s">
        <v>752</v>
      </c>
    </row>
    <row r="136" spans="1:2" x14ac:dyDescent="0.45">
      <c r="A136" t="s">
        <v>753</v>
      </c>
    </row>
    <row r="137" spans="1:2" x14ac:dyDescent="0.45">
      <c r="A137">
        <v>0.98699999999999999</v>
      </c>
      <c r="B137" t="s">
        <v>755</v>
      </c>
    </row>
    <row r="138" spans="1:2" x14ac:dyDescent="0.45">
      <c r="A138">
        <v>0.97099999999999997</v>
      </c>
      <c r="B138" t="s">
        <v>754</v>
      </c>
    </row>
    <row r="139" spans="1:2" x14ac:dyDescent="0.45">
      <c r="A139">
        <v>0.95299999999999996</v>
      </c>
      <c r="B139" t="s">
        <v>756</v>
      </c>
    </row>
    <row r="140" spans="1:2" x14ac:dyDescent="0.45">
      <c r="A140" s="23">
        <v>0.93665959530026111</v>
      </c>
      <c r="B140" t="s">
        <v>1042</v>
      </c>
    </row>
    <row r="141" spans="1:2" x14ac:dyDescent="0.45">
      <c r="A141" s="23">
        <v>0.91400000000000003</v>
      </c>
      <c r="B141" t="s">
        <v>1059</v>
      </c>
    </row>
    <row r="142" spans="1:2" x14ac:dyDescent="0.45">
      <c r="A142" s="23">
        <v>0.89805481563188172</v>
      </c>
      <c r="B142" t="s">
        <v>1321</v>
      </c>
    </row>
    <row r="143" spans="1:2" x14ac:dyDescent="0.45">
      <c r="A143" t="s">
        <v>253</v>
      </c>
    </row>
  </sheetData>
  <hyperlinks>
    <hyperlink ref="B27" r:id="rId1" xr:uid="{00000000-0004-0000-0000-000002000000}"/>
    <hyperlink ref="B20" r:id="rId2" xr:uid="{16DFABF4-ED63-4FB6-9F51-8A05232AEF3B}"/>
    <hyperlink ref="B14" r:id="rId3" xr:uid="{D483F825-AF9D-4914-BBC3-E51B075A6C39}"/>
    <hyperlink ref="B33" r:id="rId4" xr:uid="{5C5ED2C9-C263-4C3B-9CE7-03CBB2A00322}"/>
    <hyperlink ref="B39" r:id="rId5" xr:uid="{03B618E7-0C39-4D4D-BB67-8735E9064ADE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712</v>
      </c>
    </row>
    <row r="2" spans="1:3" x14ac:dyDescent="0.45">
      <c r="A2" t="s">
        <v>713</v>
      </c>
    </row>
    <row r="4" spans="1:3" x14ac:dyDescent="0.45">
      <c r="A4" s="2" t="s">
        <v>714</v>
      </c>
      <c r="B4" s="10" t="s">
        <v>715</v>
      </c>
      <c r="C4" s="10" t="s">
        <v>716</v>
      </c>
    </row>
    <row r="5" spans="1:3" x14ac:dyDescent="0.45">
      <c r="A5" t="s">
        <v>717</v>
      </c>
      <c r="B5" s="9">
        <v>84000000</v>
      </c>
      <c r="C5" s="9">
        <v>41000000</v>
      </c>
    </row>
    <row r="6" spans="1:3" x14ac:dyDescent="0.45">
      <c r="A6" t="s">
        <v>718</v>
      </c>
      <c r="B6" s="9">
        <v>90000000</v>
      </c>
      <c r="C6" s="9">
        <v>45000000</v>
      </c>
    </row>
    <row r="7" spans="1:3" x14ac:dyDescent="0.45">
      <c r="A7" t="s">
        <v>719</v>
      </c>
      <c r="B7" s="9">
        <v>298000000</v>
      </c>
      <c r="C7" s="9">
        <v>149000000</v>
      </c>
    </row>
    <row r="8" spans="1:3" x14ac:dyDescent="0.45">
      <c r="A8" t="s">
        <v>720</v>
      </c>
      <c r="B8" s="9">
        <v>81000000</v>
      </c>
      <c r="C8" s="9">
        <v>30000000</v>
      </c>
    </row>
    <row r="9" spans="1:3" x14ac:dyDescent="0.45">
      <c r="A9" t="s">
        <v>721</v>
      </c>
      <c r="B9" s="9">
        <v>88000000</v>
      </c>
      <c r="C9" s="9">
        <v>40000000</v>
      </c>
    </row>
    <row r="10" spans="1:3" x14ac:dyDescent="0.45">
      <c r="A10" t="s">
        <v>722</v>
      </c>
      <c r="B10" s="9">
        <v>209000000</v>
      </c>
      <c r="C10" s="9">
        <v>84000000</v>
      </c>
    </row>
    <row r="12" spans="1:3" x14ac:dyDescent="0.45">
      <c r="A12" t="s">
        <v>723</v>
      </c>
    </row>
    <row r="13" spans="1:3" x14ac:dyDescent="0.45">
      <c r="A13" t="s">
        <v>724</v>
      </c>
    </row>
    <row r="14" spans="1:3" x14ac:dyDescent="0.45">
      <c r="A14" t="s">
        <v>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781</v>
      </c>
      <c r="E1" s="2" t="s">
        <v>783</v>
      </c>
    </row>
    <row r="2" spans="1:5" x14ac:dyDescent="0.45">
      <c r="A2" t="s">
        <v>788</v>
      </c>
      <c r="E2" t="s">
        <v>784</v>
      </c>
    </row>
    <row r="3" spans="1:5" x14ac:dyDescent="0.45">
      <c r="A3" t="s">
        <v>822</v>
      </c>
      <c r="E3" t="s">
        <v>785</v>
      </c>
    </row>
    <row r="4" spans="1:5" x14ac:dyDescent="0.45">
      <c r="A4" t="s">
        <v>823</v>
      </c>
      <c r="E4" t="s">
        <v>786</v>
      </c>
    </row>
    <row r="5" spans="1:5" x14ac:dyDescent="0.45">
      <c r="E5" t="s">
        <v>787</v>
      </c>
    </row>
    <row r="6" spans="1:5" x14ac:dyDescent="0.45">
      <c r="A6" t="s">
        <v>789</v>
      </c>
    </row>
    <row r="7" spans="1:5" x14ac:dyDescent="0.45">
      <c r="A7" t="s">
        <v>790</v>
      </c>
    </row>
    <row r="8" spans="1:5" x14ac:dyDescent="0.45">
      <c r="A8" t="s">
        <v>791</v>
      </c>
    </row>
    <row r="9" spans="1:5" x14ac:dyDescent="0.45">
      <c r="A9" t="s">
        <v>793</v>
      </c>
    </row>
    <row r="10" spans="1:5" x14ac:dyDescent="0.45">
      <c r="A10" t="s">
        <v>794</v>
      </c>
    </row>
    <row r="11" spans="1:5" x14ac:dyDescent="0.45">
      <c r="A11" t="s">
        <v>795</v>
      </c>
    </row>
    <row r="13" spans="1:5" x14ac:dyDescent="0.45">
      <c r="A13" t="s">
        <v>796</v>
      </c>
      <c r="E13" s="2" t="s">
        <v>815</v>
      </c>
    </row>
    <row r="14" spans="1:5" x14ac:dyDescent="0.45">
      <c r="A14" t="s">
        <v>797</v>
      </c>
      <c r="E14" t="s">
        <v>792</v>
      </c>
    </row>
    <row r="15" spans="1:5" x14ac:dyDescent="0.45">
      <c r="A15" t="s">
        <v>798</v>
      </c>
    </row>
    <row r="16" spans="1:5" x14ac:dyDescent="0.45">
      <c r="E16" s="2" t="s">
        <v>816</v>
      </c>
    </row>
    <row r="17" spans="1:5" x14ac:dyDescent="0.45">
      <c r="A17" t="s">
        <v>804</v>
      </c>
      <c r="E17" t="s">
        <v>817</v>
      </c>
    </row>
    <row r="18" spans="1:5" x14ac:dyDescent="0.45">
      <c r="A18" t="s">
        <v>799</v>
      </c>
    </row>
    <row r="19" spans="1:5" x14ac:dyDescent="0.45">
      <c r="A19" t="s">
        <v>805</v>
      </c>
      <c r="E19" s="2" t="s">
        <v>818</v>
      </c>
    </row>
    <row r="20" spans="1:5" x14ac:dyDescent="0.45">
      <c r="A20" t="s">
        <v>807</v>
      </c>
      <c r="E20" t="s">
        <v>819</v>
      </c>
    </row>
    <row r="21" spans="1:5" x14ac:dyDescent="0.45">
      <c r="A21" t="s">
        <v>826</v>
      </c>
    </row>
    <row r="22" spans="1:5" x14ac:dyDescent="0.45">
      <c r="A22" t="s">
        <v>808</v>
      </c>
    </row>
    <row r="23" spans="1:5" x14ac:dyDescent="0.45">
      <c r="A23" t="s">
        <v>809</v>
      </c>
    </row>
    <row r="25" spans="1:5" ht="28.5" x14ac:dyDescent="0.45">
      <c r="B25" s="16" t="s">
        <v>800</v>
      </c>
      <c r="C25" s="3" t="s">
        <v>802</v>
      </c>
      <c r="D25" s="3" t="s">
        <v>728</v>
      </c>
      <c r="E25" s="3" t="s">
        <v>812</v>
      </c>
    </row>
    <row r="26" spans="1:5" x14ac:dyDescent="0.45">
      <c r="B26" t="s">
        <v>801</v>
      </c>
      <c r="C26">
        <v>500</v>
      </c>
      <c r="D26">
        <v>5900000</v>
      </c>
      <c r="E26">
        <v>1984</v>
      </c>
    </row>
    <row r="27" spans="1:5" x14ac:dyDescent="0.45">
      <c r="B27" t="s">
        <v>803</v>
      </c>
      <c r="C27">
        <v>500</v>
      </c>
      <c r="D27">
        <v>7050000</v>
      </c>
      <c r="E27">
        <v>1984</v>
      </c>
    </row>
    <row r="28" spans="1:5" x14ac:dyDescent="0.45">
      <c r="B28" t="s">
        <v>806</v>
      </c>
      <c r="C28">
        <v>500</v>
      </c>
      <c r="D28">
        <v>7050000</v>
      </c>
      <c r="E28">
        <v>1983</v>
      </c>
    </row>
    <row r="29" spans="1:5" x14ac:dyDescent="0.45">
      <c r="B29" t="s">
        <v>813</v>
      </c>
      <c r="C29">
        <v>1030</v>
      </c>
      <c r="D29">
        <v>6000000</v>
      </c>
      <c r="E29">
        <v>1999</v>
      </c>
    </row>
    <row r="30" spans="1:5" x14ac:dyDescent="0.45">
      <c r="B30" t="s">
        <v>810</v>
      </c>
      <c r="C30">
        <v>1800</v>
      </c>
      <c r="D30">
        <v>6000000</v>
      </c>
      <c r="E30">
        <v>2009</v>
      </c>
    </row>
    <row r="31" spans="1:5" x14ac:dyDescent="0.45">
      <c r="B31" t="s">
        <v>811</v>
      </c>
      <c r="C31">
        <v>2800</v>
      </c>
      <c r="D31">
        <v>22000000</v>
      </c>
      <c r="E31">
        <v>2014</v>
      </c>
    </row>
    <row r="33" spans="1:5" x14ac:dyDescent="0.45">
      <c r="A33" t="s">
        <v>814</v>
      </c>
    </row>
    <row r="34" spans="1:5" x14ac:dyDescent="0.45">
      <c r="A34" t="s">
        <v>827</v>
      </c>
    </row>
    <row r="35" spans="1:5" x14ac:dyDescent="0.45">
      <c r="A35" s="13">
        <v>10000000</v>
      </c>
    </row>
    <row r="37" spans="1:5" x14ac:dyDescent="0.45">
      <c r="A37" t="s">
        <v>825</v>
      </c>
    </row>
    <row r="42" spans="1:5" x14ac:dyDescent="0.45">
      <c r="A42" s="2" t="s">
        <v>828</v>
      </c>
      <c r="B42" s="19"/>
      <c r="E42" s="2" t="s">
        <v>830</v>
      </c>
    </row>
    <row r="43" spans="1:5" x14ac:dyDescent="0.45">
      <c r="A43" t="s">
        <v>829</v>
      </c>
      <c r="E43" t="s">
        <v>831</v>
      </c>
    </row>
    <row r="44" spans="1:5" x14ac:dyDescent="0.45">
      <c r="A44" t="s">
        <v>832</v>
      </c>
    </row>
    <row r="45" spans="1:5" x14ac:dyDescent="0.45">
      <c r="E45" s="2" t="s">
        <v>835</v>
      </c>
    </row>
    <row r="46" spans="1:5" x14ac:dyDescent="0.45">
      <c r="A46" t="s">
        <v>833</v>
      </c>
      <c r="E46" t="s">
        <v>836</v>
      </c>
    </row>
    <row r="47" spans="1:5" x14ac:dyDescent="0.45">
      <c r="A47" t="s">
        <v>834</v>
      </c>
      <c r="E47" t="s">
        <v>837</v>
      </c>
    </row>
    <row r="48" spans="1:5" x14ac:dyDescent="0.45">
      <c r="A48" t="s">
        <v>839</v>
      </c>
      <c r="E48" t="s">
        <v>838</v>
      </c>
    </row>
    <row r="49" spans="1:1" x14ac:dyDescent="0.45">
      <c r="A49" s="13">
        <v>30000</v>
      </c>
    </row>
    <row r="51" spans="1:1" x14ac:dyDescent="0.45">
      <c r="A51" t="s">
        <v>825</v>
      </c>
    </row>
    <row r="53" spans="1:1" x14ac:dyDescent="0.45">
      <c r="A53" t="s">
        <v>1094</v>
      </c>
    </row>
    <row r="54" spans="1:1" x14ac:dyDescent="0.45">
      <c r="A54" t="s">
        <v>1095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726</v>
      </c>
    </row>
    <row r="2" spans="1:3" x14ac:dyDescent="0.45">
      <c r="A2" s="2" t="s">
        <v>727</v>
      </c>
      <c r="B2" s="2" t="s">
        <v>714</v>
      </c>
      <c r="C2" s="2" t="s">
        <v>728</v>
      </c>
    </row>
    <row r="3" spans="1:3" x14ac:dyDescent="0.45">
      <c r="A3" t="s">
        <v>729</v>
      </c>
      <c r="B3" t="s">
        <v>730</v>
      </c>
      <c r="C3">
        <v>8700</v>
      </c>
    </row>
    <row r="4" spans="1:3" x14ac:dyDescent="0.45">
      <c r="A4" t="s">
        <v>731</v>
      </c>
      <c r="B4" t="s">
        <v>732</v>
      </c>
      <c r="C4">
        <v>4600</v>
      </c>
    </row>
    <row r="5" spans="1:3" x14ac:dyDescent="0.45">
      <c r="A5" t="s">
        <v>733</v>
      </c>
      <c r="B5" t="s">
        <v>734</v>
      </c>
      <c r="C5">
        <v>10500</v>
      </c>
    </row>
    <row r="6" spans="1:3" x14ac:dyDescent="0.45">
      <c r="A6" t="s">
        <v>735</v>
      </c>
      <c r="B6" t="s">
        <v>736</v>
      </c>
      <c r="C6">
        <v>6500</v>
      </c>
    </row>
    <row r="7" spans="1:3" x14ac:dyDescent="0.45">
      <c r="A7" t="s">
        <v>737</v>
      </c>
      <c r="B7" t="s">
        <v>738</v>
      </c>
      <c r="C7">
        <v>3000</v>
      </c>
    </row>
    <row r="8" spans="1:3" x14ac:dyDescent="0.45">
      <c r="A8" t="s">
        <v>739</v>
      </c>
      <c r="B8" t="s">
        <v>740</v>
      </c>
      <c r="C8">
        <v>10000</v>
      </c>
    </row>
    <row r="9" spans="1:3" x14ac:dyDescent="0.45">
      <c r="A9" t="s">
        <v>741</v>
      </c>
      <c r="B9" t="s">
        <v>742</v>
      </c>
      <c r="C9">
        <v>13000</v>
      </c>
    </row>
    <row r="10" spans="1:3" x14ac:dyDescent="0.45">
      <c r="A10" t="s">
        <v>743</v>
      </c>
      <c r="B10" t="s">
        <v>744</v>
      </c>
      <c r="C10">
        <v>9000</v>
      </c>
    </row>
    <row r="11" spans="1:3" x14ac:dyDescent="0.45">
      <c r="A11" t="s">
        <v>745</v>
      </c>
      <c r="B11" t="s">
        <v>746</v>
      </c>
      <c r="C11">
        <v>19000</v>
      </c>
    </row>
    <row r="12" spans="1:3" x14ac:dyDescent="0.45">
      <c r="A12" t="s">
        <v>747</v>
      </c>
      <c r="B12" t="s">
        <v>748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4F0-7600-4061-BF37-E9F1B8CCFBC9}">
  <sheetPr>
    <tabColor theme="9"/>
  </sheetPr>
  <dimension ref="A1:Z86"/>
  <sheetViews>
    <sheetView zoomScale="80" zoomScaleNormal="80" workbookViewId="0">
      <selection activeCell="C78" sqref="C78:E78"/>
    </sheetView>
  </sheetViews>
  <sheetFormatPr defaultColWidth="8.59765625" defaultRowHeight="14.25" x14ac:dyDescent="0.45"/>
  <cols>
    <col min="1" max="1" width="14" style="56" bestFit="1" customWidth="1"/>
    <col min="2" max="2" width="36.59765625" style="56" customWidth="1"/>
    <col min="3" max="3" width="15.59765625" style="56" bestFit="1" customWidth="1"/>
    <col min="4" max="5" width="14.3984375" style="56" bestFit="1" customWidth="1"/>
    <col min="6" max="6" width="12.3984375" style="56" bestFit="1" customWidth="1"/>
    <col min="7" max="7" width="26" style="56" customWidth="1"/>
    <col min="8" max="8" width="21.3984375" style="56" customWidth="1"/>
    <col min="9" max="9" width="17.1328125" style="56" customWidth="1"/>
    <col min="10" max="10" width="11" style="56" bestFit="1" customWidth="1"/>
    <col min="11" max="11" width="8.59765625" style="56"/>
    <col min="12" max="12" width="27.59765625" style="56" bestFit="1" customWidth="1"/>
    <col min="13" max="13" width="9.59765625" style="56" bestFit="1" customWidth="1"/>
    <col min="14" max="14" width="9" style="56" bestFit="1" customWidth="1"/>
    <col min="15" max="15" width="11" style="56" bestFit="1" customWidth="1"/>
    <col min="16" max="16" width="8.59765625" style="56"/>
    <col min="17" max="17" width="27.59765625" style="56" bestFit="1" customWidth="1"/>
    <col min="18" max="18" width="9.59765625" style="56" bestFit="1" customWidth="1"/>
    <col min="19" max="19" width="9" style="56" bestFit="1" customWidth="1"/>
    <col min="20" max="20" width="11" style="56" bestFit="1" customWidth="1"/>
    <col min="21" max="21" width="8.59765625" style="56"/>
    <col min="22" max="22" width="27.59765625" style="56" bestFit="1" customWidth="1"/>
    <col min="23" max="23" width="9.59765625" style="56" bestFit="1" customWidth="1"/>
    <col min="24" max="24" width="9" style="56" bestFit="1" customWidth="1"/>
    <col min="25" max="25" width="9" style="56" customWidth="1"/>
    <col min="26" max="26" width="11" style="56" bestFit="1" customWidth="1"/>
    <col min="27" max="16384" width="8.59765625" style="56"/>
  </cols>
  <sheetData>
    <row r="1" spans="1:9" x14ac:dyDescent="0.45">
      <c r="A1" s="56" t="s">
        <v>1320</v>
      </c>
    </row>
    <row r="2" spans="1:9" x14ac:dyDescent="0.45">
      <c r="A2" s="5" t="s">
        <v>1242</v>
      </c>
    </row>
    <row r="3" spans="1:9" x14ac:dyDescent="0.45">
      <c r="A3" s="14" t="s">
        <v>1243</v>
      </c>
    </row>
    <row r="4" spans="1:9" x14ac:dyDescent="0.45">
      <c r="A4" s="14"/>
    </row>
    <row r="5" spans="1:9" ht="21" x14ac:dyDescent="0.65">
      <c r="A5" s="55" t="s">
        <v>1245</v>
      </c>
    </row>
    <row r="6" spans="1:9" ht="14.65" thickBot="1" x14ac:dyDescent="0.5"/>
    <row r="7" spans="1:9" s="58" customFormat="1" ht="18" x14ac:dyDescent="0.55000000000000004">
      <c r="A7" s="57" t="s">
        <v>1246</v>
      </c>
    </row>
    <row r="9" spans="1:9" x14ac:dyDescent="0.45">
      <c r="B9" s="59" t="s">
        <v>1247</v>
      </c>
      <c r="G9" s="59" t="s">
        <v>1248</v>
      </c>
    </row>
    <row r="10" spans="1:9" x14ac:dyDescent="0.45">
      <c r="B10" s="60" t="s">
        <v>1249</v>
      </c>
      <c r="C10" s="60" t="s">
        <v>1250</v>
      </c>
      <c r="D10" s="60" t="s">
        <v>1251</v>
      </c>
      <c r="G10" s="60" t="s">
        <v>1252</v>
      </c>
      <c r="H10" s="60" t="s">
        <v>1250</v>
      </c>
      <c r="I10" s="60" t="s">
        <v>1251</v>
      </c>
    </row>
    <row r="11" spans="1:9" x14ac:dyDescent="0.45">
      <c r="B11" s="61" t="s">
        <v>1253</v>
      </c>
      <c r="C11" s="61" t="s">
        <v>1254</v>
      </c>
      <c r="D11" s="61">
        <v>18</v>
      </c>
      <c r="G11" s="61" t="s">
        <v>1255</v>
      </c>
      <c r="H11" s="61" t="s">
        <v>1256</v>
      </c>
      <c r="I11" s="62">
        <f>I12-0.05</f>
        <v>0.11838494712239854</v>
      </c>
    </row>
    <row r="12" spans="1:9" x14ac:dyDescent="0.45">
      <c r="B12" s="61" t="s">
        <v>1257</v>
      </c>
      <c r="C12" s="61" t="s">
        <v>1254</v>
      </c>
      <c r="D12" s="61">
        <v>20</v>
      </c>
      <c r="G12" s="61" t="s">
        <v>1258</v>
      </c>
      <c r="H12" s="61" t="s">
        <v>1256</v>
      </c>
      <c r="I12" s="62">
        <f>'[2]Fuel Costs - PATHWAYS'!$D$7*([2]Constants!$C$33/[2]Constants!$C$27)/10^9*[2]Constants!$D$5*kWh_to_Btu</f>
        <v>0.16838494712239854</v>
      </c>
    </row>
    <row r="13" spans="1:9" x14ac:dyDescent="0.45">
      <c r="B13" s="61" t="s">
        <v>1259</v>
      </c>
      <c r="C13" s="61" t="s">
        <v>1260</v>
      </c>
      <c r="D13" s="63">
        <v>0.05</v>
      </c>
      <c r="G13" s="61" t="s">
        <v>1261</v>
      </c>
      <c r="H13" s="61" t="s">
        <v>1256</v>
      </c>
      <c r="I13" s="62">
        <f>I12+0.05</f>
        <v>0.21838494712239853</v>
      </c>
    </row>
    <row r="14" spans="1:9" x14ac:dyDescent="0.45">
      <c r="B14" s="61" t="s">
        <v>1252</v>
      </c>
      <c r="C14" s="61" t="s">
        <v>1256</v>
      </c>
      <c r="D14" s="62">
        <f>I12</f>
        <v>0.16838494712239854</v>
      </c>
    </row>
    <row r="15" spans="1:9" x14ac:dyDescent="0.45">
      <c r="B15" s="61" t="s">
        <v>1262</v>
      </c>
      <c r="C15" s="61" t="s">
        <v>1263</v>
      </c>
      <c r="D15" s="62">
        <f>'[2]Fuel Costs - PATHWAYS'!$D$20*([2]Constants!C33/[2]Constants!C27)/10^9*[2]Constants!D5*[2]Constants!D11</f>
        <v>4.1232436726381909</v>
      </c>
      <c r="E15" s="64"/>
      <c r="G15" s="59" t="s">
        <v>1248</v>
      </c>
    </row>
    <row r="16" spans="1:9" x14ac:dyDescent="0.45">
      <c r="B16" s="61" t="s">
        <v>1264</v>
      </c>
      <c r="C16" s="61" t="s">
        <v>1265</v>
      </c>
      <c r="D16" s="62">
        <f>I17</f>
        <v>1.9503949999999999</v>
      </c>
      <c r="E16" s="64"/>
      <c r="G16" s="60" t="s">
        <v>1264</v>
      </c>
      <c r="H16" s="60" t="s">
        <v>1250</v>
      </c>
      <c r="I16" s="60" t="s">
        <v>1251</v>
      </c>
    </row>
    <row r="17" spans="2:26" x14ac:dyDescent="0.45">
      <c r="B17" s="61" t="s">
        <v>1266</v>
      </c>
      <c r="C17" s="61" t="s">
        <v>1267</v>
      </c>
      <c r="D17" s="65">
        <f>'[2]Emission Factors - PATHWAYS'!$D$7/10^9*[2]Constants!$D$6</f>
        <v>6.3954140084752677E-3</v>
      </c>
      <c r="G17" s="61" t="s">
        <v>1255</v>
      </c>
      <c r="H17" s="61" t="s">
        <v>1265</v>
      </c>
      <c r="I17" s="62">
        <f>('[2]Industry Hydrogen &amp; SNG'!D13+'[2]Industry Hydrogen &amp; SNG'!D14)*H2_kg_to_MMBtu</f>
        <v>1.9503949999999999</v>
      </c>
    </row>
    <row r="18" spans="2:26" x14ac:dyDescent="0.45">
      <c r="B18" s="61" t="s">
        <v>1268</v>
      </c>
      <c r="C18" s="61" t="s">
        <v>1269</v>
      </c>
      <c r="D18" s="65">
        <f>'[2]Emission Factors - PATHWAYS'!$D$20/10^9*[2]Constants!$D$5*[2]Constants!$D$11</f>
        <v>9.4961565770639993</v>
      </c>
      <c r="G18" s="61" t="s">
        <v>1261</v>
      </c>
      <c r="H18" s="61" t="s">
        <v>1265</v>
      </c>
      <c r="I18" s="62">
        <f>'[2]Fuel Costs - PATHWAYS'!$D$10*([2]Constants!$C$33/[2]Constants!$C$27)/10^9*[2]Constants!$D$5*10^6*H2_kg_to_MMBtu</f>
        <v>7.2504201850626186</v>
      </c>
    </row>
    <row r="20" spans="2:26" x14ac:dyDescent="0.45">
      <c r="B20" s="59" t="s">
        <v>1270</v>
      </c>
      <c r="G20" s="59" t="s">
        <v>1271</v>
      </c>
      <c r="L20" s="59" t="s">
        <v>1272</v>
      </c>
      <c r="Q20" s="59" t="s">
        <v>1273</v>
      </c>
      <c r="V20" s="59" t="s">
        <v>1274</v>
      </c>
    </row>
    <row r="21" spans="2:26" x14ac:dyDescent="0.45">
      <c r="B21" s="60" t="s">
        <v>1249</v>
      </c>
      <c r="C21" s="60" t="s">
        <v>1250</v>
      </c>
      <c r="D21" s="60" t="s">
        <v>1275</v>
      </c>
      <c r="E21" s="60" t="s">
        <v>1276</v>
      </c>
      <c r="G21" s="60" t="s">
        <v>1249</v>
      </c>
      <c r="H21" s="60" t="s">
        <v>1250</v>
      </c>
      <c r="I21" s="60" t="s">
        <v>1275</v>
      </c>
      <c r="J21" s="60" t="s">
        <v>1276</v>
      </c>
      <c r="L21" s="60" t="s">
        <v>1249</v>
      </c>
      <c r="M21" s="60" t="s">
        <v>1250</v>
      </c>
      <c r="N21" s="60" t="s">
        <v>1275</v>
      </c>
      <c r="O21" s="60" t="s">
        <v>1276</v>
      </c>
      <c r="Q21" s="60" t="s">
        <v>1249</v>
      </c>
      <c r="R21" s="60" t="s">
        <v>1250</v>
      </c>
      <c r="S21" s="60" t="s">
        <v>1275</v>
      </c>
      <c r="T21" s="60" t="s">
        <v>1276</v>
      </c>
      <c r="V21" s="60" t="s">
        <v>1249</v>
      </c>
      <c r="W21" s="60" t="s">
        <v>1250</v>
      </c>
      <c r="X21" s="60" t="s">
        <v>1275</v>
      </c>
      <c r="Y21" s="60" t="s">
        <v>1277</v>
      </c>
      <c r="Z21" s="60" t="s">
        <v>1276</v>
      </c>
    </row>
    <row r="22" spans="2:26" x14ac:dyDescent="0.45">
      <c r="B22" s="61" t="s">
        <v>1278</v>
      </c>
      <c r="C22" s="61" t="s">
        <v>1279</v>
      </c>
      <c r="D22" s="66">
        <v>60000</v>
      </c>
      <c r="E22" s="66">
        <v>50000</v>
      </c>
      <c r="G22" s="61" t="s">
        <v>1278</v>
      </c>
      <c r="H22" s="61" t="s">
        <v>1279</v>
      </c>
      <c r="I22" s="66">
        <v>76000</v>
      </c>
      <c r="J22" s="66">
        <v>55000</v>
      </c>
      <c r="L22" s="61" t="s">
        <v>1278</v>
      </c>
      <c r="M22" s="61" t="s">
        <v>1279</v>
      </c>
      <c r="N22" s="66">
        <v>110000</v>
      </c>
      <c r="O22" s="66">
        <v>85000</v>
      </c>
      <c r="Q22" s="61" t="s">
        <v>1278</v>
      </c>
      <c r="R22" s="61" t="s">
        <v>1279</v>
      </c>
      <c r="S22" s="66">
        <v>149199</v>
      </c>
      <c r="T22" s="66">
        <v>120000</v>
      </c>
      <c r="V22" s="61" t="s">
        <v>1278</v>
      </c>
      <c r="W22" s="61" t="s">
        <v>1279</v>
      </c>
      <c r="X22" s="66">
        <v>170748</v>
      </c>
      <c r="Y22" s="66">
        <v>190155</v>
      </c>
      <c r="Z22" s="66">
        <v>130000</v>
      </c>
    </row>
    <row r="23" spans="2:26" x14ac:dyDescent="0.45">
      <c r="B23" s="61" t="s">
        <v>1280</v>
      </c>
      <c r="C23" s="61" t="s">
        <v>1281</v>
      </c>
      <c r="D23" s="67">
        <v>2.1</v>
      </c>
      <c r="E23" s="61"/>
      <c r="G23" s="61" t="s">
        <v>1280</v>
      </c>
      <c r="H23" s="61" t="s">
        <v>1281</v>
      </c>
      <c r="I23" s="67">
        <v>1.3</v>
      </c>
      <c r="J23" s="61"/>
      <c r="L23" s="61" t="s">
        <v>1280</v>
      </c>
      <c r="M23" s="61" t="s">
        <v>1281</v>
      </c>
      <c r="N23" s="67">
        <v>0.8</v>
      </c>
      <c r="O23" s="61"/>
      <c r="Q23" s="61" t="s">
        <v>1280</v>
      </c>
      <c r="R23" s="61" t="s">
        <v>1281</v>
      </c>
      <c r="S23" s="67">
        <v>0.7</v>
      </c>
      <c r="T23" s="61"/>
      <c r="V23" s="61" t="s">
        <v>1280</v>
      </c>
      <c r="W23" s="61" t="s">
        <v>1281</v>
      </c>
      <c r="X23" s="67">
        <v>0.6</v>
      </c>
      <c r="Y23" s="67"/>
      <c r="Z23" s="61"/>
    </row>
    <row r="24" spans="2:26" x14ac:dyDescent="0.45">
      <c r="B24" s="61" t="s">
        <v>1280</v>
      </c>
      <c r="C24" s="61" t="s">
        <v>1282</v>
      </c>
      <c r="D24" s="68">
        <f>D23/[2]Constants!$D$10</f>
        <v>67.741935483870975</v>
      </c>
      <c r="E24" s="61">
        <v>24.8</v>
      </c>
      <c r="G24" s="61" t="s">
        <v>1280</v>
      </c>
      <c r="H24" s="61" t="s">
        <v>1282</v>
      </c>
      <c r="I24" s="68">
        <f>I23/[2]Constants!$D$10</f>
        <v>41.935483870967744</v>
      </c>
      <c r="J24" s="61">
        <v>14.3</v>
      </c>
      <c r="L24" s="61" t="s">
        <v>1280</v>
      </c>
      <c r="M24" s="61" t="s">
        <v>1282</v>
      </c>
      <c r="N24" s="68">
        <f>N23/[2]Constants!$D$10</f>
        <v>25.806451612903228</v>
      </c>
      <c r="O24" s="61">
        <v>8.1</v>
      </c>
      <c r="Q24" s="61" t="s">
        <v>1280</v>
      </c>
      <c r="R24" s="61" t="s">
        <v>1282</v>
      </c>
      <c r="S24" s="68">
        <f>S23/[2]Constants!$D$10</f>
        <v>22.58064516129032</v>
      </c>
      <c r="T24" s="61">
        <v>8.1</v>
      </c>
      <c r="V24" s="61" t="s">
        <v>1280</v>
      </c>
      <c r="W24" s="61" t="s">
        <v>1283</v>
      </c>
      <c r="X24" s="67"/>
      <c r="Y24" s="67">
        <v>17.5</v>
      </c>
      <c r="Z24" s="61"/>
    </row>
    <row r="25" spans="2:26" x14ac:dyDescent="0.45">
      <c r="B25" s="61" t="s">
        <v>1284</v>
      </c>
      <c r="C25" s="61" t="s">
        <v>1285</v>
      </c>
      <c r="D25" s="62">
        <v>0.128</v>
      </c>
      <c r="E25" s="62">
        <v>0.17</v>
      </c>
      <c r="G25" s="61" t="s">
        <v>1284</v>
      </c>
      <c r="H25" s="61" t="s">
        <v>1285</v>
      </c>
      <c r="I25" s="62">
        <v>0.23300000000000001</v>
      </c>
      <c r="J25" s="62">
        <v>0.31</v>
      </c>
      <c r="L25" s="61" t="s">
        <v>1284</v>
      </c>
      <c r="M25" s="61" t="s">
        <v>1285</v>
      </c>
      <c r="N25" s="62">
        <v>0.23300000000000001</v>
      </c>
      <c r="O25" s="62">
        <v>0.31</v>
      </c>
      <c r="Q25" s="61" t="s">
        <v>1284</v>
      </c>
      <c r="R25" s="61" t="s">
        <v>1285</v>
      </c>
      <c r="S25" s="62">
        <v>0.23300000000000001</v>
      </c>
      <c r="T25" s="62">
        <v>0.31</v>
      </c>
      <c r="V25" s="61" t="s">
        <v>1280</v>
      </c>
      <c r="W25" s="61" t="s">
        <v>1282</v>
      </c>
      <c r="X25" s="68">
        <f>X23/[2]Constants!$D$10</f>
        <v>19.35483870967742</v>
      </c>
      <c r="Y25" s="68">
        <f>Y24*([2]Constants!$D$9)</f>
        <v>17.8325</v>
      </c>
      <c r="Z25" s="61">
        <v>9.1999999999999993</v>
      </c>
    </row>
    <row r="26" spans="2:26" x14ac:dyDescent="0.45">
      <c r="B26" s="61" t="s">
        <v>1286</v>
      </c>
      <c r="C26" s="61" t="s">
        <v>1287</v>
      </c>
      <c r="D26" s="147">
        <v>20000</v>
      </c>
      <c r="E26" s="148"/>
      <c r="G26" s="61" t="s">
        <v>1286</v>
      </c>
      <c r="H26" s="61" t="s">
        <v>1287</v>
      </c>
      <c r="I26" s="147">
        <v>31000</v>
      </c>
      <c r="J26" s="148"/>
      <c r="L26" s="61" t="s">
        <v>1286</v>
      </c>
      <c r="M26" s="61" t="s">
        <v>1287</v>
      </c>
      <c r="N26" s="147">
        <v>31000</v>
      </c>
      <c r="O26" s="148"/>
      <c r="Q26" s="61" t="s">
        <v>1286</v>
      </c>
      <c r="R26" s="61" t="s">
        <v>1287</v>
      </c>
      <c r="S26" s="147">
        <v>27500</v>
      </c>
      <c r="T26" s="148"/>
      <c r="V26" s="61" t="s">
        <v>1284</v>
      </c>
      <c r="W26" s="61" t="s">
        <v>1285</v>
      </c>
      <c r="X26" s="62">
        <v>0.14199999999999999</v>
      </c>
      <c r="Y26" s="62">
        <v>0.19</v>
      </c>
      <c r="Z26" s="62">
        <v>0.19</v>
      </c>
    </row>
    <row r="27" spans="2:26" x14ac:dyDescent="0.45">
      <c r="B27" s="61" t="s">
        <v>1288</v>
      </c>
      <c r="C27" s="61" t="s">
        <v>1289</v>
      </c>
      <c r="D27" s="66">
        <v>5000</v>
      </c>
      <c r="E27" s="66"/>
      <c r="G27" s="61" t="s">
        <v>1288</v>
      </c>
      <c r="H27" s="61" t="s">
        <v>1289</v>
      </c>
      <c r="I27" s="66">
        <v>5000</v>
      </c>
      <c r="J27" s="66"/>
      <c r="L27" s="61" t="s">
        <v>1290</v>
      </c>
      <c r="M27" s="61" t="s">
        <v>1289</v>
      </c>
      <c r="N27" s="66">
        <v>50000</v>
      </c>
      <c r="O27" s="66"/>
      <c r="Q27" s="61" t="s">
        <v>1291</v>
      </c>
      <c r="R27" s="61" t="s">
        <v>1289</v>
      </c>
      <c r="S27" s="66">
        <v>50000</v>
      </c>
      <c r="T27" s="66"/>
      <c r="V27" s="61" t="s">
        <v>1286</v>
      </c>
      <c r="W27" s="61" t="s">
        <v>1287</v>
      </c>
      <c r="X27" s="147">
        <v>44000</v>
      </c>
      <c r="Y27" s="149"/>
      <c r="Z27" s="148"/>
    </row>
    <row r="28" spans="2:26" x14ac:dyDescent="0.45">
      <c r="B28" s="61" t="s">
        <v>1292</v>
      </c>
      <c r="C28" s="61" t="s">
        <v>1289</v>
      </c>
      <c r="D28" s="66">
        <v>0</v>
      </c>
      <c r="E28" s="66"/>
      <c r="G28" s="61" t="s">
        <v>1292</v>
      </c>
      <c r="H28" s="61" t="s">
        <v>1289</v>
      </c>
      <c r="I28" s="66">
        <v>0</v>
      </c>
      <c r="J28" s="66"/>
      <c r="L28" s="61" t="s">
        <v>1292</v>
      </c>
      <c r="M28" s="61" t="s">
        <v>1289</v>
      </c>
      <c r="N28" s="66">
        <v>0</v>
      </c>
      <c r="O28" s="66"/>
      <c r="Q28" s="61" t="s">
        <v>1292</v>
      </c>
      <c r="R28" s="61" t="s">
        <v>1289</v>
      </c>
      <c r="S28" s="66">
        <v>0</v>
      </c>
      <c r="T28" s="66"/>
      <c r="V28" s="61" t="s">
        <v>1291</v>
      </c>
      <c r="W28" s="61" t="s">
        <v>1289</v>
      </c>
      <c r="X28" s="66">
        <v>50000</v>
      </c>
      <c r="Y28" s="66"/>
      <c r="Z28" s="66"/>
    </row>
    <row r="29" spans="2:26" x14ac:dyDescent="0.45">
      <c r="B29" s="61" t="s">
        <v>1293</v>
      </c>
      <c r="C29" s="61"/>
      <c r="D29" s="69">
        <v>1</v>
      </c>
      <c r="E29" s="69"/>
      <c r="G29" s="61" t="s">
        <v>1293</v>
      </c>
      <c r="H29" s="61"/>
      <c r="I29" s="69">
        <v>1</v>
      </c>
      <c r="J29" s="69"/>
      <c r="L29" s="61" t="s">
        <v>1293</v>
      </c>
      <c r="M29" s="61"/>
      <c r="N29" s="69">
        <v>2</v>
      </c>
      <c r="O29" s="69"/>
      <c r="Q29" s="61" t="s">
        <v>1293</v>
      </c>
      <c r="R29" s="61"/>
      <c r="S29" s="69">
        <v>1</v>
      </c>
      <c r="T29" s="69"/>
      <c r="V29" s="61" t="s">
        <v>1292</v>
      </c>
      <c r="W29" s="61" t="s">
        <v>1289</v>
      </c>
      <c r="X29" s="66">
        <v>0</v>
      </c>
      <c r="Y29" s="66"/>
      <c r="Z29" s="66"/>
    </row>
    <row r="30" spans="2:26" x14ac:dyDescent="0.45">
      <c r="V30" s="61" t="s">
        <v>1293</v>
      </c>
      <c r="W30" s="61"/>
      <c r="X30" s="69">
        <v>1</v>
      </c>
      <c r="Y30" s="69"/>
      <c r="Z30" s="69"/>
    </row>
    <row r="32" spans="2:26" ht="14.65" thickBot="1" x14ac:dyDescent="0.5"/>
    <row r="33" spans="1:26" s="58" customFormat="1" ht="18" x14ac:dyDescent="0.55000000000000004">
      <c r="A33" s="57" t="s">
        <v>1294</v>
      </c>
    </row>
    <row r="35" spans="1:26" x14ac:dyDescent="0.45">
      <c r="B35" s="59" t="s">
        <v>1270</v>
      </c>
      <c r="G35" s="59" t="s">
        <v>1272</v>
      </c>
      <c r="L35" s="59" t="s">
        <v>1272</v>
      </c>
      <c r="Q35" s="59" t="s">
        <v>1273</v>
      </c>
      <c r="V35" s="59" t="s">
        <v>1274</v>
      </c>
    </row>
    <row r="36" spans="1:26" x14ac:dyDescent="0.45">
      <c r="B36" s="70" t="s">
        <v>1255</v>
      </c>
      <c r="G36" s="70" t="s">
        <v>1255</v>
      </c>
      <c r="L36" s="70" t="s">
        <v>1255</v>
      </c>
      <c r="Q36" s="70" t="s">
        <v>1255</v>
      </c>
      <c r="V36" s="70" t="s">
        <v>1255</v>
      </c>
    </row>
    <row r="37" spans="1:26" x14ac:dyDescent="0.45">
      <c r="B37" s="71" t="s">
        <v>1295</v>
      </c>
      <c r="C37" s="71" t="s">
        <v>1250</v>
      </c>
      <c r="D37" s="71" t="s">
        <v>1275</v>
      </c>
      <c r="E37" s="71" t="s">
        <v>1276</v>
      </c>
      <c r="G37" s="71" t="s">
        <v>1295</v>
      </c>
      <c r="H37" s="71" t="s">
        <v>1250</v>
      </c>
      <c r="I37" s="71" t="s">
        <v>1275</v>
      </c>
      <c r="J37" s="71" t="s">
        <v>1276</v>
      </c>
      <c r="L37" s="71" t="s">
        <v>1295</v>
      </c>
      <c r="M37" s="71" t="s">
        <v>1250</v>
      </c>
      <c r="N37" s="71" t="s">
        <v>1275</v>
      </c>
      <c r="O37" s="71" t="s">
        <v>1276</v>
      </c>
      <c r="Q37" s="71" t="s">
        <v>1295</v>
      </c>
      <c r="R37" s="71" t="s">
        <v>1250</v>
      </c>
      <c r="S37" s="71" t="s">
        <v>1275</v>
      </c>
      <c r="T37" s="71" t="s">
        <v>1276</v>
      </c>
      <c r="V37" s="71" t="s">
        <v>1295</v>
      </c>
      <c r="W37" s="71" t="s">
        <v>1250</v>
      </c>
      <c r="X37" s="71" t="s">
        <v>1275</v>
      </c>
      <c r="Y37" s="71" t="s">
        <v>1277</v>
      </c>
      <c r="Z37" s="71" t="s">
        <v>1276</v>
      </c>
    </row>
    <row r="38" spans="1:26" x14ac:dyDescent="0.45">
      <c r="B38" s="56" t="s">
        <v>1296</v>
      </c>
      <c r="C38" s="56" t="s">
        <v>1297</v>
      </c>
      <c r="D38" s="72">
        <f>SUM(-PMT($D$13,$D$11,$D$22),-PMT($D$13,$D$12,SUM($D$27:$D$28)/$D$29))</f>
        <v>5533.9862751376177</v>
      </c>
      <c r="E38" s="72">
        <f>-PMT($D$13,$D$11,$E$22)</f>
        <v>4277.3111159868013</v>
      </c>
      <c r="G38" s="56" t="s">
        <v>1296</v>
      </c>
      <c r="H38" s="56" t="s">
        <v>1297</v>
      </c>
      <c r="I38" s="72">
        <f>SUM(-PMT($D$13,$D$11,$I$22),-PMT($D$13,$D$12,SUM($I$27:$I$28)/$I$29))</f>
        <v>6902.7258322533944</v>
      </c>
      <c r="J38" s="72">
        <f>-PMT($D$13,$D$11,$J$22)</f>
        <v>4705.0422275854817</v>
      </c>
      <c r="L38" s="56" t="s">
        <v>1296</v>
      </c>
      <c r="M38" s="56" t="s">
        <v>1297</v>
      </c>
      <c r="N38" s="72">
        <f>SUM(-PMT($D$13,$D$11,$N$22),-PMT($D$13,$D$12,SUM($N$27:$N$28)/$N$29))</f>
        <v>11416.149134938247</v>
      </c>
      <c r="O38" s="72">
        <f>-PMT($D$13,$D$11,$O$22)</f>
        <v>7271.4288971775622</v>
      </c>
      <c r="Q38" s="56" t="s">
        <v>1296</v>
      </c>
      <c r="R38" s="56" t="s">
        <v>1297</v>
      </c>
      <c r="S38" s="72">
        <f>SUM(-PMT($D$13,$D$11,$S$22),-PMT($D$13,$D$12,SUM($S$27:$S$28)/$S$29))</f>
        <v>16775.540183416862</v>
      </c>
      <c r="T38" s="72">
        <f>-PMT($D$13,$D$11,$T$22)</f>
        <v>10265.546678368322</v>
      </c>
      <c r="V38" s="56" t="s">
        <v>1296</v>
      </c>
      <c r="W38" s="56" t="s">
        <v>1297</v>
      </c>
      <c r="X38" s="72">
        <f>SUM(-PMT($D$13,$D$11,$X$22),-PMT($D$13,$D$12,SUM($X$28:$X$29)/$X$30))</f>
        <v>18618.975728184854</v>
      </c>
      <c r="Y38" s="72">
        <f>-PMT($D$13,$D$11,$Y$22)</f>
        <v>16267.041905209406</v>
      </c>
      <c r="Z38" s="72">
        <f>-PMT($D$13,$D$11,$Z$22)</f>
        <v>11121.008901565685</v>
      </c>
    </row>
    <row r="39" spans="1:26" x14ac:dyDescent="0.45">
      <c r="B39" s="56" t="s">
        <v>1298</v>
      </c>
      <c r="C39" s="56" t="s">
        <v>1297</v>
      </c>
      <c r="D39" s="72">
        <f>$D$26*(1/$D$24)/[2]Constants!$D$10*$I$11</f>
        <v>1127.4756868799861</v>
      </c>
      <c r="E39" s="72">
        <f>$D$26*(1/$E$24)*$D$15</f>
        <v>3325.1965101920891</v>
      </c>
      <c r="G39" s="56" t="s">
        <v>1298</v>
      </c>
      <c r="H39" s="56" t="s">
        <v>1297</v>
      </c>
      <c r="I39" s="72">
        <f>$I$26*(1/$I$24)/[2]Constants!$D$10*$I$11</f>
        <v>2823.0256621495037</v>
      </c>
      <c r="J39" s="72">
        <f>$I$26*(1/$J$24)*$D$15</f>
        <v>8938.500269355518</v>
      </c>
      <c r="L39" s="56" t="s">
        <v>1298</v>
      </c>
      <c r="M39" s="56" t="s">
        <v>1297</v>
      </c>
      <c r="N39" s="72">
        <f>$N$26*(1/$N$24)/[2]Constants!$D$10*$I$11</f>
        <v>4587.4167009929433</v>
      </c>
      <c r="O39" s="72">
        <f>$N$26*(1/$O$24)*$D$15</f>
        <v>15780.315290343695</v>
      </c>
      <c r="Q39" s="56" t="s">
        <v>1298</v>
      </c>
      <c r="R39" s="56" t="s">
        <v>1297</v>
      </c>
      <c r="S39" s="72">
        <f>$S$26*(1/$S$24)/[2]Constants!$D$10*$I$11</f>
        <v>4650.8372083799431</v>
      </c>
      <c r="T39" s="72">
        <f>$S$26*(1/$T$24)*$D$15</f>
        <v>13998.66678982102</v>
      </c>
      <c r="V39" s="56" t="s">
        <v>1298</v>
      </c>
      <c r="W39" s="56" t="s">
        <v>1297</v>
      </c>
      <c r="X39" s="72">
        <f>$X$27*(1/$X$25)/[2]Constants!$D$10*$I$11</f>
        <v>8681.5627889758944</v>
      </c>
      <c r="Y39" s="72">
        <f>$X$27*(1/$Y$24)*$I$17</f>
        <v>4903.8502857142848</v>
      </c>
      <c r="Z39" s="72">
        <f>$X$27*(1/$Z$25)*$D$15</f>
        <v>19719.861043052217</v>
      </c>
    </row>
    <row r="40" spans="1:26" x14ac:dyDescent="0.45">
      <c r="B40" s="56" t="s">
        <v>1299</v>
      </c>
      <c r="C40" s="56" t="s">
        <v>1297</v>
      </c>
      <c r="D40" s="72">
        <f>$D$25*$D$26</f>
        <v>2560</v>
      </c>
      <c r="E40" s="72">
        <f>$E$25*$D$26</f>
        <v>3400.0000000000005</v>
      </c>
      <c r="G40" s="56" t="s">
        <v>1299</v>
      </c>
      <c r="H40" s="56" t="s">
        <v>1297</v>
      </c>
      <c r="I40" s="72">
        <f>$I$25*$I$26</f>
        <v>7223</v>
      </c>
      <c r="J40" s="72">
        <f>$J$25*$I$26</f>
        <v>9610</v>
      </c>
      <c r="L40" s="56" t="s">
        <v>1299</v>
      </c>
      <c r="M40" s="56" t="s">
        <v>1297</v>
      </c>
      <c r="N40" s="72">
        <f>$N$25*$N$26</f>
        <v>7223</v>
      </c>
      <c r="O40" s="72">
        <f>$O$25*$N$26</f>
        <v>9610</v>
      </c>
      <c r="Q40" s="56" t="s">
        <v>1299</v>
      </c>
      <c r="R40" s="56" t="s">
        <v>1297</v>
      </c>
      <c r="S40" s="72">
        <f>$S$25*$S$26</f>
        <v>6407.5</v>
      </c>
      <c r="T40" s="72">
        <f>$T$25*$S$26</f>
        <v>8525</v>
      </c>
      <c r="V40" s="56" t="s">
        <v>1299</v>
      </c>
      <c r="W40" s="56" t="s">
        <v>1297</v>
      </c>
      <c r="X40" s="72">
        <f>$X$26*$X$27</f>
        <v>6247.9999999999991</v>
      </c>
      <c r="Y40" s="72">
        <f>$Y$26*$X$27</f>
        <v>8360</v>
      </c>
      <c r="Z40" s="72">
        <f>$Z$26*$X$27</f>
        <v>8360</v>
      </c>
    </row>
    <row r="41" spans="1:26" x14ac:dyDescent="0.45">
      <c r="B41" s="56" t="s">
        <v>1300</v>
      </c>
      <c r="C41" s="56" t="s">
        <v>1297</v>
      </c>
      <c r="D41" s="72">
        <f>SUM(D38:D40)</f>
        <v>9221.4619620176036</v>
      </c>
      <c r="E41" s="72">
        <f>SUM(E38:E40)</f>
        <v>11002.507626178891</v>
      </c>
      <c r="F41" s="72"/>
      <c r="G41" s="56" t="s">
        <v>1300</v>
      </c>
      <c r="H41" s="56" t="s">
        <v>1297</v>
      </c>
      <c r="I41" s="72">
        <f>SUM(I38:I40)</f>
        <v>16948.751494402899</v>
      </c>
      <c r="J41" s="72">
        <f>SUM(J38:J40)</f>
        <v>23253.542496941001</v>
      </c>
      <c r="L41" s="56" t="s">
        <v>1300</v>
      </c>
      <c r="M41" s="56" t="s">
        <v>1297</v>
      </c>
      <c r="N41" s="72">
        <f>SUM(N38:N40)</f>
        <v>23226.565835931189</v>
      </c>
      <c r="O41" s="72">
        <f>SUM(O38:O40)</f>
        <v>32661.744187521257</v>
      </c>
      <c r="Q41" s="56" t="s">
        <v>1300</v>
      </c>
      <c r="R41" s="56" t="s">
        <v>1297</v>
      </c>
      <c r="S41" s="72">
        <f>SUM(S38:S40)</f>
        <v>27833.877391796806</v>
      </c>
      <c r="T41" s="72">
        <f>SUM(T38:T40)</f>
        <v>32789.213468189344</v>
      </c>
      <c r="V41" s="56" t="s">
        <v>1300</v>
      </c>
      <c r="W41" s="56" t="s">
        <v>1297</v>
      </c>
      <c r="X41" s="72">
        <f>SUM(X38:X40)</f>
        <v>33548.538517160749</v>
      </c>
      <c r="Y41" s="72">
        <f>SUM(Y38:Y40)</f>
        <v>29530.892190923689</v>
      </c>
      <c r="Z41" s="72">
        <f>SUM(Z38:Z40)</f>
        <v>39200.869944617902</v>
      </c>
    </row>
    <row r="42" spans="1:26" x14ac:dyDescent="0.45">
      <c r="B42" s="73" t="s">
        <v>1301</v>
      </c>
      <c r="C42" s="73" t="s">
        <v>1302</v>
      </c>
      <c r="D42" s="74">
        <f>$D$26*(1/$D$23)*$D$17/1000</f>
        <v>6.0908704842621592E-2</v>
      </c>
      <c r="E42" s="74">
        <f>$D$26*(1/$E$24)*$D$18/1000</f>
        <v>7.6581907879548368</v>
      </c>
      <c r="G42" s="73" t="s">
        <v>1301</v>
      </c>
      <c r="H42" s="73" t="s">
        <v>1302</v>
      </c>
      <c r="I42" s="74">
        <f>$I$26*(1/$I$23)*$D$17/1000</f>
        <v>0.15250602635594868</v>
      </c>
      <c r="J42" s="74">
        <f>$I$26*(1/$J$24)*$D$18/1000</f>
        <v>20.586073698530349</v>
      </c>
      <c r="L42" s="73" t="s">
        <v>1301</v>
      </c>
      <c r="M42" s="73" t="s">
        <v>1302</v>
      </c>
      <c r="N42" s="74">
        <f>$N$26*(1/$N$23)*$D$17/1000</f>
        <v>0.24782229282841664</v>
      </c>
      <c r="O42" s="74">
        <f>$N$26*(1/$O$24)*$D$15/1000</f>
        <v>15.780315290343696</v>
      </c>
      <c r="Q42" s="73" t="s">
        <v>1301</v>
      </c>
      <c r="R42" s="73" t="s">
        <v>1302</v>
      </c>
      <c r="S42" s="74">
        <f>$S$26*(1/$S$23)*$D$17/1000</f>
        <v>0.25124840747581412</v>
      </c>
      <c r="T42" s="74">
        <f>$S$26*(1/$T$24)*$D$18/1000</f>
        <v>32.240037761637033</v>
      </c>
      <c r="V42" s="73" t="s">
        <v>1301</v>
      </c>
      <c r="W42" s="73" t="s">
        <v>1302</v>
      </c>
      <c r="X42" s="74">
        <f>$X$27*(1/$X$23)*$D$17/1000</f>
        <v>0.46899702728818637</v>
      </c>
      <c r="Y42" s="74">
        <v>0</v>
      </c>
      <c r="Z42" s="74">
        <f>$X$27*(1/$Z$25)*$D$18/1000</f>
        <v>45.416401020740864</v>
      </c>
    </row>
    <row r="43" spans="1:26" x14ac:dyDescent="0.45">
      <c r="A43" s="56" t="s">
        <v>1303</v>
      </c>
      <c r="B43" s="75" t="s">
        <v>1304</v>
      </c>
      <c r="C43" s="75" t="s">
        <v>1305</v>
      </c>
      <c r="D43" s="76">
        <f>(D41-E41)/(E42-D42)</f>
        <v>-234.43195141066616</v>
      </c>
      <c r="E43" s="75"/>
      <c r="G43" s="75" t="s">
        <v>1304</v>
      </c>
      <c r="H43" s="75" t="s">
        <v>1305</v>
      </c>
      <c r="I43" s="76">
        <f>(I41-J41)/(J42-I42)</f>
        <v>-308.55067033270501</v>
      </c>
      <c r="J43" s="75"/>
      <c r="L43" s="75" t="s">
        <v>1304</v>
      </c>
      <c r="M43" s="75" t="s">
        <v>1305</v>
      </c>
      <c r="N43" s="76">
        <f>(N41-O41)/(O42-N42)</f>
        <v>-607.44777757822942</v>
      </c>
      <c r="O43" s="75"/>
      <c r="Q43" s="75" t="s">
        <v>1304</v>
      </c>
      <c r="R43" s="75" t="s">
        <v>1305</v>
      </c>
      <c r="S43" s="76">
        <f>(S41-T41)/(T42-S42)</f>
        <v>-154.90852190528207</v>
      </c>
      <c r="T43" s="75"/>
      <c r="V43" s="75" t="s">
        <v>1304</v>
      </c>
      <c r="W43" s="75" t="s">
        <v>1305</v>
      </c>
      <c r="X43" s="76">
        <f>(X41-Z41)/(Z42-X42)</f>
        <v>-125.75434675338553</v>
      </c>
      <c r="Y43" s="76">
        <f>(Y41-Z41)/(Z42-Y42)</f>
        <v>-212.91818674223231</v>
      </c>
      <c r="Z43" s="75"/>
    </row>
    <row r="46" spans="1:26" x14ac:dyDescent="0.45">
      <c r="B46" s="59" t="s">
        <v>1270</v>
      </c>
      <c r="G46" s="59" t="s">
        <v>1272</v>
      </c>
      <c r="L46" s="59" t="s">
        <v>1272</v>
      </c>
      <c r="Q46" s="59" t="s">
        <v>1273</v>
      </c>
      <c r="V46" s="59" t="s">
        <v>1274</v>
      </c>
    </row>
    <row r="47" spans="1:26" x14ac:dyDescent="0.45">
      <c r="B47" s="70" t="s">
        <v>1258</v>
      </c>
      <c r="G47" s="70" t="s">
        <v>1258</v>
      </c>
      <c r="L47" s="70" t="s">
        <v>1258</v>
      </c>
      <c r="Q47" s="70" t="s">
        <v>1258</v>
      </c>
      <c r="V47" s="70" t="s">
        <v>1258</v>
      </c>
    </row>
    <row r="48" spans="1:26" x14ac:dyDescent="0.45">
      <c r="B48" s="71" t="s">
        <v>1295</v>
      </c>
      <c r="C48" s="71" t="s">
        <v>1250</v>
      </c>
      <c r="D48" s="71" t="s">
        <v>1275</v>
      </c>
      <c r="E48" s="71" t="s">
        <v>1276</v>
      </c>
      <c r="G48" s="71" t="s">
        <v>1295</v>
      </c>
      <c r="H48" s="71" t="s">
        <v>1250</v>
      </c>
      <c r="I48" s="71" t="s">
        <v>1275</v>
      </c>
      <c r="J48" s="71" t="s">
        <v>1276</v>
      </c>
      <c r="L48" s="71" t="s">
        <v>1295</v>
      </c>
      <c r="M48" s="71" t="s">
        <v>1250</v>
      </c>
      <c r="N48" s="71" t="s">
        <v>1275</v>
      </c>
      <c r="O48" s="71" t="s">
        <v>1276</v>
      </c>
      <c r="Q48" s="71" t="s">
        <v>1295</v>
      </c>
      <c r="R48" s="71" t="s">
        <v>1250</v>
      </c>
      <c r="S48" s="71" t="s">
        <v>1275</v>
      </c>
      <c r="T48" s="71" t="s">
        <v>1276</v>
      </c>
      <c r="V48" s="71" t="s">
        <v>1295</v>
      </c>
      <c r="W48" s="71" t="s">
        <v>1250</v>
      </c>
      <c r="X48" s="71" t="s">
        <v>1275</v>
      </c>
      <c r="Y48" s="71"/>
      <c r="Z48" s="71" t="s">
        <v>1276</v>
      </c>
    </row>
    <row r="49" spans="1:26" x14ac:dyDescent="0.45">
      <c r="B49" s="56" t="s">
        <v>1296</v>
      </c>
      <c r="C49" s="56" t="s">
        <v>1297</v>
      </c>
      <c r="D49" s="72">
        <f>SUM(-PMT($D$13,$D$11,$D$22),-PMT($D$13,$D$12,SUM($D$27:$D$28)/$D$29))</f>
        <v>5533.9862751376177</v>
      </c>
      <c r="E49" s="72">
        <f>-PMT($D$13,$D$11,$E$22)</f>
        <v>4277.3111159868013</v>
      </c>
      <c r="G49" s="56" t="s">
        <v>1296</v>
      </c>
      <c r="H49" s="56" t="s">
        <v>1297</v>
      </c>
      <c r="I49" s="72">
        <f>SUM(-PMT($D$13,$D$11,$I$22),-PMT($D$13,$D$12,SUM($I$27:$I$28)/$I$29))</f>
        <v>6902.7258322533944</v>
      </c>
      <c r="J49" s="72">
        <f>-PMT($D$13,$D$11,$J$22)</f>
        <v>4705.0422275854817</v>
      </c>
      <c r="L49" s="56" t="s">
        <v>1296</v>
      </c>
      <c r="M49" s="56" t="s">
        <v>1297</v>
      </c>
      <c r="N49" s="72">
        <f>SUM(-PMT($D$13,$D$11,$N$22),-PMT($D$13,$D$12,SUM($N$27:$N$28)/$N$29))</f>
        <v>11416.149134938247</v>
      </c>
      <c r="O49" s="72">
        <f>-PMT($D$13,$D$11,$O$22)</f>
        <v>7271.4288971775622</v>
      </c>
      <c r="Q49" s="56" t="s">
        <v>1296</v>
      </c>
      <c r="R49" s="56" t="s">
        <v>1297</v>
      </c>
      <c r="S49" s="72">
        <f>SUM(-PMT($D$13,$D$11,$S$22),-PMT($D$13,$D$12,SUM($S$27:$S$28)/$S$29))</f>
        <v>16775.540183416862</v>
      </c>
      <c r="T49" s="72">
        <f>-PMT($D$13,$D$11,$T$22)</f>
        <v>10265.546678368322</v>
      </c>
      <c r="V49" s="56" t="s">
        <v>1296</v>
      </c>
      <c r="W49" s="56" t="s">
        <v>1297</v>
      </c>
      <c r="X49" s="72">
        <f>SUM(-PMT($D$13,$D$11,$X$22),-PMT($D$13,$D$12,SUM($X$28:$X$29)/$X$30))</f>
        <v>18618.975728184854</v>
      </c>
      <c r="Y49" s="72"/>
      <c r="Z49" s="72">
        <f>-PMT($D$13,$D$11,$Z$22)</f>
        <v>11121.008901565685</v>
      </c>
    </row>
    <row r="50" spans="1:26" x14ac:dyDescent="0.45">
      <c r="B50" s="56" t="s">
        <v>1298</v>
      </c>
      <c r="C50" s="56" t="s">
        <v>1297</v>
      </c>
      <c r="D50" s="72">
        <f>$D$26*(1/$D$24)/[2]Constants!$D$10*$I$12</f>
        <v>1603.6661630704625</v>
      </c>
      <c r="E50" s="72">
        <f>$D$26*(1/$E$24)*$D$15</f>
        <v>3325.1965101920891</v>
      </c>
      <c r="G50" s="56" t="s">
        <v>1298</v>
      </c>
      <c r="H50" s="56" t="s">
        <v>1297</v>
      </c>
      <c r="I50" s="72">
        <f>$I$26*(1/$I$24)/[2]Constants!$D$10*$I$12</f>
        <v>4015.333354457196</v>
      </c>
      <c r="J50" s="72">
        <f>$I$26*(1/$J$24)*$D$15</f>
        <v>8938.500269355518</v>
      </c>
      <c r="L50" s="56" t="s">
        <v>1298</v>
      </c>
      <c r="M50" s="56" t="s">
        <v>1297</v>
      </c>
      <c r="N50" s="72">
        <f>$N$26*(1/$N$24)/[2]Constants!$D$10*$I$12</f>
        <v>6524.9167009929433</v>
      </c>
      <c r="O50" s="72">
        <f>$N$26*(1/$O$24)*$D$15</f>
        <v>15780.315290343695</v>
      </c>
      <c r="Q50" s="56" t="s">
        <v>1298</v>
      </c>
      <c r="R50" s="56" t="s">
        <v>1297</v>
      </c>
      <c r="S50" s="72">
        <f>$S$26*(1/$S$24)/[2]Constants!$D$10*$I$12</f>
        <v>6615.1229226656578</v>
      </c>
      <c r="T50" s="72">
        <f>$S$26*(1/$T$24)*$D$15</f>
        <v>13998.66678982102</v>
      </c>
      <c r="V50" s="56" t="s">
        <v>1298</v>
      </c>
      <c r="W50" s="56" t="s">
        <v>1297</v>
      </c>
      <c r="X50" s="72">
        <f>$X$27*(1/$X$25)/[2]Constants!$D$10*$I$12</f>
        <v>12348.229455642562</v>
      </c>
      <c r="Y50" s="72"/>
      <c r="Z50" s="72">
        <f>$X$27*(1/$Z$25)*$D$15</f>
        <v>19719.861043052217</v>
      </c>
    </row>
    <row r="51" spans="1:26" x14ac:dyDescent="0.45">
      <c r="B51" s="56" t="s">
        <v>1299</v>
      </c>
      <c r="C51" s="56" t="s">
        <v>1297</v>
      </c>
      <c r="D51" s="72">
        <f>$D$25*$D$26</f>
        <v>2560</v>
      </c>
      <c r="E51" s="72">
        <f>$E$25*$D$26</f>
        <v>3400.0000000000005</v>
      </c>
      <c r="G51" s="56" t="s">
        <v>1299</v>
      </c>
      <c r="H51" s="56" t="s">
        <v>1297</v>
      </c>
      <c r="I51" s="72">
        <f>$I$25*$I$26</f>
        <v>7223</v>
      </c>
      <c r="J51" s="72">
        <f>$J$25*$I$26</f>
        <v>9610</v>
      </c>
      <c r="L51" s="56" t="s">
        <v>1299</v>
      </c>
      <c r="M51" s="56" t="s">
        <v>1297</v>
      </c>
      <c r="N51" s="72">
        <f>$N$25*$N$26</f>
        <v>7223</v>
      </c>
      <c r="O51" s="72">
        <f>$O$25*$N$26</f>
        <v>9610</v>
      </c>
      <c r="Q51" s="56" t="s">
        <v>1299</v>
      </c>
      <c r="R51" s="56" t="s">
        <v>1297</v>
      </c>
      <c r="S51" s="72">
        <f>$S$25*$S$26</f>
        <v>6407.5</v>
      </c>
      <c r="T51" s="72">
        <f>$T$25*$S$26</f>
        <v>8525</v>
      </c>
      <c r="V51" s="56" t="s">
        <v>1299</v>
      </c>
      <c r="W51" s="56" t="s">
        <v>1297</v>
      </c>
      <c r="X51" s="72">
        <f>$X$26*$X$27</f>
        <v>6247.9999999999991</v>
      </c>
      <c r="Y51" s="72"/>
      <c r="Z51" s="72">
        <f>$Z$26*$X$27</f>
        <v>8360</v>
      </c>
    </row>
    <row r="52" spans="1:26" x14ac:dyDescent="0.45">
      <c r="B52" s="56" t="s">
        <v>1300</v>
      </c>
      <c r="C52" s="56" t="s">
        <v>1297</v>
      </c>
      <c r="D52" s="72">
        <f>SUM(D49:D51)</f>
        <v>9697.6524382080806</v>
      </c>
      <c r="E52" s="72">
        <f>SUM(E49:E51)</f>
        <v>11002.507626178891</v>
      </c>
      <c r="F52" s="72"/>
      <c r="G52" s="56" t="s">
        <v>1300</v>
      </c>
      <c r="H52" s="56" t="s">
        <v>1297</v>
      </c>
      <c r="I52" s="72">
        <f>SUM(I49:I51)</f>
        <v>18141.05918671059</v>
      </c>
      <c r="J52" s="72">
        <f>SUM(J49:J51)</f>
        <v>23253.542496941001</v>
      </c>
      <c r="L52" s="56" t="s">
        <v>1300</v>
      </c>
      <c r="M52" s="56" t="s">
        <v>1297</v>
      </c>
      <c r="N52" s="72">
        <f>SUM(N49:N51)</f>
        <v>25164.065835931189</v>
      </c>
      <c r="O52" s="72">
        <f>SUM(O49:O51)</f>
        <v>32661.744187521257</v>
      </c>
      <c r="Q52" s="56" t="s">
        <v>1300</v>
      </c>
      <c r="R52" s="56" t="s">
        <v>1297</v>
      </c>
      <c r="S52" s="72">
        <f>SUM(S49:S51)</f>
        <v>29798.16310608252</v>
      </c>
      <c r="T52" s="72">
        <f>SUM(T49:T51)</f>
        <v>32789.213468189344</v>
      </c>
      <c r="V52" s="56" t="s">
        <v>1300</v>
      </c>
      <c r="W52" s="56" t="s">
        <v>1297</v>
      </c>
      <c r="X52" s="72">
        <f>SUM(X49:X51)</f>
        <v>37215.205183827413</v>
      </c>
      <c r="Y52" s="72"/>
      <c r="Z52" s="72">
        <f>SUM(Z49:Z51)</f>
        <v>39200.869944617902</v>
      </c>
    </row>
    <row r="53" spans="1:26" x14ac:dyDescent="0.45">
      <c r="B53" s="73" t="s">
        <v>1301</v>
      </c>
      <c r="C53" s="73" t="s">
        <v>1302</v>
      </c>
      <c r="D53" s="74">
        <f>$D$26*(1/$D$23)*$D$17/1000</f>
        <v>6.0908704842621592E-2</v>
      </c>
      <c r="E53" s="74">
        <f>$D$26*(1/$E$24)*$D$18/1000</f>
        <v>7.6581907879548368</v>
      </c>
      <c r="G53" s="73" t="s">
        <v>1301</v>
      </c>
      <c r="H53" s="73" t="s">
        <v>1302</v>
      </c>
      <c r="I53" s="74">
        <f>$I$26*(1/$I$23)*$D$17/1000</f>
        <v>0.15250602635594868</v>
      </c>
      <c r="J53" s="74">
        <f>$I$26*(1/$J$24)*$D$18/1000</f>
        <v>20.586073698530349</v>
      </c>
      <c r="L53" s="73" t="s">
        <v>1301</v>
      </c>
      <c r="M53" s="73" t="s">
        <v>1302</v>
      </c>
      <c r="N53" s="74">
        <f>$N$26*(1/$N$23)*$D$17/1000</f>
        <v>0.24782229282841664</v>
      </c>
      <c r="O53" s="74">
        <f>$N$26*(1/$O$24)*$D$15/1000</f>
        <v>15.780315290343696</v>
      </c>
      <c r="Q53" s="73" t="s">
        <v>1301</v>
      </c>
      <c r="R53" s="73" t="s">
        <v>1302</v>
      </c>
      <c r="S53" s="74">
        <f>$S$26*(1/$S$23)*$D$17/1000</f>
        <v>0.25124840747581412</v>
      </c>
      <c r="T53" s="74">
        <f>$S$26*(1/$T$24)*$D$18/1000</f>
        <v>32.240037761637033</v>
      </c>
      <c r="V53" s="73" t="s">
        <v>1301</v>
      </c>
      <c r="W53" s="73" t="s">
        <v>1302</v>
      </c>
      <c r="X53" s="74">
        <f>$X$27*(1/$X$23)*$D$17/1000</f>
        <v>0.46899702728818637</v>
      </c>
      <c r="Y53" s="74"/>
      <c r="Z53" s="74">
        <f>$X$27*(1/$Z$25)*$D$18/1000</f>
        <v>45.416401020740864</v>
      </c>
    </row>
    <row r="54" spans="1:26" x14ac:dyDescent="0.45">
      <c r="A54" s="56" t="s">
        <v>1303</v>
      </c>
      <c r="B54" s="75" t="s">
        <v>1304</v>
      </c>
      <c r="C54" s="75" t="s">
        <v>1305</v>
      </c>
      <c r="D54" s="76">
        <f>(D52-E52)/(E53-D53)</f>
        <v>-171.75289448200644</v>
      </c>
      <c r="E54" s="75"/>
      <c r="G54" s="75" t="s">
        <v>1304</v>
      </c>
      <c r="H54" s="75" t="s">
        <v>1305</v>
      </c>
      <c r="I54" s="76">
        <f>(I52-J52)/(J53-I53)</f>
        <v>-250.20022896894221</v>
      </c>
      <c r="J54" s="75"/>
      <c r="L54" s="75" t="s">
        <v>1304</v>
      </c>
      <c r="M54" s="75" t="s">
        <v>1305</v>
      </c>
      <c r="N54" s="76">
        <f>(N52-O52)/(O53-N53)</f>
        <v>-482.70926970895567</v>
      </c>
      <c r="O54" s="75"/>
      <c r="Q54" s="75" t="s">
        <v>1304</v>
      </c>
      <c r="R54" s="75" t="s">
        <v>1305</v>
      </c>
      <c r="S54" s="76">
        <f>(S52-T52)/(T53-S53)</f>
        <v>-93.503081001023787</v>
      </c>
      <c r="T54" s="75"/>
      <c r="V54" s="75" t="s">
        <v>1304</v>
      </c>
      <c r="W54" s="75" t="s">
        <v>1305</v>
      </c>
      <c r="X54" s="76">
        <f>(X52-Z52)/(Z53-X53)</f>
        <v>-44.177518262895305</v>
      </c>
      <c r="Y54" s="76"/>
      <c r="Z54" s="75"/>
    </row>
    <row r="57" spans="1:26" x14ac:dyDescent="0.45">
      <c r="B57" s="59" t="s">
        <v>1270</v>
      </c>
      <c r="G57" s="59" t="s">
        <v>1272</v>
      </c>
      <c r="L57" s="59" t="s">
        <v>1272</v>
      </c>
      <c r="Q57" s="59" t="s">
        <v>1273</v>
      </c>
      <c r="V57" s="59" t="s">
        <v>1274</v>
      </c>
    </row>
    <row r="58" spans="1:26" x14ac:dyDescent="0.45">
      <c r="B58" s="70" t="s">
        <v>1261</v>
      </c>
      <c r="G58" s="70" t="s">
        <v>1261</v>
      </c>
      <c r="L58" s="70" t="s">
        <v>1261</v>
      </c>
      <c r="Q58" s="70" t="s">
        <v>1261</v>
      </c>
      <c r="V58" s="70" t="s">
        <v>1261</v>
      </c>
    </row>
    <row r="59" spans="1:26" x14ac:dyDescent="0.45">
      <c r="B59" s="71" t="s">
        <v>1295</v>
      </c>
      <c r="C59" s="71" t="s">
        <v>1250</v>
      </c>
      <c r="D59" s="71" t="s">
        <v>1275</v>
      </c>
      <c r="E59" s="71" t="s">
        <v>1276</v>
      </c>
      <c r="G59" s="71" t="s">
        <v>1295</v>
      </c>
      <c r="H59" s="71" t="s">
        <v>1250</v>
      </c>
      <c r="I59" s="71" t="s">
        <v>1275</v>
      </c>
      <c r="J59" s="71" t="s">
        <v>1276</v>
      </c>
      <c r="L59" s="71" t="s">
        <v>1295</v>
      </c>
      <c r="M59" s="71" t="s">
        <v>1250</v>
      </c>
      <c r="N59" s="71" t="s">
        <v>1275</v>
      </c>
      <c r="O59" s="71" t="s">
        <v>1276</v>
      </c>
      <c r="Q59" s="71" t="s">
        <v>1295</v>
      </c>
      <c r="R59" s="71" t="s">
        <v>1250</v>
      </c>
      <c r="S59" s="71" t="s">
        <v>1275</v>
      </c>
      <c r="T59" s="71" t="s">
        <v>1276</v>
      </c>
      <c r="V59" s="71" t="s">
        <v>1295</v>
      </c>
      <c r="W59" s="71" t="s">
        <v>1250</v>
      </c>
      <c r="X59" s="71" t="s">
        <v>1275</v>
      </c>
      <c r="Y59" s="71" t="s">
        <v>1277</v>
      </c>
      <c r="Z59" s="71" t="s">
        <v>1276</v>
      </c>
    </row>
    <row r="60" spans="1:26" x14ac:dyDescent="0.45">
      <c r="B60" s="56" t="s">
        <v>1296</v>
      </c>
      <c r="C60" s="56" t="s">
        <v>1297</v>
      </c>
      <c r="D60" s="72">
        <f>SUM(-PMT($D$13,$D$11,$D$22),-PMT($D$13,$D$12,SUM($D$27:$D$28)/$D$29))</f>
        <v>5533.9862751376177</v>
      </c>
      <c r="E60" s="72">
        <f>-PMT($D$13,$D$11,$E$22)</f>
        <v>4277.3111159868013</v>
      </c>
      <c r="G60" s="56" t="s">
        <v>1296</v>
      </c>
      <c r="H60" s="56" t="s">
        <v>1297</v>
      </c>
      <c r="I60" s="72">
        <f>SUM(-PMT($D$13,$D$11,$I$22),-PMT($D$13,$D$12,SUM($I$27:$I$28)/$I$29))</f>
        <v>6902.7258322533944</v>
      </c>
      <c r="J60" s="72">
        <f>-PMT($D$13,$D$11,$J$22)</f>
        <v>4705.0422275854817</v>
      </c>
      <c r="L60" s="56" t="s">
        <v>1296</v>
      </c>
      <c r="M60" s="56" t="s">
        <v>1297</v>
      </c>
      <c r="N60" s="72">
        <f>SUM(-PMT($D$13,$D$11,$N$22),-PMT($D$13,$D$12,SUM($N$27:$N$28)/$N$29))</f>
        <v>11416.149134938247</v>
      </c>
      <c r="O60" s="72">
        <f>-PMT($D$13,$D$11,$O$22)</f>
        <v>7271.4288971775622</v>
      </c>
      <c r="Q60" s="56" t="s">
        <v>1296</v>
      </c>
      <c r="R60" s="56" t="s">
        <v>1297</v>
      </c>
      <c r="S60" s="72">
        <f>SUM(-PMT($D$13,$D$11,$S$22),-PMT($D$13,$D$12,SUM($S$27:$S$28)/$S$29))</f>
        <v>16775.540183416862</v>
      </c>
      <c r="T60" s="72">
        <f>-PMT($D$13,$D$11,$T$22)</f>
        <v>10265.546678368322</v>
      </c>
      <c r="V60" s="56" t="s">
        <v>1296</v>
      </c>
      <c r="W60" s="56" t="s">
        <v>1297</v>
      </c>
      <c r="X60" s="72">
        <f>SUM(-PMT($D$13,$D$11,$X$22),-PMT($D$13,$D$12,SUM($X$28:$X$29)/$X$30))</f>
        <v>18618.975728184854</v>
      </c>
      <c r="Y60" s="72">
        <f>-PMT($D$13,$D$11,$Y$22)</f>
        <v>16267.041905209406</v>
      </c>
      <c r="Z60" s="72">
        <f>-PMT($D$13,$D$11,$Z$22)</f>
        <v>11121.008901565685</v>
      </c>
    </row>
    <row r="61" spans="1:26" x14ac:dyDescent="0.45">
      <c r="B61" s="56" t="s">
        <v>1298</v>
      </c>
      <c r="C61" s="56" t="s">
        <v>1297</v>
      </c>
      <c r="D61" s="72">
        <f>$D$26*(1/$D$24)/[2]Constants!$D$10*$I$13</f>
        <v>2079.8566392609387</v>
      </c>
      <c r="E61" s="72">
        <f>$D$26*(1/$E$24)*$D$15</f>
        <v>3325.1965101920891</v>
      </c>
      <c r="G61" s="56" t="s">
        <v>1298</v>
      </c>
      <c r="H61" s="56" t="s">
        <v>1297</v>
      </c>
      <c r="I61" s="72">
        <f>$I$26*(1/$I$24)/[2]Constants!$D$10*$I$13</f>
        <v>5207.6410467648884</v>
      </c>
      <c r="J61" s="72">
        <f>$I$26*(1/$J$24)*$D$15</f>
        <v>8938.500269355518</v>
      </c>
      <c r="L61" s="56" t="s">
        <v>1298</v>
      </c>
      <c r="M61" s="56" t="s">
        <v>1297</v>
      </c>
      <c r="N61" s="72">
        <f>$N$26*(1/$N$24)/[2]Constants!$D$10*$I$13</f>
        <v>8462.4167009929424</v>
      </c>
      <c r="O61" s="72">
        <f>$N$26*(1/$O$24)*$D$15</f>
        <v>15780.315290343695</v>
      </c>
      <c r="Q61" s="56" t="s">
        <v>1298</v>
      </c>
      <c r="R61" s="56" t="s">
        <v>1297</v>
      </c>
      <c r="S61" s="72">
        <f>$S$26*(1/$S$24)/[2]Constants!$D$10*$I$13</f>
        <v>8579.4086369513716</v>
      </c>
      <c r="T61" s="72">
        <f>$S$26*(1/$T$24)*$D$15</f>
        <v>13998.66678982102</v>
      </c>
      <c r="V61" s="56" t="s">
        <v>1298</v>
      </c>
      <c r="W61" s="56" t="s">
        <v>1297</v>
      </c>
      <c r="X61" s="72">
        <f>$X$27*(1/$X$25)/[2]Constants!$D$10*$I$13</f>
        <v>16014.896122309228</v>
      </c>
      <c r="Y61" s="72">
        <f>$X$27*(1/$Y$24)*$I$18</f>
        <v>18229.627893871726</v>
      </c>
      <c r="Z61" s="72">
        <f>$X$27*(1/$Z$25)*$D$15</f>
        <v>19719.861043052217</v>
      </c>
    </row>
    <row r="62" spans="1:26" x14ac:dyDescent="0.45">
      <c r="B62" s="56" t="s">
        <v>1299</v>
      </c>
      <c r="C62" s="56" t="s">
        <v>1297</v>
      </c>
      <c r="D62" s="72">
        <f>$D$25*$D$26</f>
        <v>2560</v>
      </c>
      <c r="E62" s="72">
        <f>$E$25*$D$26</f>
        <v>3400.0000000000005</v>
      </c>
      <c r="G62" s="56" t="s">
        <v>1299</v>
      </c>
      <c r="H62" s="56" t="s">
        <v>1297</v>
      </c>
      <c r="I62" s="72">
        <f>$I$25*$I$26</f>
        <v>7223</v>
      </c>
      <c r="J62" s="72">
        <f>$J$25*$I$26</f>
        <v>9610</v>
      </c>
      <c r="L62" s="56" t="s">
        <v>1299</v>
      </c>
      <c r="M62" s="56" t="s">
        <v>1297</v>
      </c>
      <c r="N62" s="72">
        <f>$N$25*$N$26</f>
        <v>7223</v>
      </c>
      <c r="O62" s="72">
        <f>$O$25*$N$26</f>
        <v>9610</v>
      </c>
      <c r="Q62" s="56" t="s">
        <v>1299</v>
      </c>
      <c r="R62" s="56" t="s">
        <v>1297</v>
      </c>
      <c r="S62" s="72">
        <f>$S$25*$S$26</f>
        <v>6407.5</v>
      </c>
      <c r="T62" s="72">
        <f>$T$25*$S$26</f>
        <v>8525</v>
      </c>
      <c r="V62" s="56" t="s">
        <v>1299</v>
      </c>
      <c r="W62" s="56" t="s">
        <v>1297</v>
      </c>
      <c r="X62" s="72">
        <f>$X$26*$X$27</f>
        <v>6247.9999999999991</v>
      </c>
      <c r="Y62" s="72">
        <f>$Y$26*$X$27</f>
        <v>8360</v>
      </c>
      <c r="Z62" s="72">
        <f>$Z$26*$X$27</f>
        <v>8360</v>
      </c>
    </row>
    <row r="63" spans="1:26" x14ac:dyDescent="0.45">
      <c r="B63" s="56" t="s">
        <v>1300</v>
      </c>
      <c r="C63" s="56" t="s">
        <v>1297</v>
      </c>
      <c r="D63" s="72">
        <f>SUM(D60:D62)</f>
        <v>10173.842914398556</v>
      </c>
      <c r="E63" s="72">
        <f>SUM(E60:E62)</f>
        <v>11002.507626178891</v>
      </c>
      <c r="F63" s="72"/>
      <c r="G63" s="56" t="s">
        <v>1300</v>
      </c>
      <c r="H63" s="56" t="s">
        <v>1297</v>
      </c>
      <c r="I63" s="72">
        <f>SUM(I60:I62)</f>
        <v>19333.366879018282</v>
      </c>
      <c r="J63" s="72">
        <f>SUM(J60:J62)</f>
        <v>23253.542496941001</v>
      </c>
      <c r="L63" s="56" t="s">
        <v>1300</v>
      </c>
      <c r="M63" s="56" t="s">
        <v>1297</v>
      </c>
      <c r="N63" s="72">
        <f>SUM(N60:N62)</f>
        <v>27101.565835931189</v>
      </c>
      <c r="O63" s="72">
        <f>SUM(O60:O62)</f>
        <v>32661.744187521257</v>
      </c>
      <c r="Q63" s="56" t="s">
        <v>1300</v>
      </c>
      <c r="R63" s="56" t="s">
        <v>1297</v>
      </c>
      <c r="S63" s="72">
        <f>SUM(S60:S62)</f>
        <v>31762.448820368234</v>
      </c>
      <c r="T63" s="72">
        <f>SUM(T60:T62)</f>
        <v>32789.213468189344</v>
      </c>
      <c r="V63" s="56" t="s">
        <v>1300</v>
      </c>
      <c r="W63" s="56" t="s">
        <v>1297</v>
      </c>
      <c r="X63" s="72">
        <f>SUM(X60:X62)</f>
        <v>40881.871850494084</v>
      </c>
      <c r="Y63" s="72">
        <f>SUM(Y60:Y62)</f>
        <v>42856.66979908113</v>
      </c>
      <c r="Z63" s="72">
        <f>SUM(Z60:Z62)</f>
        <v>39200.869944617902</v>
      </c>
    </row>
    <row r="64" spans="1:26" x14ac:dyDescent="0.45">
      <c r="B64" s="73" t="s">
        <v>1301</v>
      </c>
      <c r="C64" s="73" t="s">
        <v>1302</v>
      </c>
      <c r="D64" s="74">
        <f>$D$26*(1/$D$23)*$D$17/1000</f>
        <v>6.0908704842621592E-2</v>
      </c>
      <c r="E64" s="74">
        <f>$D$26*(1/$E$24)*$D$18/1000</f>
        <v>7.6581907879548368</v>
      </c>
      <c r="G64" s="73" t="s">
        <v>1301</v>
      </c>
      <c r="H64" s="73" t="s">
        <v>1302</v>
      </c>
      <c r="I64" s="74">
        <f>$I$26*(1/$I$23)*$D$17/1000</f>
        <v>0.15250602635594868</v>
      </c>
      <c r="J64" s="74">
        <f>$I$26*(1/$J$24)*$D$18/1000</f>
        <v>20.586073698530349</v>
      </c>
      <c r="L64" s="73" t="s">
        <v>1301</v>
      </c>
      <c r="M64" s="73" t="s">
        <v>1302</v>
      </c>
      <c r="N64" s="74">
        <f>$N$26*(1/$N$23)*$D$17/1000</f>
        <v>0.24782229282841664</v>
      </c>
      <c r="O64" s="74">
        <f>$N$26*(1/$O$24)*$D$15/1000</f>
        <v>15.780315290343696</v>
      </c>
      <c r="Q64" s="73" t="s">
        <v>1301</v>
      </c>
      <c r="R64" s="73" t="s">
        <v>1302</v>
      </c>
      <c r="S64" s="74">
        <f>$S$26*(1/$S$23)*$D$17/1000</f>
        <v>0.25124840747581412</v>
      </c>
      <c r="T64" s="74">
        <f>$S$26*(1/$T$24)*$D$18/1000</f>
        <v>32.240037761637033</v>
      </c>
      <c r="V64" s="73" t="s">
        <v>1301</v>
      </c>
      <c r="W64" s="73" t="s">
        <v>1302</v>
      </c>
      <c r="X64" s="74">
        <f>$X$27*(1/$X$23)*$D$17/1000</f>
        <v>0.46899702728818637</v>
      </c>
      <c r="Y64" s="74">
        <v>0</v>
      </c>
      <c r="Z64" s="74">
        <f>$X$27*(1/$Z$25)*$D$18/1000</f>
        <v>45.416401020740864</v>
      </c>
    </row>
    <row r="65" spans="1:26" x14ac:dyDescent="0.45">
      <c r="A65" s="56" t="s">
        <v>1303</v>
      </c>
      <c r="B65" s="75" t="s">
        <v>1304</v>
      </c>
      <c r="C65" s="75" t="s">
        <v>1305</v>
      </c>
      <c r="D65" s="76">
        <f>(D63-E63)/(E64-D64)</f>
        <v>-109.07383755334695</v>
      </c>
      <c r="E65" s="75"/>
      <c r="G65" s="75" t="s">
        <v>1304</v>
      </c>
      <c r="H65" s="75" t="s">
        <v>1305</v>
      </c>
      <c r="I65" s="76">
        <f>(I63-J63)/(J64-I64)</f>
        <v>-191.84978760517942</v>
      </c>
      <c r="J65" s="75"/>
      <c r="L65" s="75" t="s">
        <v>1304</v>
      </c>
      <c r="M65" s="75" t="s">
        <v>1305</v>
      </c>
      <c r="N65" s="76">
        <f>(N63-O63)/(O64-N64)</f>
        <v>-357.97076183968187</v>
      </c>
      <c r="O65" s="75"/>
      <c r="Q65" s="75" t="s">
        <v>1304</v>
      </c>
      <c r="R65" s="75" t="s">
        <v>1305</v>
      </c>
      <c r="S65" s="76">
        <f>(S63-T63)/(T64-S64)</f>
        <v>-32.097640096765481</v>
      </c>
      <c r="T65" s="75"/>
      <c r="V65" s="75" t="s">
        <v>1304</v>
      </c>
      <c r="W65" s="75" t="s">
        <v>1305</v>
      </c>
      <c r="X65" s="76">
        <f>(X63-Z63)/(Z64-X64)</f>
        <v>37.39931022759508</v>
      </c>
      <c r="Y65" s="76">
        <f>(Y63-Z63)/(Z64-Y64)</f>
        <v>80.495146517525455</v>
      </c>
      <c r="Z65" s="75"/>
    </row>
    <row r="68" spans="1:26" ht="14.65" thickBot="1" x14ac:dyDescent="0.5"/>
    <row r="69" spans="1:26" s="58" customFormat="1" ht="18" x14ac:dyDescent="0.55000000000000004">
      <c r="A69" s="57" t="s">
        <v>1306</v>
      </c>
    </row>
    <row r="70" spans="1:26" ht="18" x14ac:dyDescent="0.55000000000000004">
      <c r="A70" s="77"/>
    </row>
    <row r="71" spans="1:26" x14ac:dyDescent="0.45">
      <c r="B71" s="78" t="s">
        <v>1307</v>
      </c>
      <c r="C71" s="144" t="s">
        <v>1308</v>
      </c>
      <c r="D71" s="145"/>
      <c r="E71" s="146"/>
      <c r="F71" s="144" t="s">
        <v>1309</v>
      </c>
      <c r="G71" s="146"/>
      <c r="H71" s="79" t="s">
        <v>1277</v>
      </c>
    </row>
    <row r="72" spans="1:26" x14ac:dyDescent="0.45">
      <c r="B72" s="80" t="s">
        <v>1310</v>
      </c>
      <c r="C72" s="81" t="s">
        <v>1270</v>
      </c>
      <c r="D72" s="82" t="s">
        <v>1271</v>
      </c>
      <c r="E72" s="83" t="s">
        <v>1272</v>
      </c>
      <c r="F72" s="81" t="s">
        <v>1273</v>
      </c>
      <c r="G72" s="83" t="s">
        <v>1274</v>
      </c>
      <c r="H72" s="83" t="s">
        <v>1274</v>
      </c>
    </row>
    <row r="73" spans="1:26" x14ac:dyDescent="0.45">
      <c r="B73" s="84" t="s">
        <v>1311</v>
      </c>
      <c r="C73" s="85">
        <v>56968</v>
      </c>
      <c r="D73" s="86">
        <v>7147</v>
      </c>
      <c r="E73" s="87">
        <v>8390</v>
      </c>
      <c r="F73" s="85">
        <v>1267</v>
      </c>
      <c r="G73" s="87">
        <v>5263</v>
      </c>
      <c r="H73" s="88">
        <v>5263</v>
      </c>
    </row>
    <row r="74" spans="1:26" x14ac:dyDescent="0.45">
      <c r="B74" s="89" t="s">
        <v>1312</v>
      </c>
      <c r="C74" s="90">
        <f>C73/SUM($C$73:$E$73)</f>
        <v>0.78571133025308604</v>
      </c>
      <c r="D74" s="91">
        <f>D73/SUM($C$73:$E$73)</f>
        <v>9.8572512240535134E-2</v>
      </c>
      <c r="E74" s="92">
        <f>E73/SUM($C$73:$E$73)</f>
        <v>0.11571615750637887</v>
      </c>
      <c r="F74" s="90">
        <f>F73/SUM($F$73:$G$73)</f>
        <v>0.19402756508422664</v>
      </c>
      <c r="G74" s="92">
        <f>G73/SUM($F$73:$G$73)</f>
        <v>0.80597243491577331</v>
      </c>
      <c r="H74" s="93">
        <v>0.80597243491577331</v>
      </c>
    </row>
    <row r="75" spans="1:26" x14ac:dyDescent="0.45">
      <c r="B75" s="89" t="s">
        <v>1313</v>
      </c>
      <c r="C75" s="94">
        <f>D43</f>
        <v>-234.43195141066616</v>
      </c>
      <c r="D75" s="95">
        <f>I43</f>
        <v>-308.55067033270501</v>
      </c>
      <c r="E75" s="96">
        <f>N43</f>
        <v>-607.44777757822942</v>
      </c>
      <c r="F75" s="94">
        <f>S43</f>
        <v>-154.90852190528207</v>
      </c>
      <c r="G75" s="96">
        <f>X43</f>
        <v>-125.75434675338553</v>
      </c>
      <c r="H75" s="97">
        <f>Y43</f>
        <v>-212.91818674223231</v>
      </c>
    </row>
    <row r="76" spans="1:26" x14ac:dyDescent="0.45">
      <c r="B76" s="89" t="s">
        <v>1314</v>
      </c>
      <c r="C76" s="94">
        <f>D54</f>
        <v>-171.75289448200644</v>
      </c>
      <c r="D76" s="95">
        <f>I54</f>
        <v>-250.20022896894221</v>
      </c>
      <c r="E76" s="96">
        <f>N54</f>
        <v>-482.70926970895567</v>
      </c>
      <c r="F76" s="94">
        <f>S54</f>
        <v>-93.503081001023787</v>
      </c>
      <c r="G76" s="96">
        <f>X54</f>
        <v>-44.177518262895305</v>
      </c>
      <c r="H76" s="93" t="s">
        <v>1315</v>
      </c>
    </row>
    <row r="77" spans="1:26" x14ac:dyDescent="0.45">
      <c r="B77" s="89" t="s">
        <v>1316</v>
      </c>
      <c r="C77" s="94">
        <f>D65</f>
        <v>-109.07383755334695</v>
      </c>
      <c r="D77" s="95">
        <f>I65</f>
        <v>-191.84978760517942</v>
      </c>
      <c r="E77" s="96">
        <f>N65</f>
        <v>-357.97076183968187</v>
      </c>
      <c r="F77" s="94">
        <f>S65</f>
        <v>-32.097640096765481</v>
      </c>
      <c r="G77" s="96">
        <f>X65</f>
        <v>37.39931022759508</v>
      </c>
      <c r="H77" s="97">
        <f>Y65</f>
        <v>80.495146517525455</v>
      </c>
    </row>
    <row r="78" spans="1:26" x14ac:dyDescent="0.45">
      <c r="B78" s="98" t="s">
        <v>1317</v>
      </c>
      <c r="C78" s="150">
        <f>SUMPRODUCT($C$73:$E$73,C75:E75)/SUM($C$73:$E$73)</f>
        <v>-284.90197783203939</v>
      </c>
      <c r="D78" s="151"/>
      <c r="E78" s="152"/>
      <c r="F78" s="150">
        <f>SUMPRODUCT($F$73:$G$73,F75:G75)/SUM($F$73:$G$73)</f>
        <v>-131.41106037014708</v>
      </c>
      <c r="G78" s="152"/>
      <c r="H78" s="99">
        <f>H75</f>
        <v>-212.91818674223231</v>
      </c>
    </row>
    <row r="79" spans="1:26" x14ac:dyDescent="0.45">
      <c r="B79" s="98" t="s">
        <v>1318</v>
      </c>
      <c r="C79" s="150">
        <f t="shared" ref="C79:C80" si="0">SUMPRODUCT($C$73:$E$73,C76:E76)/SUM($C$73:$E$73)</f>
        <v>-215.46832221433158</v>
      </c>
      <c r="D79" s="151"/>
      <c r="E79" s="152"/>
      <c r="F79" s="150">
        <f t="shared" ref="F79:F80" si="1">SUMPRODUCT($F$73:$G$73,F76:G76)/SUM($F$73:$G$73)</f>
        <v>-53.74803709738363</v>
      </c>
      <c r="G79" s="152"/>
      <c r="H79" s="99" t="str">
        <f t="shared" ref="H79:H80" si="2">H76</f>
        <v>N/A</v>
      </c>
    </row>
    <row r="80" spans="1:26" x14ac:dyDescent="0.45">
      <c r="B80" s="100" t="s">
        <v>1319</v>
      </c>
      <c r="C80" s="153">
        <f t="shared" si="0"/>
        <v>-146.03466659662394</v>
      </c>
      <c r="D80" s="154"/>
      <c r="E80" s="155"/>
      <c r="F80" s="153">
        <f t="shared" si="1"/>
        <v>23.914986175379944</v>
      </c>
      <c r="G80" s="155"/>
      <c r="H80" s="101">
        <f t="shared" si="2"/>
        <v>80.495146517525455</v>
      </c>
    </row>
    <row r="82" spans="2:18" x14ac:dyDescent="0.45">
      <c r="H82" s="102"/>
      <c r="J82" s="102"/>
      <c r="K82" s="102"/>
      <c r="L82" s="102"/>
      <c r="M82" s="102"/>
      <c r="O82" s="102"/>
      <c r="P82" s="102"/>
      <c r="Q82" s="102"/>
      <c r="R82" s="102"/>
    </row>
    <row r="85" spans="2:18" x14ac:dyDescent="0.45">
      <c r="H85" s="103"/>
    </row>
    <row r="86" spans="2:18" x14ac:dyDescent="0.45">
      <c r="B86" s="104"/>
      <c r="C86" s="105"/>
    </row>
  </sheetData>
  <mergeCells count="13">
    <mergeCell ref="C80:E80"/>
    <mergeCell ref="F80:G80"/>
    <mergeCell ref="S26:T26"/>
    <mergeCell ref="X27:Z27"/>
    <mergeCell ref="C78:E78"/>
    <mergeCell ref="F78:G78"/>
    <mergeCell ref="C79:E79"/>
    <mergeCell ref="F79:G79"/>
    <mergeCell ref="C71:E71"/>
    <mergeCell ref="F71:G71"/>
    <mergeCell ref="D26:E26"/>
    <mergeCell ref="I26:J26"/>
    <mergeCell ref="N26:O26"/>
  </mergeCells>
  <hyperlinks>
    <hyperlink ref="A3" r:id="rId1" xr:uid="{623AFF96-1820-4F7A-9868-7EC82DB18F2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9055-C421-42F0-A001-8555929EA2BA}">
  <sheetPr>
    <tabColor theme="9"/>
  </sheetPr>
  <dimension ref="A1:K66"/>
  <sheetViews>
    <sheetView topLeftCell="A19" zoomScale="80" zoomScaleNormal="80" workbookViewId="0">
      <selection activeCell="F33" sqref="F33"/>
    </sheetView>
  </sheetViews>
  <sheetFormatPr defaultRowHeight="14.25" x14ac:dyDescent="0.45"/>
  <cols>
    <col min="1" max="1" width="30.265625" customWidth="1"/>
    <col min="2" max="6" width="16.53125" customWidth="1"/>
    <col min="7" max="11" width="16" customWidth="1"/>
    <col min="12" max="12" width="13.33203125" customWidth="1"/>
  </cols>
  <sheetData>
    <row r="1" spans="1:4" x14ac:dyDescent="0.45">
      <c r="A1" t="s">
        <v>1322</v>
      </c>
    </row>
    <row r="2" spans="1:4" x14ac:dyDescent="0.45">
      <c r="A2" s="106" t="s">
        <v>1324</v>
      </c>
    </row>
    <row r="3" spans="1:4" x14ac:dyDescent="0.45">
      <c r="A3" s="14" t="s">
        <v>1323</v>
      </c>
    </row>
    <row r="5" spans="1:4" x14ac:dyDescent="0.45">
      <c r="A5" s="134" t="s">
        <v>1356</v>
      </c>
    </row>
    <row r="6" spans="1:4" x14ac:dyDescent="0.45">
      <c r="A6" s="135" t="s">
        <v>1369</v>
      </c>
    </row>
    <row r="7" spans="1:4" x14ac:dyDescent="0.45">
      <c r="A7" s="136" t="s">
        <v>1370</v>
      </c>
    </row>
    <row r="16" spans="1:4" x14ac:dyDescent="0.45">
      <c r="A16" s="112"/>
      <c r="B16" s="113" t="s">
        <v>1327</v>
      </c>
      <c r="C16" s="113" t="s">
        <v>1328</v>
      </c>
      <c r="D16" s="113" t="s">
        <v>1329</v>
      </c>
    </row>
    <row r="17" spans="1:11" x14ac:dyDescent="0.45">
      <c r="A17" s="114" t="s">
        <v>1325</v>
      </c>
      <c r="B17" s="115">
        <v>524</v>
      </c>
      <c r="C17" s="115">
        <v>963</v>
      </c>
      <c r="D17" s="115">
        <v>1364</v>
      </c>
      <c r="F17" s="113" t="s">
        <v>1358</v>
      </c>
      <c r="G17" s="113" t="s">
        <v>1359</v>
      </c>
      <c r="H17" s="113" t="s">
        <v>1340</v>
      </c>
      <c r="I17" s="113" t="s">
        <v>1341</v>
      </c>
      <c r="J17" s="129" t="s">
        <v>1342</v>
      </c>
      <c r="K17" s="125" t="s">
        <v>1360</v>
      </c>
    </row>
    <row r="18" spans="1:11" x14ac:dyDescent="0.45">
      <c r="A18" s="114" t="s">
        <v>1364</v>
      </c>
      <c r="B18" s="115">
        <v>1110</v>
      </c>
      <c r="C18" s="115">
        <v>2022</v>
      </c>
      <c r="D18" s="115">
        <v>2662</v>
      </c>
      <c r="F18" s="113">
        <v>2024</v>
      </c>
      <c r="G18" s="123">
        <v>53761</v>
      </c>
      <c r="H18" s="123">
        <v>6436</v>
      </c>
      <c r="I18" s="123">
        <v>7556</v>
      </c>
      <c r="J18" s="137">
        <v>1119</v>
      </c>
      <c r="K18" s="126">
        <v>4686</v>
      </c>
    </row>
    <row r="19" spans="1:11" x14ac:dyDescent="0.45">
      <c r="A19" s="114" t="s">
        <v>1326</v>
      </c>
      <c r="B19" s="115">
        <v>6484</v>
      </c>
      <c r="C19" s="115">
        <v>10101</v>
      </c>
      <c r="D19" s="115">
        <v>12442</v>
      </c>
      <c r="F19" s="113">
        <v>2025</v>
      </c>
      <c r="G19" s="123">
        <v>54217</v>
      </c>
      <c r="H19" s="123">
        <v>6531</v>
      </c>
      <c r="I19" s="123">
        <v>7667</v>
      </c>
      <c r="J19" s="137">
        <v>1137</v>
      </c>
      <c r="K19" s="126">
        <v>4769</v>
      </c>
    </row>
    <row r="20" spans="1:11" x14ac:dyDescent="0.45">
      <c r="A20" s="130" t="s">
        <v>1367</v>
      </c>
      <c r="B20" s="116">
        <f>B17*G27+B18*SUM(H27:J27)</f>
        <v>652.57251132535714</v>
      </c>
      <c r="C20" s="116">
        <f>C17*AVERAGE(G27:G29)+C18*AVERAGE(SUM(H27:J27),SUM(H28:J28),SUM(H29:J29))</f>
        <v>1196.6797547384949</v>
      </c>
      <c r="D20" s="116">
        <f>D17*AVERAGE(G30:G33)+D18*AVERAGE(SUM(H30:J30),SUM(H31:J31),SUM(H32:J32),SUM(H33:J33))</f>
        <v>1657.3269230456585</v>
      </c>
      <c r="F20" s="113">
        <v>2026</v>
      </c>
      <c r="G20" s="123">
        <v>54753</v>
      </c>
      <c r="H20" s="123">
        <v>6649</v>
      </c>
      <c r="I20" s="123">
        <v>7806</v>
      </c>
      <c r="J20" s="137">
        <v>1177</v>
      </c>
      <c r="K20" s="126">
        <v>4918</v>
      </c>
    </row>
    <row r="21" spans="1:11" x14ac:dyDescent="0.45">
      <c r="A21" s="130"/>
      <c r="B21" s="116"/>
      <c r="C21" s="116"/>
      <c r="D21" s="116"/>
      <c r="F21" s="113">
        <v>2027</v>
      </c>
      <c r="G21" s="123">
        <v>55152</v>
      </c>
      <c r="H21" s="123">
        <v>6786</v>
      </c>
      <c r="I21" s="123">
        <v>7966</v>
      </c>
      <c r="J21" s="137">
        <v>1194</v>
      </c>
      <c r="K21" s="126">
        <v>4993</v>
      </c>
    </row>
    <row r="22" spans="1:11" x14ac:dyDescent="0.45">
      <c r="A22" s="130" t="s">
        <v>1368</v>
      </c>
      <c r="B22" s="117"/>
      <c r="C22" s="117"/>
      <c r="D22" s="117"/>
      <c r="F22" s="113">
        <v>2028</v>
      </c>
      <c r="G22" s="123">
        <v>55765</v>
      </c>
      <c r="H22" s="123">
        <v>6904</v>
      </c>
      <c r="I22" s="123">
        <v>8105</v>
      </c>
      <c r="J22" s="137">
        <v>1216</v>
      </c>
      <c r="K22" s="126">
        <v>5075</v>
      </c>
    </row>
    <row r="23" spans="1:11" x14ac:dyDescent="0.45">
      <c r="A23" s="130" t="s">
        <v>1379</v>
      </c>
      <c r="B23" s="117"/>
      <c r="C23" s="117"/>
      <c r="D23" s="117"/>
      <c r="F23" s="113">
        <v>2029</v>
      </c>
      <c r="G23" s="123">
        <v>56371</v>
      </c>
      <c r="H23" s="123">
        <v>7024</v>
      </c>
      <c r="I23" s="123">
        <v>8246</v>
      </c>
      <c r="J23" s="137">
        <v>1239</v>
      </c>
      <c r="K23" s="126">
        <v>5161</v>
      </c>
    </row>
    <row r="24" spans="1:11" x14ac:dyDescent="0.45">
      <c r="F24" s="113">
        <v>2030</v>
      </c>
      <c r="G24" s="123">
        <v>56968</v>
      </c>
      <c r="H24" s="123">
        <v>7147</v>
      </c>
      <c r="I24" s="123">
        <v>8390</v>
      </c>
      <c r="J24" s="137">
        <v>1264</v>
      </c>
      <c r="K24" s="126">
        <v>5263</v>
      </c>
    </row>
    <row r="25" spans="1:11" x14ac:dyDescent="0.45">
      <c r="F25" s="156" t="s">
        <v>1361</v>
      </c>
      <c r="G25" s="158" t="s">
        <v>1330</v>
      </c>
      <c r="H25" s="158"/>
      <c r="I25" s="158"/>
      <c r="J25" s="159"/>
      <c r="K25" s="127" t="s">
        <v>1331</v>
      </c>
    </row>
    <row r="26" spans="1:11" x14ac:dyDescent="0.45">
      <c r="A26" s="1" t="s">
        <v>1337</v>
      </c>
      <c r="F26" s="157"/>
      <c r="G26" s="129" t="s">
        <v>1359</v>
      </c>
      <c r="H26" s="129" t="s">
        <v>1340</v>
      </c>
      <c r="I26" s="129" t="s">
        <v>1341</v>
      </c>
      <c r="J26" s="129" t="s">
        <v>1342</v>
      </c>
      <c r="K26" s="125" t="s">
        <v>1360</v>
      </c>
    </row>
    <row r="27" spans="1:11" x14ac:dyDescent="0.45">
      <c r="F27" s="113">
        <v>2024</v>
      </c>
      <c r="G27" s="124">
        <f>G18/SUM($G18:$J18)</f>
        <v>0.78059298408642119</v>
      </c>
      <c r="H27" s="124">
        <f t="shared" ref="H27:J27" si="0">H18/SUM($G18:$J18)</f>
        <v>9.3448716459519104E-2</v>
      </c>
      <c r="I27" s="124">
        <f t="shared" si="0"/>
        <v>0.10971076780113834</v>
      </c>
      <c r="J27" s="124">
        <f t="shared" si="0"/>
        <v>1.6247531652921362E-2</v>
      </c>
      <c r="K27" s="128">
        <f>K18/K18</f>
        <v>1</v>
      </c>
    </row>
    <row r="28" spans="1:11" x14ac:dyDescent="0.45">
      <c r="F28" s="113">
        <v>2025</v>
      </c>
      <c r="G28" s="124">
        <f t="shared" ref="G28:J28" si="1">G19/SUM($G19:$J19)</f>
        <v>0.77951748332183113</v>
      </c>
      <c r="H28" s="124">
        <f t="shared" si="1"/>
        <v>9.390096618357488E-2</v>
      </c>
      <c r="I28" s="124">
        <f t="shared" si="1"/>
        <v>0.11023406947319991</v>
      </c>
      <c r="J28" s="124">
        <f t="shared" si="1"/>
        <v>1.6347481021394064E-2</v>
      </c>
      <c r="K28" s="128">
        <f t="shared" ref="K28:K33" si="2">K19/K19</f>
        <v>1</v>
      </c>
    </row>
    <row r="29" spans="1:11" x14ac:dyDescent="0.45">
      <c r="C29" s="114" t="s">
        <v>1343</v>
      </c>
      <c r="D29" s="114" t="s">
        <v>1344</v>
      </c>
      <c r="F29" s="113">
        <v>2026</v>
      </c>
      <c r="G29" s="124">
        <f t="shared" ref="G29:J29" si="3">G20/SUM($G20:$J20)</f>
        <v>0.77790722455068551</v>
      </c>
      <c r="H29" s="124">
        <f t="shared" si="3"/>
        <v>9.4466150458194217E-2</v>
      </c>
      <c r="I29" s="124">
        <f t="shared" si="3"/>
        <v>0.11090431199829509</v>
      </c>
      <c r="J29" s="124">
        <f t="shared" si="3"/>
        <v>1.6722312992825176E-2</v>
      </c>
      <c r="K29" s="128">
        <f t="shared" si="2"/>
        <v>1</v>
      </c>
    </row>
    <row r="30" spans="1:11" x14ac:dyDescent="0.45">
      <c r="C30" s="114" t="s">
        <v>1338</v>
      </c>
      <c r="D30" s="115">
        <v>45000</v>
      </c>
      <c r="F30" s="113">
        <v>2027</v>
      </c>
      <c r="G30" s="124">
        <f t="shared" ref="G30:J30" si="4">G21/SUM($G21:$J21)</f>
        <v>0.77571802301049253</v>
      </c>
      <c r="H30" s="124">
        <f t="shared" si="4"/>
        <v>9.54457228051422E-2</v>
      </c>
      <c r="I30" s="124">
        <f t="shared" si="4"/>
        <v>0.11204253284199274</v>
      </c>
      <c r="J30" s="124">
        <f t="shared" si="4"/>
        <v>1.6793721342372499E-2</v>
      </c>
      <c r="K30" s="128">
        <f t="shared" si="2"/>
        <v>1</v>
      </c>
    </row>
    <row r="31" spans="1:11" x14ac:dyDescent="0.45">
      <c r="C31" s="114" t="s">
        <v>1339</v>
      </c>
      <c r="D31" s="115">
        <v>50000</v>
      </c>
      <c r="F31" s="113">
        <v>2028</v>
      </c>
      <c r="G31" s="124">
        <f t="shared" ref="G31:J31" si="5">G22/SUM($G22:$J22)</f>
        <v>0.77462147520488955</v>
      </c>
      <c r="H31" s="124">
        <f t="shared" si="5"/>
        <v>9.5902208640088901E-2</v>
      </c>
      <c r="I31" s="124">
        <f t="shared" si="5"/>
        <v>0.11258508126128629</v>
      </c>
      <c r="J31" s="124">
        <f t="shared" si="5"/>
        <v>1.689123489373524E-2</v>
      </c>
      <c r="K31" s="128">
        <f t="shared" si="2"/>
        <v>1</v>
      </c>
    </row>
    <row r="32" spans="1:11" x14ac:dyDescent="0.45">
      <c r="C32" s="114" t="s">
        <v>1340</v>
      </c>
      <c r="D32" s="115">
        <v>55000</v>
      </c>
      <c r="F32" s="113">
        <v>2029</v>
      </c>
      <c r="G32" s="124">
        <f t="shared" ref="G32:J32" si="6">G23/SUM($G23:$J23)</f>
        <v>0.77347694840834247</v>
      </c>
      <c r="H32" s="124">
        <f t="shared" si="6"/>
        <v>9.6377607025246975E-2</v>
      </c>
      <c r="I32" s="124">
        <f t="shared" si="6"/>
        <v>0.11314489571899013</v>
      </c>
      <c r="J32" s="124">
        <f t="shared" si="6"/>
        <v>1.7000548847420416E-2</v>
      </c>
      <c r="K32" s="128">
        <f t="shared" si="2"/>
        <v>1</v>
      </c>
    </row>
    <row r="33" spans="1:11" x14ac:dyDescent="0.45">
      <c r="C33" s="114" t="s">
        <v>1341</v>
      </c>
      <c r="D33" s="115">
        <v>85000</v>
      </c>
      <c r="F33" s="113">
        <v>2030</v>
      </c>
      <c r="G33" s="124">
        <f t="shared" ref="G33:J33" si="7">G24/SUM($G24:$J24)</f>
        <v>0.7722485054697773</v>
      </c>
      <c r="H33" s="124">
        <f t="shared" si="7"/>
        <v>9.6883514755520608E-2</v>
      </c>
      <c r="I33" s="124">
        <f t="shared" si="7"/>
        <v>0.11373341105342352</v>
      </c>
      <c r="J33" s="124">
        <f t="shared" si="7"/>
        <v>1.7134568721278585E-2</v>
      </c>
      <c r="K33" s="128">
        <f t="shared" si="2"/>
        <v>1</v>
      </c>
    </row>
    <row r="34" spans="1:11" x14ac:dyDescent="0.45">
      <c r="C34" s="114" t="s">
        <v>1342</v>
      </c>
      <c r="D34" s="115">
        <v>120000</v>
      </c>
      <c r="F34" s="131" t="s">
        <v>1377</v>
      </c>
      <c r="G34" s="132"/>
      <c r="H34" s="132"/>
      <c r="I34" s="132"/>
      <c r="J34" s="133"/>
      <c r="K34" s="133"/>
    </row>
    <row r="35" spans="1:11" x14ac:dyDescent="0.45">
      <c r="C35" s="114" t="s">
        <v>1380</v>
      </c>
      <c r="D35" s="115">
        <v>130000</v>
      </c>
      <c r="F35" s="130" t="s">
        <v>1378</v>
      </c>
      <c r="G35" s="130"/>
      <c r="H35" s="130"/>
      <c r="I35" s="130"/>
      <c r="J35" s="130"/>
      <c r="K35" s="130"/>
    </row>
    <row r="36" spans="1:11" x14ac:dyDescent="0.45">
      <c r="C36" s="130" t="s">
        <v>1365</v>
      </c>
      <c r="D36" s="116">
        <f>D30*G27+D32*H27+D33*I27+D34*J27</f>
        <v>51541.48275060983</v>
      </c>
    </row>
    <row r="37" spans="1:11" x14ac:dyDescent="0.45">
      <c r="C37" s="130" t="s">
        <v>1366</v>
      </c>
      <c r="D37" s="116">
        <f>D31*G27+D32*H27+D33*I27+D34*J27</f>
        <v>55444.447671041933</v>
      </c>
    </row>
    <row r="38" spans="1:11" x14ac:dyDescent="0.45">
      <c r="A38" s="1"/>
    </row>
    <row r="39" spans="1:11" x14ac:dyDescent="0.45">
      <c r="A39" s="1"/>
    </row>
    <row r="40" spans="1:11" x14ac:dyDescent="0.45">
      <c r="A40" s="1" t="s">
        <v>1336</v>
      </c>
    </row>
    <row r="42" spans="1:11" x14ac:dyDescent="0.45">
      <c r="J42" s="110"/>
    </row>
    <row r="44" spans="1:11" x14ac:dyDescent="0.45">
      <c r="I44" s="110"/>
    </row>
    <row r="56" spans="1:8" x14ac:dyDescent="0.45">
      <c r="A56" s="114" t="s">
        <v>1343</v>
      </c>
      <c r="B56" s="113" t="s">
        <v>1348</v>
      </c>
      <c r="C56" s="113" t="s">
        <v>1349</v>
      </c>
      <c r="D56" s="113" t="s">
        <v>1350</v>
      </c>
      <c r="E56" s="113" t="s">
        <v>1351</v>
      </c>
      <c r="F56" s="113" t="s">
        <v>1352</v>
      </c>
      <c r="G56" s="113" t="s">
        <v>1353</v>
      </c>
      <c r="H56" s="113" t="s">
        <v>1354</v>
      </c>
    </row>
    <row r="57" spans="1:8" x14ac:dyDescent="0.45">
      <c r="A57" s="114" t="s">
        <v>1371</v>
      </c>
      <c r="B57" s="115">
        <v>64896</v>
      </c>
      <c r="C57" s="115">
        <v>63635</v>
      </c>
      <c r="D57" s="115">
        <v>62599</v>
      </c>
      <c r="E57" s="115">
        <v>61684</v>
      </c>
      <c r="F57" s="115">
        <v>60829</v>
      </c>
      <c r="G57" s="115">
        <v>60035</v>
      </c>
      <c r="H57" s="115">
        <v>59241</v>
      </c>
    </row>
    <row r="58" spans="1:8" x14ac:dyDescent="0.45">
      <c r="A58" s="114" t="s">
        <v>1372</v>
      </c>
      <c r="B58" s="115">
        <v>69241</v>
      </c>
      <c r="C58" s="115">
        <v>67568</v>
      </c>
      <c r="D58" s="115">
        <v>66201</v>
      </c>
      <c r="E58" s="115">
        <v>65011</v>
      </c>
      <c r="F58" s="115">
        <v>63909</v>
      </c>
      <c r="G58" s="115">
        <v>62895</v>
      </c>
      <c r="H58" s="115">
        <v>61881</v>
      </c>
    </row>
    <row r="59" spans="1:8" x14ac:dyDescent="0.45">
      <c r="A59" s="114" t="s">
        <v>1374</v>
      </c>
      <c r="B59" s="115">
        <v>80127</v>
      </c>
      <c r="C59" s="115">
        <v>77616</v>
      </c>
      <c r="D59" s="115">
        <v>75585</v>
      </c>
      <c r="E59" s="115">
        <v>73852</v>
      </c>
      <c r="F59" s="115">
        <v>72267</v>
      </c>
      <c r="G59" s="115">
        <v>70830</v>
      </c>
      <c r="H59" s="115">
        <v>69394</v>
      </c>
    </row>
    <row r="60" spans="1:8" x14ac:dyDescent="0.45">
      <c r="A60" s="114" t="s">
        <v>1373</v>
      </c>
      <c r="B60" s="115">
        <v>91424</v>
      </c>
      <c r="C60" s="115">
        <v>87841</v>
      </c>
      <c r="D60" s="115">
        <v>84952</v>
      </c>
      <c r="E60" s="115">
        <v>82503</v>
      </c>
      <c r="F60" s="115">
        <v>80275</v>
      </c>
      <c r="G60" s="115">
        <v>78266</v>
      </c>
      <c r="H60" s="115">
        <v>76258</v>
      </c>
    </row>
    <row r="61" spans="1:8" x14ac:dyDescent="0.45">
      <c r="A61" s="114" t="s">
        <v>1375</v>
      </c>
      <c r="B61" s="115">
        <v>116174</v>
      </c>
      <c r="C61" s="115">
        <v>112591</v>
      </c>
      <c r="D61" s="115">
        <v>109702</v>
      </c>
      <c r="E61" s="115">
        <v>107253</v>
      </c>
      <c r="F61" s="115">
        <v>105025</v>
      </c>
      <c r="G61" s="115">
        <v>103016</v>
      </c>
      <c r="H61" s="115">
        <v>101008</v>
      </c>
    </row>
    <row r="62" spans="1:8" x14ac:dyDescent="0.45">
      <c r="A62" s="114" t="s">
        <v>1376</v>
      </c>
      <c r="B62" s="115">
        <v>133554</v>
      </c>
      <c r="C62" s="115">
        <v>128321</v>
      </c>
      <c r="D62" s="115">
        <v>124112</v>
      </c>
      <c r="E62" s="115">
        <v>120563</v>
      </c>
      <c r="F62" s="115">
        <v>117345</v>
      </c>
      <c r="G62" s="115">
        <v>114456</v>
      </c>
      <c r="H62" s="115">
        <v>111568</v>
      </c>
    </row>
    <row r="63" spans="1:8" x14ac:dyDescent="0.45">
      <c r="A63" s="114" t="s">
        <v>1362</v>
      </c>
      <c r="B63" s="115">
        <v>154799</v>
      </c>
      <c r="C63" s="115">
        <v>150486</v>
      </c>
      <c r="D63" s="115">
        <v>147007</v>
      </c>
      <c r="E63" s="115">
        <v>144057</v>
      </c>
      <c r="F63" s="115">
        <v>141371</v>
      </c>
      <c r="G63" s="115">
        <v>138949</v>
      </c>
      <c r="H63" s="115">
        <v>136527</v>
      </c>
    </row>
    <row r="64" spans="1:8" x14ac:dyDescent="0.45">
      <c r="A64" s="114" t="s">
        <v>1363</v>
      </c>
      <c r="B64" s="115">
        <v>175655</v>
      </c>
      <c r="C64" s="115">
        <v>169362</v>
      </c>
      <c r="D64" s="115">
        <v>164299</v>
      </c>
      <c r="E64" s="115">
        <v>160029</v>
      </c>
      <c r="F64" s="115">
        <v>156155</v>
      </c>
      <c r="G64" s="115">
        <v>152677</v>
      </c>
      <c r="H64" s="115">
        <v>149199</v>
      </c>
    </row>
    <row r="65" spans="1:8" x14ac:dyDescent="0.45">
      <c r="A65" s="114" t="s">
        <v>1346</v>
      </c>
      <c r="B65" s="115">
        <v>201351</v>
      </c>
      <c r="C65" s="115">
        <v>194134</v>
      </c>
      <c r="D65" s="115">
        <v>188312</v>
      </c>
      <c r="E65" s="115">
        <v>183371</v>
      </c>
      <c r="F65" s="115">
        <v>178870</v>
      </c>
      <c r="G65" s="115">
        <v>174809</v>
      </c>
      <c r="H65" s="115">
        <v>170748</v>
      </c>
    </row>
    <row r="66" spans="1:8" x14ac:dyDescent="0.45">
      <c r="A66" s="114" t="s">
        <v>1347</v>
      </c>
      <c r="B66" s="115">
        <v>216931</v>
      </c>
      <c r="C66" s="115">
        <v>212353</v>
      </c>
      <c r="D66" s="115">
        <v>207885</v>
      </c>
      <c r="E66" s="115">
        <v>203439</v>
      </c>
      <c r="F66" s="115">
        <v>199004</v>
      </c>
      <c r="G66" s="115">
        <v>194579</v>
      </c>
      <c r="H66" s="115">
        <v>190155</v>
      </c>
    </row>
  </sheetData>
  <mergeCells count="2">
    <mergeCell ref="F25:F26"/>
    <mergeCell ref="G25:J25"/>
  </mergeCells>
  <phoneticPr fontId="18" type="noConversion"/>
  <hyperlinks>
    <hyperlink ref="A3" r:id="rId1" xr:uid="{3316D8DD-F250-42AD-86F7-3886A9F31763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6BAB-6257-4D73-A115-A07F7009F4DD}">
  <sheetPr>
    <tabColor theme="9"/>
  </sheetPr>
  <dimension ref="A1:AG41"/>
  <sheetViews>
    <sheetView workbookViewId="0"/>
  </sheetViews>
  <sheetFormatPr defaultRowHeight="14.25" x14ac:dyDescent="0.45"/>
  <cols>
    <col min="1" max="1" width="20.19921875" bestFit="1" customWidth="1"/>
  </cols>
  <sheetData>
    <row r="1" spans="1:33" x14ac:dyDescent="0.45">
      <c r="A1" t="s">
        <v>1333</v>
      </c>
    </row>
    <row r="3" spans="1:33" x14ac:dyDescent="0.45">
      <c r="A3" s="107" t="s">
        <v>1330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</row>
    <row r="5" spans="1:33" x14ac:dyDescent="0.45">
      <c r="A5" t="s">
        <v>1093</v>
      </c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45">
      <c r="A6" t="s">
        <v>0</v>
      </c>
      <c r="B6">
        <v>74015.102684400277</v>
      </c>
      <c r="C6">
        <v>73301.542244600132</v>
      </c>
      <c r="D6">
        <v>74138.041534000004</v>
      </c>
      <c r="E6">
        <v>72667.190690000003</v>
      </c>
      <c r="F6">
        <v>71418.955514000001</v>
      </c>
      <c r="G6">
        <v>70199.268214000011</v>
      </c>
      <c r="H6">
        <v>69598.730911999999</v>
      </c>
      <c r="I6">
        <v>69001.916332000008</v>
      </c>
      <c r="J6">
        <v>68449.829256000012</v>
      </c>
      <c r="K6">
        <v>67946.017831999998</v>
      </c>
      <c r="L6">
        <v>67490.949114000003</v>
      </c>
      <c r="M6">
        <v>67083.179895999987</v>
      </c>
      <c r="N6">
        <v>66719.448111999998</v>
      </c>
      <c r="O6">
        <v>66396.341799999995</v>
      </c>
      <c r="P6">
        <v>66110.674755999993</v>
      </c>
      <c r="Q6">
        <v>65797.965193999989</v>
      </c>
      <c r="R6">
        <v>65505.520839999997</v>
      </c>
      <c r="S6">
        <v>65243.897479999992</v>
      </c>
      <c r="T6">
        <v>65012.098853999996</v>
      </c>
      <c r="U6">
        <v>64809.455913999991</v>
      </c>
      <c r="V6">
        <v>64635.30601</v>
      </c>
      <c r="W6">
        <v>64488.797293999989</v>
      </c>
      <c r="X6">
        <v>64471.733828000011</v>
      </c>
      <c r="Y6">
        <v>64455.730602000003</v>
      </c>
      <c r="Z6">
        <v>64440.667882000009</v>
      </c>
      <c r="AA6">
        <v>64426.428675999996</v>
      </c>
      <c r="AB6">
        <v>64412.900562000003</v>
      </c>
      <c r="AC6">
        <v>64400.069829999993</v>
      </c>
      <c r="AD6">
        <v>64387.880725999996</v>
      </c>
      <c r="AE6">
        <v>64376.241850000013</v>
      </c>
      <c r="AF6">
        <v>64365.063630000004</v>
      </c>
      <c r="AG6">
        <v>64348.690233999994</v>
      </c>
    </row>
    <row r="7" spans="1:33" x14ac:dyDescent="0.45">
      <c r="A7" t="s">
        <v>1</v>
      </c>
      <c r="B7">
        <v>59513.619728112782</v>
      </c>
      <c r="C7">
        <v>60099.936456793395</v>
      </c>
      <c r="D7">
        <v>60721.909160482843</v>
      </c>
      <c r="E7">
        <v>61329.993791344728</v>
      </c>
      <c r="F7">
        <v>61880.214220853501</v>
      </c>
      <c r="G7">
        <v>62411.534115201815</v>
      </c>
      <c r="H7">
        <v>62601.601762089093</v>
      </c>
      <c r="I7">
        <v>62675.227971685053</v>
      </c>
      <c r="J7">
        <v>62748.649674634071</v>
      </c>
      <c r="K7">
        <v>62821.548294784268</v>
      </c>
      <c r="L7">
        <v>62893.847767237319</v>
      </c>
      <c r="M7">
        <v>62966.675952584948</v>
      </c>
      <c r="N7">
        <v>63038.62386956063</v>
      </c>
      <c r="O7">
        <v>63111.191892650088</v>
      </c>
      <c r="P7">
        <v>63183.135467536202</v>
      </c>
      <c r="Q7">
        <v>63197.540251389575</v>
      </c>
      <c r="R7">
        <v>63200.242821575557</v>
      </c>
      <c r="S7">
        <v>63204.418337763447</v>
      </c>
      <c r="T7">
        <v>63207.866558744478</v>
      </c>
      <c r="U7">
        <v>63212.148581341862</v>
      </c>
      <c r="V7">
        <v>63216.362686440618</v>
      </c>
      <c r="W7">
        <v>63220.783370737721</v>
      </c>
      <c r="X7">
        <v>63225.513182654511</v>
      </c>
      <c r="Y7">
        <v>63230.45389855744</v>
      </c>
      <c r="Z7">
        <v>63235.624526962834</v>
      </c>
      <c r="AA7">
        <v>63240.940337336338</v>
      </c>
      <c r="AB7">
        <v>63246.106027745991</v>
      </c>
      <c r="AC7">
        <v>63251.798071144542</v>
      </c>
      <c r="AD7">
        <v>63257.623717126342</v>
      </c>
      <c r="AE7">
        <v>63263.447599851788</v>
      </c>
      <c r="AF7">
        <v>63269.630847532557</v>
      </c>
      <c r="AG7">
        <v>63270.377162437377</v>
      </c>
    </row>
    <row r="8" spans="1:33" x14ac:dyDescent="0.45">
      <c r="A8" t="s">
        <v>2</v>
      </c>
      <c r="B8">
        <v>57134.435222</v>
      </c>
      <c r="C8">
        <v>57571.282436000001</v>
      </c>
      <c r="D8">
        <v>57868.475934000009</v>
      </c>
      <c r="E8">
        <v>58136.611544000007</v>
      </c>
      <c r="F8">
        <v>58356.000792000006</v>
      </c>
      <c r="G8">
        <v>58835.165291999998</v>
      </c>
      <c r="H8">
        <v>59244.796328000011</v>
      </c>
      <c r="I8">
        <v>59328.921801999997</v>
      </c>
      <c r="J8">
        <v>59412.795925999999</v>
      </c>
      <c r="K8">
        <v>59497.939596000004</v>
      </c>
      <c r="L8">
        <v>59582.281688000003</v>
      </c>
      <c r="M8">
        <v>59664.489590000005</v>
      </c>
      <c r="N8">
        <v>59749.284112000001</v>
      </c>
      <c r="O8">
        <v>59834.637087999996</v>
      </c>
      <c r="P8">
        <v>59917.646568000011</v>
      </c>
      <c r="Q8">
        <v>59942.952486000002</v>
      </c>
      <c r="R8">
        <v>59956.620441999999</v>
      </c>
      <c r="S8">
        <v>59970.685073999994</v>
      </c>
      <c r="T8">
        <v>59986.180116000003</v>
      </c>
      <c r="U8">
        <v>60000.559163999991</v>
      </c>
      <c r="V8">
        <v>60015.007676000008</v>
      </c>
      <c r="W8">
        <v>60031.408492000002</v>
      </c>
      <c r="X8">
        <v>60047.126550000001</v>
      </c>
      <c r="Y8">
        <v>60061.826412000009</v>
      </c>
      <c r="Z8">
        <v>60078.046255999994</v>
      </c>
      <c r="AA8">
        <v>60094.362983999999</v>
      </c>
      <c r="AB8">
        <v>60110.380834000003</v>
      </c>
      <c r="AC8">
        <v>60128.308943999997</v>
      </c>
      <c r="AD8">
        <v>60143.782964000005</v>
      </c>
      <c r="AE8">
        <v>60160.358353999996</v>
      </c>
      <c r="AF8">
        <v>60177.247245999999</v>
      </c>
      <c r="AG8">
        <v>60188.816657999996</v>
      </c>
    </row>
    <row r="9" spans="1:33" x14ac:dyDescent="0.45">
      <c r="A9" t="s">
        <v>3</v>
      </c>
      <c r="B9">
        <v>62746.847652000004</v>
      </c>
      <c r="C9">
        <v>63141.70205</v>
      </c>
      <c r="D9">
        <v>63398.847723999999</v>
      </c>
      <c r="E9">
        <v>63573.493016000008</v>
      </c>
      <c r="F9">
        <v>63739.85472599999</v>
      </c>
      <c r="G9">
        <v>64060.401838000005</v>
      </c>
      <c r="H9">
        <v>64492.618728000001</v>
      </c>
      <c r="I9">
        <v>64575.537722000008</v>
      </c>
      <c r="J9">
        <v>64658.373542000008</v>
      </c>
      <c r="K9">
        <v>64742.038360000006</v>
      </c>
      <c r="L9">
        <v>64825.222414000003</v>
      </c>
      <c r="M9">
        <v>64906.475186000003</v>
      </c>
      <c r="N9">
        <v>64989.757037999996</v>
      </c>
      <c r="O9">
        <v>65073.01786800001</v>
      </c>
      <c r="P9">
        <v>65155.393032</v>
      </c>
      <c r="Q9">
        <v>65178.537340000017</v>
      </c>
      <c r="R9">
        <v>65190.803220000002</v>
      </c>
      <c r="S9">
        <v>65202.873504000003</v>
      </c>
      <c r="T9">
        <v>65216.164892000008</v>
      </c>
      <c r="U9">
        <v>65228.724166</v>
      </c>
      <c r="V9">
        <v>65241.268815999989</v>
      </c>
      <c r="W9">
        <v>65255.389201999998</v>
      </c>
      <c r="X9">
        <v>65269.028823999994</v>
      </c>
      <c r="Y9">
        <v>65281.901600000012</v>
      </c>
      <c r="Z9">
        <v>65295.932414000003</v>
      </c>
      <c r="AA9">
        <v>65310.004357999998</v>
      </c>
      <c r="AB9">
        <v>65323.734465999994</v>
      </c>
      <c r="AC9">
        <v>65352.477938000004</v>
      </c>
      <c r="AD9">
        <v>65402.714120000004</v>
      </c>
      <c r="AE9">
        <v>65453.158694000012</v>
      </c>
      <c r="AF9">
        <v>65503.62429</v>
      </c>
      <c r="AG9">
        <v>65548.462388</v>
      </c>
    </row>
    <row r="10" spans="1:33" x14ac:dyDescent="0.4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1076</v>
      </c>
      <c r="B11">
        <v>71525.022366998761</v>
      </c>
      <c r="C11">
        <v>71873.202927322971</v>
      </c>
      <c r="D11">
        <v>72107.099353553014</v>
      </c>
      <c r="E11">
        <v>72328.649050888518</v>
      </c>
      <c r="F11">
        <v>72506.008165977153</v>
      </c>
      <c r="G11">
        <v>72938.51705621212</v>
      </c>
      <c r="H11">
        <v>73389.525466601553</v>
      </c>
      <c r="I11">
        <v>73461.151249375791</v>
      </c>
      <c r="J11">
        <v>73532.777550882471</v>
      </c>
      <c r="K11">
        <v>73605.442525551494</v>
      </c>
      <c r="L11">
        <v>73677.468560776644</v>
      </c>
      <c r="M11">
        <v>73748.009477495085</v>
      </c>
      <c r="N11">
        <v>73820.698503096617</v>
      </c>
      <c r="O11">
        <v>73894.192449644135</v>
      </c>
      <c r="P11">
        <v>73965.766110898883</v>
      </c>
      <c r="Q11">
        <v>73987.137513830909</v>
      </c>
      <c r="R11">
        <v>73998.748631665949</v>
      </c>
      <c r="S11">
        <v>74010.452338231291</v>
      </c>
      <c r="T11">
        <v>74022.91575182759</v>
      </c>
      <c r="U11">
        <v>74035.153190659636</v>
      </c>
      <c r="V11">
        <v>74047.573495903533</v>
      </c>
      <c r="W11">
        <v>74061.735328406008</v>
      </c>
      <c r="X11">
        <v>74075.294469897432</v>
      </c>
      <c r="Y11">
        <v>74088.027446595952</v>
      </c>
      <c r="Z11">
        <v>74102.173638906868</v>
      </c>
      <c r="AA11">
        <v>74116.46768164578</v>
      </c>
      <c r="AB11">
        <v>74130.472950696771</v>
      </c>
      <c r="AC11">
        <v>74146.300445926332</v>
      </c>
      <c r="AD11">
        <v>74159.986527683403</v>
      </c>
      <c r="AE11">
        <v>74174.664924381097</v>
      </c>
      <c r="AF11">
        <v>74189.678334825556</v>
      </c>
      <c r="AG11">
        <v>74200.100205227456</v>
      </c>
    </row>
    <row r="12" spans="1:33" x14ac:dyDescent="0.45">
      <c r="A12" t="s">
        <v>1077</v>
      </c>
      <c r="B12">
        <v>79377.174048460729</v>
      </c>
      <c r="C12">
        <v>78365.169192890084</v>
      </c>
      <c r="D12">
        <v>77326.983968576635</v>
      </c>
      <c r="E12">
        <v>76617.62559539215</v>
      </c>
      <c r="F12">
        <v>75365.700016489864</v>
      </c>
      <c r="G12">
        <v>74114.122284301047</v>
      </c>
      <c r="H12">
        <v>72909.556221029285</v>
      </c>
      <c r="I12">
        <v>71889.130774448233</v>
      </c>
      <c r="J12">
        <v>71059.168925025093</v>
      </c>
      <c r="K12">
        <v>69977.157131652159</v>
      </c>
      <c r="L12">
        <v>68952.908534172981</v>
      </c>
      <c r="M12">
        <v>67977.447887533141</v>
      </c>
      <c r="N12">
        <v>67040.536656109107</v>
      </c>
      <c r="O12">
        <v>66157.007149139725</v>
      </c>
      <c r="P12">
        <v>65318.174596740508</v>
      </c>
      <c r="Q12">
        <v>64457.919701605162</v>
      </c>
      <c r="R12">
        <v>63622.719646725665</v>
      </c>
      <c r="S12">
        <v>62827.95503499778</v>
      </c>
      <c r="T12">
        <v>62066.104074972936</v>
      </c>
      <c r="U12">
        <v>61345.0335904639</v>
      </c>
      <c r="V12">
        <v>60655.167328503718</v>
      </c>
      <c r="W12">
        <v>59993.455189876142</v>
      </c>
      <c r="X12">
        <v>59368.781738540514</v>
      </c>
      <c r="Y12">
        <v>58773.987952865638</v>
      </c>
      <c r="Z12">
        <v>58201.545797665887</v>
      </c>
      <c r="AA12">
        <v>57657.244458776884</v>
      </c>
      <c r="AB12">
        <v>57139.474124201719</v>
      </c>
      <c r="AC12">
        <v>56640.23896624185</v>
      </c>
      <c r="AD12">
        <v>56171.592821494341</v>
      </c>
      <c r="AE12">
        <v>55718.322127694781</v>
      </c>
      <c r="AF12">
        <v>55286.43555330806</v>
      </c>
      <c r="AG12">
        <v>54868.73718132767</v>
      </c>
    </row>
    <row r="14" spans="1:33" x14ac:dyDescent="0.45">
      <c r="A14" t="s">
        <v>1332</v>
      </c>
      <c r="B14">
        <v>2019</v>
      </c>
      <c r="C14">
        <v>2020</v>
      </c>
      <c r="D14">
        <v>2021</v>
      </c>
      <c r="E14">
        <v>2022</v>
      </c>
      <c r="F14">
        <v>2023</v>
      </c>
      <c r="G14">
        <v>2024</v>
      </c>
      <c r="H14">
        <v>2025</v>
      </c>
      <c r="I14">
        <v>2026</v>
      </c>
      <c r="J14">
        <v>2027</v>
      </c>
      <c r="K14">
        <v>2028</v>
      </c>
      <c r="L14">
        <v>2029</v>
      </c>
      <c r="M14">
        <v>2030</v>
      </c>
      <c r="N14">
        <v>2031</v>
      </c>
      <c r="O14">
        <v>2032</v>
      </c>
      <c r="P14">
        <v>2033</v>
      </c>
      <c r="Q14">
        <v>2034</v>
      </c>
      <c r="R14">
        <v>2035</v>
      </c>
      <c r="S14">
        <v>2036</v>
      </c>
      <c r="T14">
        <v>2037</v>
      </c>
      <c r="U14">
        <v>2038</v>
      </c>
      <c r="V14">
        <v>2039</v>
      </c>
      <c r="W14">
        <v>2040</v>
      </c>
      <c r="X14">
        <v>2041</v>
      </c>
      <c r="Y14">
        <v>2042</v>
      </c>
      <c r="Z14">
        <v>2043</v>
      </c>
      <c r="AA14">
        <v>2044</v>
      </c>
      <c r="AB14">
        <v>2045</v>
      </c>
      <c r="AC14">
        <v>2046</v>
      </c>
      <c r="AD14">
        <v>2047</v>
      </c>
      <c r="AE14">
        <v>2048</v>
      </c>
      <c r="AF14">
        <v>2049</v>
      </c>
      <c r="AG14">
        <v>2050</v>
      </c>
    </row>
    <row r="15" spans="1:33" x14ac:dyDescent="0.45">
      <c r="A15" t="s">
        <v>0</v>
      </c>
      <c r="B15" s="108">
        <f>IFERROR((B6-$B6)/B6,0)</f>
        <v>0</v>
      </c>
      <c r="C15" s="109">
        <f>IFERROR((C6-B6)/B6,0)</f>
        <v>-9.6407410639252952E-3</v>
      </c>
      <c r="D15" s="109">
        <f t="shared" ref="D15:AG20" si="0">IFERROR((D6-C6)/C6,0)</f>
        <v>1.1411755657316929E-2</v>
      </c>
      <c r="E15" s="109">
        <f t="shared" si="0"/>
        <v>-1.9839353907473566E-2</v>
      </c>
      <c r="F15" s="109">
        <f t="shared" si="0"/>
        <v>-1.7177424421497226E-2</v>
      </c>
      <c r="G15" s="109">
        <f t="shared" si="0"/>
        <v>-1.7077921277648754E-2</v>
      </c>
      <c r="H15" s="109">
        <f t="shared" si="0"/>
        <v>-8.5547515989667384E-3</v>
      </c>
      <c r="I15" s="109">
        <f t="shared" si="0"/>
        <v>-8.5750784846148707E-3</v>
      </c>
      <c r="J15" s="109">
        <f t="shared" si="0"/>
        <v>-8.0010397587170021E-3</v>
      </c>
      <c r="K15" s="109">
        <f t="shared" si="0"/>
        <v>-7.3603021289618802E-3</v>
      </c>
      <c r="L15" s="109">
        <f t="shared" si="0"/>
        <v>-6.6975038791114386E-3</v>
      </c>
      <c r="M15" s="109">
        <f t="shared" si="0"/>
        <v>-6.0418355846684948E-3</v>
      </c>
      <c r="N15" s="109">
        <f t="shared" si="0"/>
        <v>-5.4221011073697948E-3</v>
      </c>
      <c r="O15" s="109">
        <f t="shared" si="0"/>
        <v>-4.8427605614724863E-3</v>
      </c>
      <c r="P15" s="109">
        <f t="shared" si="0"/>
        <v>-4.3024515546427533E-3</v>
      </c>
      <c r="Q15" s="109">
        <f t="shared" si="0"/>
        <v>-4.7300918218448999E-3</v>
      </c>
      <c r="R15" s="109">
        <f t="shared" si="0"/>
        <v>-4.4445805145758447E-3</v>
      </c>
      <c r="S15" s="109">
        <f t="shared" si="0"/>
        <v>-3.9939131335056657E-3</v>
      </c>
      <c r="T15" s="109">
        <f t="shared" si="0"/>
        <v>-3.5528016405067188E-3</v>
      </c>
      <c r="U15" s="109">
        <f t="shared" si="0"/>
        <v>-3.1170035050719974E-3</v>
      </c>
      <c r="V15" s="109">
        <f t="shared" si="0"/>
        <v>-2.6871064035945921E-3</v>
      </c>
      <c r="W15" s="109">
        <f t="shared" si="0"/>
        <v>-2.2666979557170227E-3</v>
      </c>
      <c r="X15" s="109">
        <f t="shared" si="0"/>
        <v>-2.6459581688563071E-4</v>
      </c>
      <c r="Y15" s="109">
        <f t="shared" si="0"/>
        <v>-2.482208101103962E-4</v>
      </c>
      <c r="Z15" s="109">
        <f t="shared" si="0"/>
        <v>-2.3369093576804573E-4</v>
      </c>
      <c r="AA15" s="109">
        <f t="shared" si="0"/>
        <v>-2.209661455726519E-4</v>
      </c>
      <c r="AB15" s="109">
        <f t="shared" si="0"/>
        <v>-2.0997771066942335E-4</v>
      </c>
      <c r="AC15" s="109">
        <f t="shared" si="0"/>
        <v>-1.9919506633084088E-4</v>
      </c>
      <c r="AD15" s="109">
        <f t="shared" si="0"/>
        <v>-1.8927159601182867E-4</v>
      </c>
      <c r="AE15" s="109">
        <f t="shared" si="0"/>
        <v>-1.8076190532674097E-4</v>
      </c>
      <c r="AF15" s="109">
        <f t="shared" si="0"/>
        <v>-1.7363890278116438E-4</v>
      </c>
      <c r="AG15" s="109">
        <f t="shared" si="0"/>
        <v>-2.5438327994409786E-4</v>
      </c>
    </row>
    <row r="16" spans="1:33" x14ac:dyDescent="0.45">
      <c r="A16" t="s">
        <v>1</v>
      </c>
      <c r="B16" s="108">
        <f t="shared" ref="B16:B21" si="1">IFERROR((B7-$B7)/B7,0)</f>
        <v>0</v>
      </c>
      <c r="C16" s="109">
        <f t="shared" ref="C16:R20" si="2">IFERROR((C7-B7)/B7,0)</f>
        <v>9.8518075586595706E-3</v>
      </c>
      <c r="D16" s="109">
        <f t="shared" si="2"/>
        <v>1.0348974397611741E-2</v>
      </c>
      <c r="E16" s="109">
        <f t="shared" si="2"/>
        <v>1.0014254150915607E-2</v>
      </c>
      <c r="F16" s="109">
        <f t="shared" si="2"/>
        <v>8.9714737519902173E-3</v>
      </c>
      <c r="G16" s="109">
        <f t="shared" si="2"/>
        <v>8.586264624941475E-3</v>
      </c>
      <c r="H16" s="109">
        <f t="shared" si="2"/>
        <v>3.0453929643267908E-3</v>
      </c>
      <c r="I16" s="109">
        <f t="shared" si="2"/>
        <v>1.1761074401222154E-3</v>
      </c>
      <c r="J16" s="109">
        <f t="shared" si="2"/>
        <v>1.1714628781595697E-3</v>
      </c>
      <c r="K16" s="109">
        <f t="shared" si="2"/>
        <v>1.1617559983871104E-3</v>
      </c>
      <c r="L16" s="109">
        <f t="shared" si="2"/>
        <v>1.1508705916287241E-3</v>
      </c>
      <c r="M16" s="109">
        <f t="shared" si="2"/>
        <v>1.1579540437271015E-3</v>
      </c>
      <c r="N16" s="109">
        <f t="shared" si="2"/>
        <v>1.1426348284584616E-3</v>
      </c>
      <c r="O16" s="109">
        <f t="shared" si="2"/>
        <v>1.1511676276375464E-3</v>
      </c>
      <c r="P16" s="109">
        <f t="shared" si="2"/>
        <v>1.1399495513963308E-3</v>
      </c>
      <c r="Q16" s="109">
        <f t="shared" si="2"/>
        <v>2.279846314492357E-4</v>
      </c>
      <c r="R16" s="109">
        <f t="shared" si="2"/>
        <v>4.2763850859252653E-5</v>
      </c>
      <c r="S16" s="109">
        <f t="shared" si="0"/>
        <v>6.606804027127204E-5</v>
      </c>
      <c r="T16" s="109">
        <f t="shared" si="0"/>
        <v>5.4556644483350474E-5</v>
      </c>
      <c r="U16" s="109">
        <f t="shared" si="0"/>
        <v>6.7745089820505006E-5</v>
      </c>
      <c r="V16" s="109">
        <f t="shared" si="0"/>
        <v>6.6666063301628467E-5</v>
      </c>
      <c r="W16" s="109">
        <f t="shared" si="0"/>
        <v>6.9929431388364809E-5</v>
      </c>
      <c r="X16" s="109">
        <f t="shared" si="0"/>
        <v>7.4814193444163281E-5</v>
      </c>
      <c r="Y16" s="109">
        <f t="shared" si="0"/>
        <v>7.8144338483348815E-5</v>
      </c>
      <c r="Z16" s="109">
        <f t="shared" si="0"/>
        <v>8.177433636155419E-5</v>
      </c>
      <c r="AA16" s="109">
        <f t="shared" si="0"/>
        <v>8.4063538761089843E-5</v>
      </c>
      <c r="AB16" s="109">
        <f t="shared" si="0"/>
        <v>8.1682694502928902E-5</v>
      </c>
      <c r="AC16" s="109">
        <f t="shared" si="0"/>
        <v>8.999832173151502E-5</v>
      </c>
      <c r="AD16" s="109">
        <f t="shared" si="0"/>
        <v>9.2102456522228E-5</v>
      </c>
      <c r="AE16" s="109">
        <f t="shared" si="0"/>
        <v>9.2066100229900899E-5</v>
      </c>
      <c r="AF16" s="109">
        <f t="shared" si="0"/>
        <v>9.7738076493684981E-5</v>
      </c>
      <c r="AG16" s="109">
        <f t="shared" si="0"/>
        <v>1.1795784088235887E-5</v>
      </c>
    </row>
    <row r="17" spans="1:33" x14ac:dyDescent="0.45">
      <c r="A17" t="s">
        <v>2</v>
      </c>
      <c r="B17" s="108">
        <f t="shared" si="1"/>
        <v>0</v>
      </c>
      <c r="C17" s="109">
        <f t="shared" si="2"/>
        <v>7.6459531332129151E-3</v>
      </c>
      <c r="D17" s="109">
        <f t="shared" si="0"/>
        <v>5.1621830437838089E-3</v>
      </c>
      <c r="E17" s="109">
        <f t="shared" si="0"/>
        <v>4.6335350235560168E-3</v>
      </c>
      <c r="F17" s="109">
        <f t="shared" si="0"/>
        <v>3.7736848119185162E-3</v>
      </c>
      <c r="G17" s="109">
        <f t="shared" si="0"/>
        <v>8.211057877456197E-3</v>
      </c>
      <c r="H17" s="109">
        <f t="shared" si="0"/>
        <v>6.962350389720282E-3</v>
      </c>
      <c r="I17" s="109">
        <f t="shared" si="0"/>
        <v>1.4199639329374627E-3</v>
      </c>
      <c r="J17" s="109">
        <f t="shared" si="0"/>
        <v>1.4137139434274083E-3</v>
      </c>
      <c r="K17" s="109">
        <f t="shared" si="0"/>
        <v>1.4330864029030602E-3</v>
      </c>
      <c r="L17" s="109">
        <f t="shared" si="0"/>
        <v>1.4175632395456801E-3</v>
      </c>
      <c r="M17" s="109">
        <f t="shared" si="0"/>
        <v>1.3797373929128796E-3</v>
      </c>
      <c r="N17" s="109">
        <f t="shared" si="0"/>
        <v>1.4211890956024936E-3</v>
      </c>
      <c r="O17" s="109">
        <f t="shared" si="0"/>
        <v>1.4285188060161617E-3</v>
      </c>
      <c r="P17" s="109">
        <f t="shared" si="0"/>
        <v>1.3873148403646448E-3</v>
      </c>
      <c r="Q17" s="109">
        <f t="shared" si="0"/>
        <v>4.2234499266040869E-4</v>
      </c>
      <c r="R17" s="109">
        <f t="shared" si="0"/>
        <v>2.2801606249191225E-4</v>
      </c>
      <c r="S17" s="109">
        <f t="shared" si="0"/>
        <v>2.3458013304135129E-4</v>
      </c>
      <c r="T17" s="109">
        <f t="shared" si="0"/>
        <v>2.583769383472887E-4</v>
      </c>
      <c r="U17" s="109">
        <f t="shared" si="0"/>
        <v>2.3970601182109051E-4</v>
      </c>
      <c r="V17" s="109">
        <f t="shared" si="0"/>
        <v>2.4080628916348909E-4</v>
      </c>
      <c r="W17" s="109">
        <f t="shared" si="0"/>
        <v>2.73278578727111E-4</v>
      </c>
      <c r="X17" s="109">
        <f t="shared" si="0"/>
        <v>2.6183057160974674E-4</v>
      </c>
      <c r="Y17" s="109">
        <f t="shared" si="0"/>
        <v>2.4480541941950061E-4</v>
      </c>
      <c r="Z17" s="109">
        <f t="shared" si="0"/>
        <v>2.7005246042175135E-4</v>
      </c>
      <c r="AA17" s="109">
        <f t="shared" si="0"/>
        <v>2.7159218744360699E-4</v>
      </c>
      <c r="AB17" s="109">
        <f t="shared" si="0"/>
        <v>2.6654496702575143E-4</v>
      </c>
      <c r="AC17" s="109">
        <f t="shared" si="0"/>
        <v>2.9825314282242674E-4</v>
      </c>
      <c r="AD17" s="109">
        <f t="shared" si="0"/>
        <v>2.5734999489874811E-4</v>
      </c>
      <c r="AE17" s="109">
        <f t="shared" si="0"/>
        <v>2.7559606634508396E-4</v>
      </c>
      <c r="AF17" s="109">
        <f t="shared" si="0"/>
        <v>2.8073124000731198E-4</v>
      </c>
      <c r="AG17" s="109">
        <f t="shared" si="0"/>
        <v>1.9225558711089303E-4</v>
      </c>
    </row>
    <row r="18" spans="1:33" x14ac:dyDescent="0.45">
      <c r="A18" t="s">
        <v>3</v>
      </c>
      <c r="B18" s="108">
        <f t="shared" si="1"/>
        <v>0</v>
      </c>
      <c r="C18" s="109">
        <f t="shared" si="2"/>
        <v>6.2928164963743831E-3</v>
      </c>
      <c r="D18" s="109">
        <f t="shared" si="0"/>
        <v>4.0725173007907442E-3</v>
      </c>
      <c r="E18" s="109">
        <f t="shared" si="0"/>
        <v>2.7547076685101226E-3</v>
      </c>
      <c r="F18" s="109">
        <f t="shared" si="0"/>
        <v>2.6168407949223962E-3</v>
      </c>
      <c r="G18" s="109">
        <f t="shared" si="0"/>
        <v>5.0289903134853094E-3</v>
      </c>
      <c r="H18" s="109">
        <f t="shared" si="0"/>
        <v>6.7470212112158371E-3</v>
      </c>
      <c r="I18" s="109">
        <f t="shared" si="0"/>
        <v>1.2857129332849834E-3</v>
      </c>
      <c r="J18" s="109">
        <f t="shared" si="0"/>
        <v>1.2827739872118666E-3</v>
      </c>
      <c r="K18" s="109">
        <f t="shared" si="0"/>
        <v>1.2939517871672333E-3</v>
      </c>
      <c r="L18" s="109">
        <f t="shared" si="0"/>
        <v>1.2848537998981463E-3</v>
      </c>
      <c r="M18" s="109">
        <f t="shared" si="0"/>
        <v>1.2534129305579063E-3</v>
      </c>
      <c r="N18" s="109">
        <f t="shared" si="0"/>
        <v>1.2831054492072659E-3</v>
      </c>
      <c r="O18" s="109">
        <f t="shared" si="0"/>
        <v>1.2811377330019958E-3</v>
      </c>
      <c r="P18" s="109">
        <f t="shared" si="0"/>
        <v>1.2658881776020786E-3</v>
      </c>
      <c r="Q18" s="109">
        <f t="shared" si="0"/>
        <v>3.5521707295434847E-4</v>
      </c>
      <c r="R18" s="109">
        <f t="shared" si="0"/>
        <v>1.881889422587104E-4</v>
      </c>
      <c r="S18" s="109">
        <f t="shared" si="0"/>
        <v>1.8515317197837812E-4</v>
      </c>
      <c r="T18" s="109">
        <f t="shared" si="0"/>
        <v>2.0384666021183424E-4</v>
      </c>
      <c r="U18" s="109">
        <f t="shared" si="0"/>
        <v>1.9257915611552056E-4</v>
      </c>
      <c r="V18" s="109">
        <f t="shared" si="0"/>
        <v>1.9231788081680299E-4</v>
      </c>
      <c r="W18" s="109">
        <f t="shared" si="0"/>
        <v>2.1643334435805258E-4</v>
      </c>
      <c r="X18" s="109">
        <f t="shared" si="0"/>
        <v>2.090190889487041E-4</v>
      </c>
      <c r="Y18" s="109">
        <f t="shared" si="0"/>
        <v>1.9722640633630686E-4</v>
      </c>
      <c r="Z18" s="109">
        <f t="shared" si="0"/>
        <v>2.1492655171047651E-4</v>
      </c>
      <c r="AA18" s="109">
        <f t="shared" si="0"/>
        <v>2.155102696255941E-4</v>
      </c>
      <c r="AB18" s="109">
        <f t="shared" si="0"/>
        <v>2.1022978232758713E-4</v>
      </c>
      <c r="AC18" s="109">
        <f t="shared" si="0"/>
        <v>4.4001574978800001E-4</v>
      </c>
      <c r="AD18" s="109">
        <f t="shared" si="0"/>
        <v>7.6869590235981102E-4</v>
      </c>
      <c r="AE18" s="109">
        <f t="shared" si="0"/>
        <v>7.7129175262441365E-4</v>
      </c>
      <c r="AF18" s="109">
        <f t="shared" si="0"/>
        <v>7.7101849638638409E-4</v>
      </c>
      <c r="AG18" s="109">
        <f t="shared" si="0"/>
        <v>6.845132385574779E-4</v>
      </c>
    </row>
    <row r="19" spans="1:33" x14ac:dyDescent="0.45">
      <c r="A19" t="s">
        <v>4</v>
      </c>
      <c r="B19" s="108">
        <f t="shared" si="1"/>
        <v>0</v>
      </c>
      <c r="C19" s="109">
        <f t="shared" si="2"/>
        <v>0</v>
      </c>
      <c r="D19" s="109">
        <f t="shared" si="0"/>
        <v>0</v>
      </c>
      <c r="E19" s="109">
        <f t="shared" si="0"/>
        <v>0</v>
      </c>
      <c r="F19" s="109">
        <f t="shared" si="0"/>
        <v>0</v>
      </c>
      <c r="G19" s="109">
        <f t="shared" si="0"/>
        <v>0</v>
      </c>
      <c r="H19" s="109">
        <f t="shared" si="0"/>
        <v>0</v>
      </c>
      <c r="I19" s="109">
        <f t="shared" si="0"/>
        <v>0</v>
      </c>
      <c r="J19" s="109">
        <f t="shared" si="0"/>
        <v>0</v>
      </c>
      <c r="K19" s="109">
        <f t="shared" si="0"/>
        <v>0</v>
      </c>
      <c r="L19" s="109">
        <f t="shared" si="0"/>
        <v>0</v>
      </c>
      <c r="M19" s="109">
        <f t="shared" si="0"/>
        <v>0</v>
      </c>
      <c r="N19" s="109">
        <f t="shared" si="0"/>
        <v>0</v>
      </c>
      <c r="O19" s="109">
        <f t="shared" si="0"/>
        <v>0</v>
      </c>
      <c r="P19" s="109">
        <f t="shared" si="0"/>
        <v>0</v>
      </c>
      <c r="Q19" s="109">
        <f t="shared" si="0"/>
        <v>0</v>
      </c>
      <c r="R19" s="109">
        <f t="shared" si="0"/>
        <v>0</v>
      </c>
      <c r="S19" s="109">
        <f t="shared" si="0"/>
        <v>0</v>
      </c>
      <c r="T19" s="109">
        <f t="shared" si="0"/>
        <v>0</v>
      </c>
      <c r="U19" s="109">
        <f t="shared" si="0"/>
        <v>0</v>
      </c>
      <c r="V19" s="109">
        <f t="shared" si="0"/>
        <v>0</v>
      </c>
      <c r="W19" s="109">
        <f t="shared" si="0"/>
        <v>0</v>
      </c>
      <c r="X19" s="109">
        <f t="shared" si="0"/>
        <v>0</v>
      </c>
      <c r="Y19" s="109">
        <f t="shared" si="0"/>
        <v>0</v>
      </c>
      <c r="Z19" s="109">
        <f t="shared" si="0"/>
        <v>0</v>
      </c>
      <c r="AA19" s="109">
        <f t="shared" si="0"/>
        <v>0</v>
      </c>
      <c r="AB19" s="109">
        <f t="shared" si="0"/>
        <v>0</v>
      </c>
      <c r="AC19" s="109">
        <f t="shared" si="0"/>
        <v>0</v>
      </c>
      <c r="AD19" s="109">
        <f t="shared" si="0"/>
        <v>0</v>
      </c>
      <c r="AE19" s="109">
        <f t="shared" si="0"/>
        <v>0</v>
      </c>
      <c r="AF19" s="109">
        <f t="shared" si="0"/>
        <v>0</v>
      </c>
      <c r="AG19" s="109">
        <f t="shared" si="0"/>
        <v>0</v>
      </c>
    </row>
    <row r="20" spans="1:33" x14ac:dyDescent="0.45">
      <c r="A20" t="s">
        <v>1076</v>
      </c>
      <c r="B20" s="108">
        <f t="shared" si="1"/>
        <v>0</v>
      </c>
      <c r="C20" s="109">
        <f t="shared" si="2"/>
        <v>4.8679545815124223E-3</v>
      </c>
      <c r="D20" s="109">
        <f t="shared" si="0"/>
        <v>3.2542925138115187E-3</v>
      </c>
      <c r="E20" s="109">
        <f t="shared" si="0"/>
        <v>3.0725088004054791E-3</v>
      </c>
      <c r="F20" s="109">
        <f t="shared" si="0"/>
        <v>2.4521281320193031E-3</v>
      </c>
      <c r="G20" s="109">
        <f t="shared" si="0"/>
        <v>5.9651455262147279E-3</v>
      </c>
      <c r="H20" s="109">
        <f t="shared" si="0"/>
        <v>6.1834052650378253E-3</v>
      </c>
      <c r="I20" s="109">
        <f t="shared" si="0"/>
        <v>9.7596737843513165E-4</v>
      </c>
      <c r="J20" s="109">
        <f t="shared" si="0"/>
        <v>9.7502285614246148E-4</v>
      </c>
      <c r="K20" s="109">
        <f t="shared" si="0"/>
        <v>9.8819842102036291E-4</v>
      </c>
      <c r="L20" s="109">
        <f t="shared" si="0"/>
        <v>9.7854224842336369E-4</v>
      </c>
      <c r="M20" s="109">
        <f t="shared" si="0"/>
        <v>9.5742861551020061E-4</v>
      </c>
      <c r="N20" s="109">
        <f t="shared" si="0"/>
        <v>9.8564050903250417E-4</v>
      </c>
      <c r="O20" s="109">
        <f t="shared" si="0"/>
        <v>9.9557370815768183E-4</v>
      </c>
      <c r="P20" s="109">
        <f t="shared" si="0"/>
        <v>9.6859656871576909E-4</v>
      </c>
      <c r="Q20" s="109">
        <f t="shared" si="0"/>
        <v>2.889364101222537E-4</v>
      </c>
      <c r="R20" s="109">
        <f t="shared" si="0"/>
        <v>1.569342756755478E-4</v>
      </c>
      <c r="S20" s="109">
        <f t="shared" si="0"/>
        <v>1.5816087138984173E-4</v>
      </c>
      <c r="T20" s="109">
        <f t="shared" si="0"/>
        <v>1.6840072182426862E-4</v>
      </c>
      <c r="U20" s="109">
        <f t="shared" si="0"/>
        <v>1.6531960012320569E-4</v>
      </c>
      <c r="V20" s="109">
        <f t="shared" si="0"/>
        <v>1.6776226844444458E-4</v>
      </c>
      <c r="W20" s="109">
        <f t="shared" si="0"/>
        <v>1.912531610945908E-4</v>
      </c>
      <c r="X20" s="109">
        <f t="shared" si="0"/>
        <v>1.8307890614902754E-4</v>
      </c>
      <c r="Y20" s="109">
        <f t="shared" si="0"/>
        <v>1.7189235344443703E-4</v>
      </c>
      <c r="Z20" s="109">
        <f t="shared" si="0"/>
        <v>1.9093762917514869E-4</v>
      </c>
      <c r="AA20" s="109">
        <f t="shared" si="0"/>
        <v>1.9289640285809694E-4</v>
      </c>
      <c r="AB20" s="109">
        <f t="shared" si="0"/>
        <v>1.8896298608223224E-4</v>
      </c>
      <c r="AC20" s="109">
        <f t="shared" si="0"/>
        <v>2.1350862337122991E-4</v>
      </c>
      <c r="AD20" s="109">
        <f t="shared" si="0"/>
        <v>1.845821258074977E-4</v>
      </c>
      <c r="AE20" s="109">
        <f t="shared" si="0"/>
        <v>1.9792879401636906E-4</v>
      </c>
      <c r="AF20" s="109">
        <f t="shared" si="0"/>
        <v>2.0240617817100283E-4</v>
      </c>
      <c r="AG20" s="109">
        <f t="shared" si="0"/>
        <v>1.4047601547570294E-4</v>
      </c>
    </row>
    <row r="21" spans="1:33" x14ac:dyDescent="0.45">
      <c r="A21" t="s">
        <v>1077</v>
      </c>
      <c r="B21" s="108">
        <f t="shared" si="1"/>
        <v>0</v>
      </c>
      <c r="C21" s="109">
        <f>IFERROR((C12-B12)/B12,0)</f>
        <v>-1.2749318273195314E-2</v>
      </c>
      <c r="D21" s="109">
        <f t="shared" ref="D21:AG21" si="3">IFERROR((D12-C12)/C12,0)</f>
        <v>-1.3248044188586293E-2</v>
      </c>
      <c r="E21" s="109">
        <f t="shared" si="3"/>
        <v>-9.1734907632340431E-3</v>
      </c>
      <c r="F21" s="109">
        <f t="shared" si="3"/>
        <v>-1.6339916163854315E-2</v>
      </c>
      <c r="G21" s="109">
        <f t="shared" si="3"/>
        <v>-1.6606728683140653E-2</v>
      </c>
      <c r="H21" s="109">
        <f t="shared" si="3"/>
        <v>-1.6252854734635582E-2</v>
      </c>
      <c r="I21" s="109">
        <f t="shared" si="3"/>
        <v>-1.3995770917704898E-2</v>
      </c>
      <c r="J21" s="109">
        <f t="shared" si="3"/>
        <v>-1.1545025520299318E-2</v>
      </c>
      <c r="K21" s="109">
        <f t="shared" si="3"/>
        <v>-1.5226913144939406E-2</v>
      </c>
      <c r="L21" s="109">
        <f t="shared" si="3"/>
        <v>-1.4636899232019366E-2</v>
      </c>
      <c r="M21" s="109">
        <f t="shared" si="3"/>
        <v>-1.4146765776477766E-2</v>
      </c>
      <c r="N21" s="109">
        <f t="shared" si="3"/>
        <v>-1.3782677351672988E-2</v>
      </c>
      <c r="O21" s="109">
        <f t="shared" si="3"/>
        <v>-1.3179033925422343E-2</v>
      </c>
      <c r="P21" s="109">
        <f t="shared" si="3"/>
        <v>-1.2679421100598031E-2</v>
      </c>
      <c r="Q21" s="109">
        <f t="shared" si="3"/>
        <v>-1.317022253678035E-2</v>
      </c>
      <c r="R21" s="109">
        <f t="shared" si="3"/>
        <v>-1.2957291497241698E-2</v>
      </c>
      <c r="S21" s="109">
        <f t="shared" si="3"/>
        <v>-1.2491836503389524E-2</v>
      </c>
      <c r="T21" s="109">
        <f t="shared" si="3"/>
        <v>-1.2125986905040295E-2</v>
      </c>
      <c r="U21" s="109">
        <f t="shared" si="3"/>
        <v>-1.1617782286415424E-2</v>
      </c>
      <c r="V21" s="109">
        <f t="shared" si="3"/>
        <v>-1.1245674206744941E-2</v>
      </c>
      <c r="W21" s="109">
        <f t="shared" si="3"/>
        <v>-1.0909410818105468E-2</v>
      </c>
      <c r="X21" s="109">
        <f t="shared" si="3"/>
        <v>-1.0412359970909644E-2</v>
      </c>
      <c r="Y21" s="109">
        <f t="shared" si="3"/>
        <v>-1.0018628785315847E-2</v>
      </c>
      <c r="Z21" s="109">
        <f t="shared" si="3"/>
        <v>-9.7397194769023778E-3</v>
      </c>
      <c r="AA21" s="109">
        <f t="shared" si="3"/>
        <v>-9.3520082916909702E-3</v>
      </c>
      <c r="AB21" s="109">
        <f t="shared" si="3"/>
        <v>-8.9801435957515222E-3</v>
      </c>
      <c r="AC21" s="109">
        <f t="shared" si="3"/>
        <v>-8.7371325272385617E-3</v>
      </c>
      <c r="AD21" s="109">
        <f t="shared" si="3"/>
        <v>-8.2740848785406128E-3</v>
      </c>
      <c r="AE21" s="109">
        <f t="shared" si="3"/>
        <v>-8.0693936388806578E-3</v>
      </c>
      <c r="AF21" s="109">
        <f t="shared" si="3"/>
        <v>-7.7512487435807357E-3</v>
      </c>
      <c r="AG21" s="109">
        <f t="shared" si="3"/>
        <v>-7.5551691441138186E-3</v>
      </c>
    </row>
    <row r="23" spans="1:33" x14ac:dyDescent="0.45">
      <c r="A23" s="107" t="s">
        <v>1331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</row>
    <row r="25" spans="1:33" x14ac:dyDescent="0.45">
      <c r="A25" t="s">
        <v>1093</v>
      </c>
      <c r="B25">
        <v>2019</v>
      </c>
      <c r="C25">
        <v>2020</v>
      </c>
      <c r="D25">
        <v>2021</v>
      </c>
      <c r="E25">
        <v>2022</v>
      </c>
      <c r="F25">
        <v>2023</v>
      </c>
      <c r="G25">
        <v>2024</v>
      </c>
      <c r="H25">
        <v>2025</v>
      </c>
      <c r="I25">
        <v>2026</v>
      </c>
      <c r="J25">
        <v>2027</v>
      </c>
      <c r="K25">
        <v>2028</v>
      </c>
      <c r="L25">
        <v>2029</v>
      </c>
      <c r="M25">
        <v>2030</v>
      </c>
      <c r="N25">
        <v>2031</v>
      </c>
      <c r="O25">
        <v>2032</v>
      </c>
      <c r="P25">
        <v>2033</v>
      </c>
      <c r="Q25">
        <v>2034</v>
      </c>
      <c r="R25">
        <v>2035</v>
      </c>
      <c r="S25">
        <v>2036</v>
      </c>
      <c r="T25">
        <v>2037</v>
      </c>
      <c r="U25">
        <v>2038</v>
      </c>
      <c r="V25">
        <v>2039</v>
      </c>
      <c r="W25">
        <v>2040</v>
      </c>
      <c r="X25">
        <v>2041</v>
      </c>
      <c r="Y25">
        <v>2042</v>
      </c>
      <c r="Z25">
        <v>2043</v>
      </c>
      <c r="AA25">
        <v>2044</v>
      </c>
      <c r="AB25">
        <v>2045</v>
      </c>
      <c r="AC25">
        <v>2046</v>
      </c>
      <c r="AD25">
        <v>2047</v>
      </c>
      <c r="AE25">
        <v>2048</v>
      </c>
      <c r="AF25">
        <v>2049</v>
      </c>
      <c r="AG25">
        <v>2050</v>
      </c>
    </row>
    <row r="26" spans="1:33" x14ac:dyDescent="0.45">
      <c r="A26" t="s">
        <v>0</v>
      </c>
      <c r="B26">
        <v>168297.33108804075</v>
      </c>
      <c r="C26">
        <v>140105.53212839292</v>
      </c>
      <c r="D26">
        <v>140105.53212839292</v>
      </c>
      <c r="E26">
        <v>141339.78570428453</v>
      </c>
      <c r="F26">
        <v>139839.09532672018</v>
      </c>
      <c r="G26">
        <v>137828.02375610938</v>
      </c>
      <c r="H26">
        <v>137623.31793247539</v>
      </c>
      <c r="I26">
        <v>136318.40466405131</v>
      </c>
      <c r="J26">
        <v>135407.19138343126</v>
      </c>
      <c r="K26">
        <v>134435.44555300404</v>
      </c>
      <c r="L26">
        <v>133744.96770995416</v>
      </c>
      <c r="M26">
        <v>133338.66391131599</v>
      </c>
      <c r="N26">
        <v>132410.47310569091</v>
      </c>
      <c r="O26">
        <v>131878.51025032019</v>
      </c>
      <c r="P26">
        <v>131479.77238256729</v>
      </c>
      <c r="Q26">
        <v>130973.49956192038</v>
      </c>
      <c r="R26">
        <v>130381.09654843641</v>
      </c>
      <c r="S26">
        <v>129905.60233459962</v>
      </c>
      <c r="T26">
        <v>129343.37665637687</v>
      </c>
      <c r="U26">
        <v>129042.31250447783</v>
      </c>
      <c r="V26">
        <v>128708.2132214719</v>
      </c>
      <c r="W26">
        <v>128306.68799796706</v>
      </c>
      <c r="X26">
        <v>128297.33927173768</v>
      </c>
      <c r="Y26">
        <v>128343.66478422</v>
      </c>
      <c r="Z26">
        <v>128233.90055009007</v>
      </c>
      <c r="AA26">
        <v>128209.87105330778</v>
      </c>
      <c r="AB26">
        <v>128230.58263158404</v>
      </c>
      <c r="AC26">
        <v>128140.35929555941</v>
      </c>
      <c r="AD26">
        <v>128350.540423329</v>
      </c>
      <c r="AE26">
        <v>128339.99720176758</v>
      </c>
      <c r="AF26">
        <v>128370.74701487985</v>
      </c>
      <c r="AG26">
        <v>128411.8647644031</v>
      </c>
    </row>
    <row r="27" spans="1:33" x14ac:dyDescent="0.45">
      <c r="A27" t="s">
        <v>1</v>
      </c>
      <c r="B27">
        <v>126078.48241321024</v>
      </c>
      <c r="C27">
        <v>127320.58335923305</v>
      </c>
      <c r="D27">
        <v>127320.58335923305</v>
      </c>
      <c r="E27">
        <v>129926.43665348682</v>
      </c>
      <c r="F27">
        <v>131092.0682696132</v>
      </c>
      <c r="G27">
        <v>132217.65945800696</v>
      </c>
      <c r="H27">
        <v>132620.31418788014</v>
      </c>
      <c r="I27">
        <v>132776.28992610789</v>
      </c>
      <c r="J27">
        <v>132931.83242085608</v>
      </c>
      <c r="K27">
        <v>133086.26677454761</v>
      </c>
      <c r="L27">
        <v>133239.43184512807</v>
      </c>
      <c r="M27">
        <v>133393.71698401705</v>
      </c>
      <c r="N27">
        <v>133546.1372909405</v>
      </c>
      <c r="O27">
        <v>133699.87128098588</v>
      </c>
      <c r="P27">
        <v>133852.28238927439</v>
      </c>
      <c r="Q27">
        <v>133882.79865254351</v>
      </c>
      <c r="R27">
        <v>133888.52399657774</v>
      </c>
      <c r="S27">
        <v>133897.36974897297</v>
      </c>
      <c r="T27">
        <v>133904.67474017164</v>
      </c>
      <c r="U27">
        <v>133913.74612438929</v>
      </c>
      <c r="V27">
        <v>133922.67362666538</v>
      </c>
      <c r="W27">
        <v>133932.03876308212</v>
      </c>
      <c r="X27">
        <v>133942.05878053853</v>
      </c>
      <c r="Y27">
        <v>133952.525594117</v>
      </c>
      <c r="Z27">
        <v>133963.47947300141</v>
      </c>
      <c r="AA27">
        <v>133974.74091715066</v>
      </c>
      <c r="AB27">
        <v>133985.68433498408</v>
      </c>
      <c r="AC27">
        <v>133997.74282171033</v>
      </c>
      <c r="AD27">
        <v>134010.08434299263</v>
      </c>
      <c r="AE27">
        <v>134022.42212884955</v>
      </c>
      <c r="AF27">
        <v>134035.52122259547</v>
      </c>
      <c r="AG27">
        <v>134037.10227666394</v>
      </c>
    </row>
    <row r="28" spans="1:33" x14ac:dyDescent="0.45">
      <c r="A28" t="s">
        <v>2</v>
      </c>
      <c r="B28">
        <v>132928.01486984815</v>
      </c>
      <c r="C28">
        <v>133764.50647465145</v>
      </c>
      <c r="D28">
        <v>133764.50647465145</v>
      </c>
      <c r="E28">
        <v>134679.24750303655</v>
      </c>
      <c r="F28">
        <v>135031.68165213196</v>
      </c>
      <c r="G28">
        <v>135710.75467117413</v>
      </c>
      <c r="H28">
        <v>136626.39801153066</v>
      </c>
      <c r="I28">
        <v>136802.06033848226</v>
      </c>
      <c r="J28">
        <v>136977.54646288144</v>
      </c>
      <c r="K28">
        <v>137154.78880392888</v>
      </c>
      <c r="L28">
        <v>137331.01265549782</v>
      </c>
      <c r="M28">
        <v>137503.14512252685</v>
      </c>
      <c r="N28">
        <v>137679.57615731668</v>
      </c>
      <c r="O28">
        <v>137855.96265739555</v>
      </c>
      <c r="P28">
        <v>138030.47289073552</v>
      </c>
      <c r="Q28">
        <v>138079.50367129422</v>
      </c>
      <c r="R28">
        <v>138105.48870703776</v>
      </c>
      <c r="S28">
        <v>138131.05937633946</v>
      </c>
      <c r="T28">
        <v>138159.21693146488</v>
      </c>
      <c r="U28">
        <v>138185.82351687111</v>
      </c>
      <c r="V28">
        <v>138212.39912160879</v>
      </c>
      <c r="W28">
        <v>138242.31289338245</v>
      </c>
      <c r="X28">
        <v>138271.2081756776</v>
      </c>
      <c r="Y28">
        <v>138298.47890916583</v>
      </c>
      <c r="Z28">
        <v>138328.2029243446</v>
      </c>
      <c r="AA28">
        <v>138358.01407265363</v>
      </c>
      <c r="AB28">
        <v>138387.1010478354</v>
      </c>
      <c r="AC28">
        <v>138447.993551864</v>
      </c>
      <c r="AD28">
        <v>138554.41795719723</v>
      </c>
      <c r="AE28">
        <v>138661.28383705727</v>
      </c>
      <c r="AF28">
        <v>138768.19425162836</v>
      </c>
      <c r="AG28">
        <v>138863.18291768429</v>
      </c>
    </row>
    <row r="29" spans="1:33" x14ac:dyDescent="0.45">
      <c r="A29" t="s">
        <v>3</v>
      </c>
      <c r="B29">
        <v>132928.01486984815</v>
      </c>
      <c r="C29">
        <v>133764.50647465145</v>
      </c>
      <c r="D29">
        <v>133764.50647465145</v>
      </c>
      <c r="E29">
        <v>134679.24750303655</v>
      </c>
      <c r="F29">
        <v>135031.68165213196</v>
      </c>
      <c r="G29">
        <v>135710.75467117413</v>
      </c>
      <c r="H29">
        <v>136626.39801153066</v>
      </c>
      <c r="I29">
        <v>136802.06033848226</v>
      </c>
      <c r="J29">
        <v>136977.54646288144</v>
      </c>
      <c r="K29">
        <v>137154.78880392888</v>
      </c>
      <c r="L29">
        <v>137331.01265549782</v>
      </c>
      <c r="M29">
        <v>137503.14512252685</v>
      </c>
      <c r="N29">
        <v>137679.57615731668</v>
      </c>
      <c r="O29">
        <v>137855.96265739555</v>
      </c>
      <c r="P29">
        <v>138030.47289073552</v>
      </c>
      <c r="Q29">
        <v>138079.50367129422</v>
      </c>
      <c r="R29">
        <v>138105.48870703776</v>
      </c>
      <c r="S29">
        <v>138131.05937633946</v>
      </c>
      <c r="T29">
        <v>138159.21693146488</v>
      </c>
      <c r="U29">
        <v>138185.82351687111</v>
      </c>
      <c r="V29">
        <v>138212.39912160879</v>
      </c>
      <c r="W29">
        <v>138242.31289338245</v>
      </c>
      <c r="X29">
        <v>138271.2081756776</v>
      </c>
      <c r="Y29">
        <v>138298.47890916583</v>
      </c>
      <c r="Z29">
        <v>138328.2029243446</v>
      </c>
      <c r="AA29">
        <v>138358.01407265363</v>
      </c>
      <c r="AB29">
        <v>138387.1010478354</v>
      </c>
      <c r="AC29">
        <v>138447.993551864</v>
      </c>
      <c r="AD29">
        <v>138554.41795719723</v>
      </c>
      <c r="AE29">
        <v>138661.28383705727</v>
      </c>
      <c r="AF29">
        <v>138768.19425162836</v>
      </c>
      <c r="AG29">
        <v>138863.18291768429</v>
      </c>
    </row>
    <row r="30" spans="1:33" x14ac:dyDescent="0.45">
      <c r="A30" t="s">
        <v>4</v>
      </c>
      <c r="B30">
        <v>125445.77373017497</v>
      </c>
      <c r="C30">
        <v>104086.97434876171</v>
      </c>
      <c r="D30">
        <v>104086.97434876171</v>
      </c>
      <c r="E30">
        <v>105335.28892387834</v>
      </c>
      <c r="F30">
        <v>105088.85585783092</v>
      </c>
      <c r="G30">
        <v>104439.27554200655</v>
      </c>
      <c r="H30">
        <v>107042.60788542767</v>
      </c>
      <c r="I30">
        <v>106647.96225659073</v>
      </c>
      <c r="J30">
        <v>106487.63717470005</v>
      </c>
      <c r="K30">
        <v>106293.6616194279</v>
      </c>
      <c r="L30">
        <v>106306.3718630818</v>
      </c>
      <c r="M30">
        <v>106514.75844564952</v>
      </c>
      <c r="N30">
        <v>106354.86402199481</v>
      </c>
      <c r="O30">
        <v>106480.72558565324</v>
      </c>
      <c r="P30">
        <v>106693.7834045967</v>
      </c>
      <c r="Q30">
        <v>106787.15906505875</v>
      </c>
      <c r="R30">
        <v>106788.71987078656</v>
      </c>
      <c r="S30">
        <v>106848.80018218693</v>
      </c>
      <c r="T30">
        <v>106809.55080300001</v>
      </c>
      <c r="U30">
        <v>106929.5645212494</v>
      </c>
      <c r="V30">
        <v>106981.56347298996</v>
      </c>
      <c r="W30">
        <v>106944.23557987428</v>
      </c>
      <c r="X30">
        <v>107083.40572802869</v>
      </c>
      <c r="Y30">
        <v>107241.25208215242</v>
      </c>
      <c r="Z30">
        <v>107265.77406518059</v>
      </c>
      <c r="AA30">
        <v>107343.9201479591</v>
      </c>
      <c r="AB30">
        <v>107443.18937573336</v>
      </c>
      <c r="AC30">
        <v>107453.65274572422</v>
      </c>
      <c r="AD30">
        <v>107686.25353578171</v>
      </c>
      <c r="AE30">
        <v>107741.06350564437</v>
      </c>
      <c r="AF30">
        <v>107822.79731798093</v>
      </c>
      <c r="AG30">
        <v>107908.17292944332</v>
      </c>
    </row>
    <row r="31" spans="1:33" x14ac:dyDescent="0.45">
      <c r="A31" t="s">
        <v>1076</v>
      </c>
      <c r="B31">
        <v>151524.41266049139</v>
      </c>
      <c r="C31">
        <v>152262.02661931302</v>
      </c>
      <c r="D31">
        <v>152137.94736990728</v>
      </c>
      <c r="E31">
        <v>153226.88065343921</v>
      </c>
      <c r="F31">
        <v>153602.61259807108</v>
      </c>
      <c r="G31">
        <v>154518.87453542533</v>
      </c>
      <c r="H31">
        <v>155474.32735777542</v>
      </c>
      <c r="I31">
        <v>155626.06522946077</v>
      </c>
      <c r="J31">
        <v>155777.804200071</v>
      </c>
      <c r="K31">
        <v>155931.74358021157</v>
      </c>
      <c r="L31">
        <v>156084.32937917509</v>
      </c>
      <c r="M31">
        <v>156233.76898255546</v>
      </c>
      <c r="N31">
        <v>156387.75931414345</v>
      </c>
      <c r="O31">
        <v>156543.45485559432</v>
      </c>
      <c r="P31">
        <v>156695.08230882237</v>
      </c>
      <c r="Q31">
        <v>156740.35722338845</v>
      </c>
      <c r="R31">
        <v>156764.95515781845</v>
      </c>
      <c r="S31">
        <v>156789.74923972957</v>
      </c>
      <c r="T31">
        <v>156816.15274667621</v>
      </c>
      <c r="U31">
        <v>156842.07753034116</v>
      </c>
      <c r="V31">
        <v>156868.38971305516</v>
      </c>
      <c r="W31">
        <v>156898.39128846361</v>
      </c>
      <c r="X31">
        <v>156927.11607431728</v>
      </c>
      <c r="Y31">
        <v>156954.0906456185</v>
      </c>
      <c r="Z31">
        <v>156984.05908757576</v>
      </c>
      <c r="AA31">
        <v>157014.34074787976</v>
      </c>
      <c r="AB31">
        <v>157044.01064656524</v>
      </c>
      <c r="AC31">
        <v>157077.54089708711</v>
      </c>
      <c r="AD31">
        <v>157106.53460350248</v>
      </c>
      <c r="AE31">
        <v>157137.63051042863</v>
      </c>
      <c r="AF31">
        <v>157169.43613766713</v>
      </c>
      <c r="AG31">
        <v>157191.51467381028</v>
      </c>
    </row>
    <row r="32" spans="1:33" x14ac:dyDescent="0.45">
      <c r="A32" t="s">
        <v>1077</v>
      </c>
      <c r="B32">
        <v>168159.04809688067</v>
      </c>
      <c r="C32">
        <v>166015.13487217602</v>
      </c>
      <c r="D32">
        <v>163151.32244610667</v>
      </c>
      <c r="E32">
        <v>162312.99667708675</v>
      </c>
      <c r="F32">
        <v>159660.81591907921</v>
      </c>
      <c r="G32">
        <v>157009.37206778215</v>
      </c>
      <c r="H32">
        <v>154457.52155158817</v>
      </c>
      <c r="I32">
        <v>152295.76946343572</v>
      </c>
      <c r="J32">
        <v>150537.5109183467</v>
      </c>
      <c r="K32">
        <v>148245.28931453769</v>
      </c>
      <c r="L32">
        <v>146075.43795321923</v>
      </c>
      <c r="M32">
        <v>144008.94294679863</v>
      </c>
      <c r="N32">
        <v>142024.1141504074</v>
      </c>
      <c r="O32">
        <v>140152.37353179115</v>
      </c>
      <c r="P32">
        <v>138375.32256953328</v>
      </c>
      <c r="Q32">
        <v>136552.8887776937</v>
      </c>
      <c r="R32">
        <v>134783.53319301072</v>
      </c>
      <c r="S32">
        <v>133099.83933301445</v>
      </c>
      <c r="T32">
        <v>131485.87242419936</v>
      </c>
      <c r="U32">
        <v>129958.2981846356</v>
      </c>
      <c r="V32">
        <v>128496.82950278818</v>
      </c>
      <c r="W32">
        <v>127095.00480091822</v>
      </c>
      <c r="X32">
        <v>125771.64586042658</v>
      </c>
      <c r="Y32">
        <v>124511.58642883273</v>
      </c>
      <c r="Z32">
        <v>123298.87850539183</v>
      </c>
      <c r="AA32">
        <v>122145.7863712532</v>
      </c>
      <c r="AB32">
        <v>121048.89967002334</v>
      </c>
      <c r="AC32">
        <v>119991.27939132998</v>
      </c>
      <c r="AD32">
        <v>118998.46136096142</v>
      </c>
      <c r="AE32">
        <v>118038.21593381868</v>
      </c>
      <c r="AF32">
        <v>117123.27236086719</v>
      </c>
      <c r="AG32">
        <v>116238.3862274687</v>
      </c>
    </row>
    <row r="34" spans="1:33" x14ac:dyDescent="0.45">
      <c r="A34" t="s">
        <v>1332</v>
      </c>
      <c r="B34">
        <v>2019</v>
      </c>
      <c r="C34">
        <v>2020</v>
      </c>
      <c r="D34">
        <v>2021</v>
      </c>
      <c r="E34">
        <v>2022</v>
      </c>
      <c r="F34">
        <v>2023</v>
      </c>
      <c r="G34">
        <v>2024</v>
      </c>
      <c r="H34">
        <v>2025</v>
      </c>
      <c r="I34">
        <v>2026</v>
      </c>
      <c r="J34">
        <v>2027</v>
      </c>
      <c r="K34">
        <v>2028</v>
      </c>
      <c r="L34">
        <v>2029</v>
      </c>
      <c r="M34">
        <v>2030</v>
      </c>
      <c r="N34">
        <v>2031</v>
      </c>
      <c r="O34">
        <v>2032</v>
      </c>
      <c r="P34">
        <v>2033</v>
      </c>
      <c r="Q34">
        <v>2034</v>
      </c>
      <c r="R34">
        <v>2035</v>
      </c>
      <c r="S34">
        <v>2036</v>
      </c>
      <c r="T34">
        <v>2037</v>
      </c>
      <c r="U34">
        <v>2038</v>
      </c>
      <c r="V34">
        <v>2039</v>
      </c>
      <c r="W34">
        <v>2040</v>
      </c>
      <c r="X34">
        <v>2041</v>
      </c>
      <c r="Y34">
        <v>2042</v>
      </c>
      <c r="Z34">
        <v>2043</v>
      </c>
      <c r="AA34">
        <v>2044</v>
      </c>
      <c r="AB34">
        <v>2045</v>
      </c>
      <c r="AC34">
        <v>2046</v>
      </c>
      <c r="AD34">
        <v>2047</v>
      </c>
      <c r="AE34">
        <v>2048</v>
      </c>
      <c r="AF34">
        <v>2049</v>
      </c>
      <c r="AG34">
        <v>2050</v>
      </c>
    </row>
    <row r="35" spans="1:33" x14ac:dyDescent="0.45">
      <c r="A35" t="s">
        <v>0</v>
      </c>
      <c r="B35" s="108">
        <f>IFERROR((B26-$B26)/B26,0)</f>
        <v>0</v>
      </c>
      <c r="C35" s="122">
        <f>IFERROR((C26-B26)/B26,0)</f>
        <v>-0.16751185997655518</v>
      </c>
      <c r="D35" s="122">
        <f t="shared" ref="D35:AG41" si="4">IFERROR((D26-C26)/C26,0)</f>
        <v>0</v>
      </c>
      <c r="E35" s="122">
        <f t="shared" si="4"/>
        <v>8.8094563943451835E-3</v>
      </c>
      <c r="F35" s="122">
        <f t="shared" si="4"/>
        <v>-1.0617607562417952E-2</v>
      </c>
      <c r="G35" s="122">
        <f t="shared" si="4"/>
        <v>-1.4381325665130576E-2</v>
      </c>
      <c r="H35" s="122">
        <f t="shared" si="4"/>
        <v>-1.4852264296862242E-3</v>
      </c>
      <c r="I35" s="122">
        <f t="shared" si="4"/>
        <v>-9.4817745134173331E-3</v>
      </c>
      <c r="J35" s="122">
        <f t="shared" si="4"/>
        <v>-6.6844479501185841E-3</v>
      </c>
      <c r="K35" s="122">
        <f t="shared" si="4"/>
        <v>-7.1764713564993129E-3</v>
      </c>
      <c r="L35" s="122">
        <f t="shared" si="4"/>
        <v>-5.1361293906497961E-3</v>
      </c>
      <c r="M35" s="122">
        <f t="shared" si="4"/>
        <v>-3.0378997101356215E-3</v>
      </c>
      <c r="N35" s="122">
        <f t="shared" si="4"/>
        <v>-6.9611527399316532E-3</v>
      </c>
      <c r="O35" s="122">
        <f t="shared" si="4"/>
        <v>-4.0175285450879629E-3</v>
      </c>
      <c r="P35" s="122">
        <f t="shared" si="4"/>
        <v>-3.0235242041789512E-3</v>
      </c>
      <c r="Q35" s="122">
        <f t="shared" si="4"/>
        <v>-3.850575730948175E-3</v>
      </c>
      <c r="R35" s="122">
        <f t="shared" si="4"/>
        <v>-4.5230753966675518E-3</v>
      </c>
      <c r="S35" s="122">
        <f t="shared" si="4"/>
        <v>-3.6469567017343345E-3</v>
      </c>
      <c r="T35" s="122">
        <f t="shared" si="4"/>
        <v>-4.3279555932823925E-3</v>
      </c>
      <c r="U35" s="122">
        <f t="shared" si="4"/>
        <v>-2.3276348560071556E-3</v>
      </c>
      <c r="V35" s="122">
        <f t="shared" si="4"/>
        <v>-2.589067698196531E-3</v>
      </c>
      <c r="W35" s="122">
        <f t="shared" si="4"/>
        <v>-3.1196550201028996E-3</v>
      </c>
      <c r="X35" s="122">
        <f t="shared" si="4"/>
        <v>-7.2862345488385575E-5</v>
      </c>
      <c r="Y35" s="122">
        <f t="shared" si="4"/>
        <v>3.610792924099554E-4</v>
      </c>
      <c r="Z35" s="122">
        <f t="shared" si="4"/>
        <v>-8.5523686980950014E-4</v>
      </c>
      <c r="AA35" s="122">
        <f t="shared" si="4"/>
        <v>-1.8738802047823865E-4</v>
      </c>
      <c r="AB35" s="122">
        <f t="shared" si="4"/>
        <v>1.6154433434882858E-4</v>
      </c>
      <c r="AC35" s="122">
        <f t="shared" si="4"/>
        <v>-7.0360232460184779E-4</v>
      </c>
      <c r="AD35" s="122">
        <f t="shared" si="4"/>
        <v>1.6402414424701844E-3</v>
      </c>
      <c r="AE35" s="122">
        <f t="shared" si="4"/>
        <v>-8.2143959243595108E-5</v>
      </c>
      <c r="AF35" s="122">
        <f t="shared" si="4"/>
        <v>2.3959649199561226E-4</v>
      </c>
      <c r="AG35" s="122">
        <f t="shared" si="4"/>
        <v>3.2030466815378863E-4</v>
      </c>
    </row>
    <row r="36" spans="1:33" x14ac:dyDescent="0.45">
      <c r="A36" t="s">
        <v>1</v>
      </c>
      <c r="B36" s="108">
        <f t="shared" ref="B36" si="5">IFERROR((B27-$B27)/B27,0)</f>
        <v>0</v>
      </c>
      <c r="C36" s="122">
        <f t="shared" ref="C36:R41" si="6">IFERROR((C27-B27)/B27,0)</f>
        <v>9.8518075586597007E-3</v>
      </c>
      <c r="D36" s="122">
        <f t="shared" si="6"/>
        <v>0</v>
      </c>
      <c r="E36" s="122">
        <f t="shared" si="6"/>
        <v>2.0466865808346141E-2</v>
      </c>
      <c r="F36" s="122">
        <f t="shared" si="6"/>
        <v>8.9714737519902589E-3</v>
      </c>
      <c r="G36" s="122">
        <f t="shared" si="6"/>
        <v>8.586264624941272E-3</v>
      </c>
      <c r="H36" s="122">
        <f t="shared" si="6"/>
        <v>3.0453929643268272E-3</v>
      </c>
      <c r="I36" s="122">
        <f t="shared" si="6"/>
        <v>1.1761074401224726E-3</v>
      </c>
      <c r="J36" s="122">
        <f t="shared" si="6"/>
        <v>1.1714628781596249E-3</v>
      </c>
      <c r="K36" s="122">
        <f t="shared" si="6"/>
        <v>1.1617559983871559E-3</v>
      </c>
      <c r="L36" s="122">
        <f t="shared" si="6"/>
        <v>1.150870591628591E-3</v>
      </c>
      <c r="M36" s="122">
        <f t="shared" si="6"/>
        <v>1.1579540437272175E-3</v>
      </c>
      <c r="N36" s="122">
        <f t="shared" si="6"/>
        <v>1.1426348284583198E-3</v>
      </c>
      <c r="O36" s="122">
        <f t="shared" si="6"/>
        <v>1.1511676276376268E-3</v>
      </c>
      <c r="P36" s="122">
        <f t="shared" si="6"/>
        <v>1.1399495513963269E-3</v>
      </c>
      <c r="Q36" s="122">
        <f t="shared" si="6"/>
        <v>2.2798463144895991E-4</v>
      </c>
      <c r="R36" s="122">
        <f t="shared" si="6"/>
        <v>4.2763850859515898E-5</v>
      </c>
      <c r="S36" s="122">
        <f t="shared" si="4"/>
        <v>6.6068040270949043E-5</v>
      </c>
      <c r="T36" s="122">
        <f t="shared" si="4"/>
        <v>5.4556644483530451E-5</v>
      </c>
      <c r="U36" s="122">
        <f t="shared" si="4"/>
        <v>6.7745089820429316E-5</v>
      </c>
      <c r="V36" s="122">
        <f t="shared" si="4"/>
        <v>6.6666063301614359E-5</v>
      </c>
      <c r="W36" s="122">
        <f t="shared" si="4"/>
        <v>6.992943138853732E-5</v>
      </c>
      <c r="X36" s="122">
        <f t="shared" si="4"/>
        <v>7.4814193444285891E-5</v>
      </c>
      <c r="Y36" s="122">
        <f t="shared" si="4"/>
        <v>7.8144338483133018E-5</v>
      </c>
      <c r="Z36" s="122">
        <f t="shared" si="4"/>
        <v>8.1774336361512665E-5</v>
      </c>
      <c r="AA36" s="122">
        <f t="shared" si="4"/>
        <v>8.4063538761080275E-5</v>
      </c>
      <c r="AB36" s="122">
        <f t="shared" si="4"/>
        <v>8.1682694502741186E-5</v>
      </c>
      <c r="AC36" s="122">
        <f t="shared" si="4"/>
        <v>8.9998321731920444E-5</v>
      </c>
      <c r="AD36" s="122">
        <f t="shared" si="4"/>
        <v>9.2102456522143812E-5</v>
      </c>
      <c r="AE36" s="122">
        <f t="shared" si="4"/>
        <v>9.2066100229716395E-5</v>
      </c>
      <c r="AF36" s="122">
        <f t="shared" si="4"/>
        <v>9.77380764939075E-5</v>
      </c>
      <c r="AG36" s="122">
        <f t="shared" si="4"/>
        <v>1.179578408797947E-5</v>
      </c>
    </row>
    <row r="37" spans="1:33" x14ac:dyDescent="0.45">
      <c r="A37" t="s">
        <v>2</v>
      </c>
      <c r="B37" s="108">
        <f t="shared" ref="B37" si="7">IFERROR((B28-$B28)/B28,0)</f>
        <v>0</v>
      </c>
      <c r="C37" s="122">
        <f t="shared" si="6"/>
        <v>6.2928164963745705E-3</v>
      </c>
      <c r="D37" s="122">
        <f t="shared" si="4"/>
        <v>0</v>
      </c>
      <c r="E37" s="122">
        <f t="shared" si="4"/>
        <v>6.8384435639392569E-3</v>
      </c>
      <c r="F37" s="122">
        <f t="shared" si="4"/>
        <v>2.6168407949224998E-3</v>
      </c>
      <c r="G37" s="122">
        <f t="shared" si="4"/>
        <v>5.0289903134850943E-3</v>
      </c>
      <c r="H37" s="122">
        <f t="shared" si="4"/>
        <v>6.7470212112159178E-3</v>
      </c>
      <c r="I37" s="122">
        <f t="shared" si="4"/>
        <v>1.2857129332852161E-3</v>
      </c>
      <c r="J37" s="122">
        <f t="shared" si="4"/>
        <v>1.282773987211743E-3</v>
      </c>
      <c r="K37" s="122">
        <f t="shared" si="4"/>
        <v>1.2939517871673482E-3</v>
      </c>
      <c r="L37" s="122">
        <f t="shared" si="4"/>
        <v>1.284853799898022E-3</v>
      </c>
      <c r="M37" s="122">
        <f t="shared" si="4"/>
        <v>1.2534129305580644E-3</v>
      </c>
      <c r="N37" s="122">
        <f t="shared" si="4"/>
        <v>1.2831054492070944E-3</v>
      </c>
      <c r="O37" s="122">
        <f t="shared" si="4"/>
        <v>1.281137733002027E-3</v>
      </c>
      <c r="P37" s="122">
        <f t="shared" si="4"/>
        <v>1.2658881776022189E-3</v>
      </c>
      <c r="Q37" s="122">
        <f t="shared" si="4"/>
        <v>3.5521707295402662E-4</v>
      </c>
      <c r="R37" s="122">
        <f t="shared" si="4"/>
        <v>1.8818894225890366E-4</v>
      </c>
      <c r="S37" s="122">
        <f t="shared" si="4"/>
        <v>1.8515317197813263E-4</v>
      </c>
      <c r="T37" s="122">
        <f t="shared" si="4"/>
        <v>2.038466602120626E-4</v>
      </c>
      <c r="U37" s="122">
        <f t="shared" si="4"/>
        <v>1.9257915611544803E-4</v>
      </c>
      <c r="V37" s="122">
        <f t="shared" si="4"/>
        <v>1.9231788081672111E-4</v>
      </c>
      <c r="W37" s="122">
        <f t="shared" si="4"/>
        <v>2.1643334435819463E-4</v>
      </c>
      <c r="X37" s="122">
        <f t="shared" si="4"/>
        <v>2.0901908894883204E-4</v>
      </c>
      <c r="Y37" s="122">
        <f t="shared" si="4"/>
        <v>1.9722640633602196E-4</v>
      </c>
      <c r="Z37" s="122">
        <f t="shared" si="4"/>
        <v>2.1492655171061379E-4</v>
      </c>
      <c r="AA37" s="122">
        <f t="shared" si="4"/>
        <v>2.1551026962547145E-4</v>
      </c>
      <c r="AB37" s="122">
        <f t="shared" si="4"/>
        <v>2.1022978232755179E-4</v>
      </c>
      <c r="AC37" s="122">
        <f t="shared" si="4"/>
        <v>4.4001574978833676E-4</v>
      </c>
      <c r="AD37" s="122">
        <f t="shared" si="4"/>
        <v>7.6869590235967668E-4</v>
      </c>
      <c r="AE37" s="122">
        <f t="shared" si="4"/>
        <v>7.7129175262423356E-4</v>
      </c>
      <c r="AF37" s="122">
        <f t="shared" si="4"/>
        <v>7.7101849638663302E-4</v>
      </c>
      <c r="AG37" s="122">
        <f>IFERROR((AG28-AF28)/AF28,0)</f>
        <v>6.8451323855727927E-4</v>
      </c>
    </row>
    <row r="38" spans="1:33" x14ac:dyDescent="0.45">
      <c r="A38" t="s">
        <v>3</v>
      </c>
      <c r="B38" s="108">
        <f t="shared" ref="B38" si="8">IFERROR((B29-$B29)/B29,0)</f>
        <v>0</v>
      </c>
      <c r="C38" s="122">
        <f t="shared" si="6"/>
        <v>6.2928164963745705E-3</v>
      </c>
      <c r="D38" s="122">
        <f t="shared" si="4"/>
        <v>0</v>
      </c>
      <c r="E38" s="122">
        <f t="shared" si="4"/>
        <v>6.8384435639392569E-3</v>
      </c>
      <c r="F38" s="122">
        <f t="shared" si="4"/>
        <v>2.6168407949224998E-3</v>
      </c>
      <c r="G38" s="122">
        <f t="shared" si="4"/>
        <v>5.0289903134850943E-3</v>
      </c>
      <c r="H38" s="122">
        <f t="shared" si="4"/>
        <v>6.7470212112159178E-3</v>
      </c>
      <c r="I38" s="122">
        <f t="shared" si="4"/>
        <v>1.2857129332852161E-3</v>
      </c>
      <c r="J38" s="122">
        <f t="shared" si="4"/>
        <v>1.282773987211743E-3</v>
      </c>
      <c r="K38" s="122">
        <f t="shared" si="4"/>
        <v>1.2939517871673482E-3</v>
      </c>
      <c r="L38" s="122">
        <f t="shared" si="4"/>
        <v>1.284853799898022E-3</v>
      </c>
      <c r="M38" s="122">
        <f t="shared" si="4"/>
        <v>1.2534129305580644E-3</v>
      </c>
      <c r="N38" s="122">
        <f t="shared" si="4"/>
        <v>1.2831054492070944E-3</v>
      </c>
      <c r="O38" s="122">
        <f t="shared" si="4"/>
        <v>1.281137733002027E-3</v>
      </c>
      <c r="P38" s="122">
        <f t="shared" si="4"/>
        <v>1.2658881776022189E-3</v>
      </c>
      <c r="Q38" s="122">
        <f t="shared" si="4"/>
        <v>3.5521707295402662E-4</v>
      </c>
      <c r="R38" s="122">
        <f t="shared" si="4"/>
        <v>1.8818894225890366E-4</v>
      </c>
      <c r="S38" s="122">
        <f t="shared" si="4"/>
        <v>1.8515317197813263E-4</v>
      </c>
      <c r="T38" s="122">
        <f t="shared" si="4"/>
        <v>2.038466602120626E-4</v>
      </c>
      <c r="U38" s="122">
        <f t="shared" si="4"/>
        <v>1.9257915611544803E-4</v>
      </c>
      <c r="V38" s="122">
        <f t="shared" si="4"/>
        <v>1.9231788081672111E-4</v>
      </c>
      <c r="W38" s="122">
        <f t="shared" si="4"/>
        <v>2.1643334435819463E-4</v>
      </c>
      <c r="X38" s="122">
        <f t="shared" si="4"/>
        <v>2.0901908894883204E-4</v>
      </c>
      <c r="Y38" s="122">
        <f t="shared" si="4"/>
        <v>1.9722640633602196E-4</v>
      </c>
      <c r="Z38" s="122">
        <f t="shared" si="4"/>
        <v>2.1492655171061379E-4</v>
      </c>
      <c r="AA38" s="122">
        <f t="shared" si="4"/>
        <v>2.1551026962547145E-4</v>
      </c>
      <c r="AB38" s="122">
        <f t="shared" si="4"/>
        <v>2.1022978232755179E-4</v>
      </c>
      <c r="AC38" s="122">
        <f t="shared" si="4"/>
        <v>4.4001574978833676E-4</v>
      </c>
      <c r="AD38" s="122">
        <f t="shared" si="4"/>
        <v>7.6869590235967668E-4</v>
      </c>
      <c r="AE38" s="122">
        <f t="shared" si="4"/>
        <v>7.7129175262423356E-4</v>
      </c>
      <c r="AF38" s="122">
        <f t="shared" si="4"/>
        <v>7.7101849638663302E-4</v>
      </c>
      <c r="AG38" s="122">
        <f t="shared" si="4"/>
        <v>6.8451323855727927E-4</v>
      </c>
    </row>
    <row r="39" spans="1:33" x14ac:dyDescent="0.45">
      <c r="A39" t="s">
        <v>4</v>
      </c>
      <c r="B39" s="108">
        <f t="shared" ref="B39" si="9">IFERROR((B30-$B30)/B30,0)</f>
        <v>0</v>
      </c>
      <c r="C39" s="122">
        <f t="shared" si="6"/>
        <v>-0.17026320414232957</v>
      </c>
      <c r="D39" s="122">
        <f t="shared" si="4"/>
        <v>0</v>
      </c>
      <c r="E39" s="122">
        <f t="shared" si="4"/>
        <v>1.1992995117082881E-2</v>
      </c>
      <c r="F39" s="122">
        <f t="shared" si="4"/>
        <v>-2.339510989764408E-3</v>
      </c>
      <c r="G39" s="122">
        <f t="shared" si="4"/>
        <v>-6.181248340006172E-3</v>
      </c>
      <c r="H39" s="122">
        <f t="shared" si="4"/>
        <v>2.4926756049490528E-2</v>
      </c>
      <c r="I39" s="122">
        <f t="shared" si="4"/>
        <v>-3.6868088010275639E-3</v>
      </c>
      <c r="J39" s="122">
        <f t="shared" si="4"/>
        <v>-1.5033112541329764E-3</v>
      </c>
      <c r="K39" s="122">
        <f t="shared" si="4"/>
        <v>-1.8215781701862478E-3</v>
      </c>
      <c r="L39" s="122">
        <f t="shared" si="4"/>
        <v>1.1957668463249004E-4</v>
      </c>
      <c r="M39" s="122">
        <f t="shared" si="4"/>
        <v>1.9602454576863331E-3</v>
      </c>
      <c r="N39" s="122">
        <f t="shared" si="4"/>
        <v>-1.5011480661273669E-3</v>
      </c>
      <c r="O39" s="122">
        <f t="shared" si="4"/>
        <v>1.1834114482286412E-3</v>
      </c>
      <c r="P39" s="122">
        <f t="shared" si="4"/>
        <v>2.0009050255022538E-3</v>
      </c>
      <c r="Q39" s="122">
        <f t="shared" si="4"/>
        <v>8.7517433052261692E-4</v>
      </c>
      <c r="R39" s="122">
        <f t="shared" si="4"/>
        <v>1.4616043178600915E-5</v>
      </c>
      <c r="S39" s="122">
        <f t="shared" si="4"/>
        <v>5.6260915453487409E-4</v>
      </c>
      <c r="T39" s="122">
        <f t="shared" si="4"/>
        <v>-3.6733570353617788E-4</v>
      </c>
      <c r="U39" s="122">
        <f t="shared" si="4"/>
        <v>1.1236234713761367E-3</v>
      </c>
      <c r="V39" s="122">
        <f t="shared" si="4"/>
        <v>4.8629162545807912E-4</v>
      </c>
      <c r="W39" s="122">
        <f t="shared" si="4"/>
        <v>-3.4891893429007758E-4</v>
      </c>
      <c r="X39" s="122">
        <f t="shared" si="4"/>
        <v>1.3013337969999513E-3</v>
      </c>
      <c r="Y39" s="122">
        <f t="shared" si="4"/>
        <v>1.4740505594735031E-3</v>
      </c>
      <c r="Z39" s="122">
        <f t="shared" si="4"/>
        <v>2.2866184935425884E-4</v>
      </c>
      <c r="AA39" s="122">
        <f t="shared" si="4"/>
        <v>7.2852765441303827E-4</v>
      </c>
      <c r="AB39" s="122">
        <f t="shared" si="4"/>
        <v>9.2477736640725968E-4</v>
      </c>
      <c r="AC39" s="122">
        <f t="shared" si="4"/>
        <v>9.738513954819619E-5</v>
      </c>
      <c r="AD39" s="122">
        <f t="shared" si="4"/>
        <v>2.1646615458286223E-3</v>
      </c>
      <c r="AE39" s="122">
        <f t="shared" si="4"/>
        <v>5.0897833347363108E-4</v>
      </c>
      <c r="AF39" s="122">
        <f t="shared" si="4"/>
        <v>7.5861337986774793E-4</v>
      </c>
      <c r="AG39" s="122">
        <f t="shared" si="4"/>
        <v>7.9181410226819809E-4</v>
      </c>
    </row>
    <row r="40" spans="1:33" x14ac:dyDescent="0.45">
      <c r="A40" t="s">
        <v>1076</v>
      </c>
      <c r="B40" s="108">
        <f t="shared" ref="B40" si="10">IFERROR((B31-$B31)/B31,0)</f>
        <v>0</v>
      </c>
      <c r="C40" s="122">
        <f t="shared" si="6"/>
        <v>4.8679545815125151E-3</v>
      </c>
      <c r="D40" s="122">
        <f t="shared" si="4"/>
        <v>-8.1490606791910622E-4</v>
      </c>
      <c r="E40" s="122">
        <f t="shared" si="4"/>
        <v>7.1575389464424424E-3</v>
      </c>
      <c r="F40" s="122">
        <f t="shared" si="4"/>
        <v>2.4521281320193677E-3</v>
      </c>
      <c r="G40" s="122">
        <f t="shared" si="4"/>
        <v>5.9651455262145787E-3</v>
      </c>
      <c r="H40" s="122">
        <f t="shared" si="4"/>
        <v>6.1834052650379147E-3</v>
      </c>
      <c r="I40" s="122">
        <f t="shared" si="4"/>
        <v>9.7596737843527845E-4</v>
      </c>
      <c r="J40" s="122">
        <f t="shared" si="4"/>
        <v>9.7502285614235837E-4</v>
      </c>
      <c r="K40" s="122">
        <f t="shared" si="4"/>
        <v>9.8819842102060838E-4</v>
      </c>
      <c r="L40" s="122">
        <f t="shared" si="4"/>
        <v>9.7854224842317396E-4</v>
      </c>
      <c r="M40" s="122">
        <f t="shared" si="4"/>
        <v>9.5742861551034405E-4</v>
      </c>
      <c r="N40" s="122">
        <f t="shared" si="4"/>
        <v>9.856405090322496E-4</v>
      </c>
      <c r="O40" s="122">
        <f t="shared" si="4"/>
        <v>9.9557370815779307E-4</v>
      </c>
      <c r="P40" s="122">
        <f t="shared" si="4"/>
        <v>9.6859656871583772E-4</v>
      </c>
      <c r="Q40" s="122">
        <f t="shared" si="4"/>
        <v>2.8893641012197306E-4</v>
      </c>
      <c r="R40" s="122">
        <f t="shared" si="4"/>
        <v>1.5693427567567769E-4</v>
      </c>
      <c r="S40" s="122">
        <f t="shared" si="4"/>
        <v>1.5816087138967902E-4</v>
      </c>
      <c r="T40" s="122">
        <f t="shared" si="4"/>
        <v>1.6840072182437729E-4</v>
      </c>
      <c r="U40" s="122">
        <f t="shared" si="4"/>
        <v>1.653196001233281E-4</v>
      </c>
      <c r="V40" s="122">
        <f t="shared" si="4"/>
        <v>1.677622684442469E-4</v>
      </c>
      <c r="W40" s="122">
        <f t="shared" si="4"/>
        <v>1.9125316109462406E-4</v>
      </c>
      <c r="X40" s="122">
        <f t="shared" si="4"/>
        <v>1.8307890614927002E-4</v>
      </c>
      <c r="Y40" s="122">
        <f t="shared" si="4"/>
        <v>1.7189235344418683E-4</v>
      </c>
      <c r="Z40" s="122">
        <f t="shared" si="4"/>
        <v>1.9093762917542163E-4</v>
      </c>
      <c r="AA40" s="122">
        <f t="shared" si="4"/>
        <v>1.9289640285772132E-4</v>
      </c>
      <c r="AB40" s="122">
        <f t="shared" si="4"/>
        <v>1.889629860823779E-4</v>
      </c>
      <c r="AC40" s="122">
        <f t="shared" si="4"/>
        <v>2.1350862337139915E-4</v>
      </c>
      <c r="AD40" s="122">
        <f t="shared" si="4"/>
        <v>1.8458212580736884E-4</v>
      </c>
      <c r="AE40" s="122">
        <f t="shared" si="4"/>
        <v>1.9792879401625562E-4</v>
      </c>
      <c r="AF40" s="122">
        <f t="shared" si="4"/>
        <v>2.0240617817123916E-4</v>
      </c>
      <c r="AG40" s="122">
        <f t="shared" si="4"/>
        <v>1.4047601547548439E-4</v>
      </c>
    </row>
    <row r="41" spans="1:33" x14ac:dyDescent="0.45">
      <c r="A41" t="s">
        <v>1077</v>
      </c>
      <c r="B41" s="108">
        <f t="shared" ref="B41" si="11">IFERROR((B32-$B32)/B32,0)</f>
        <v>0</v>
      </c>
      <c r="C41" s="122">
        <f t="shared" si="6"/>
        <v>-1.274931827319508E-2</v>
      </c>
      <c r="D41" s="122">
        <f t="shared" si="4"/>
        <v>-1.7250309306283112E-2</v>
      </c>
      <c r="E41" s="122">
        <f t="shared" si="4"/>
        <v>-5.1383326622856289E-3</v>
      </c>
      <c r="F41" s="122">
        <f t="shared" si="4"/>
        <v>-1.6339916163854183E-2</v>
      </c>
      <c r="G41" s="122">
        <f t="shared" si="4"/>
        <v>-1.6606728683140899E-2</v>
      </c>
      <c r="H41" s="122">
        <f t="shared" si="4"/>
        <v>-1.6252854734635391E-2</v>
      </c>
      <c r="I41" s="122">
        <f t="shared" si="4"/>
        <v>-1.3995770917704632E-2</v>
      </c>
      <c r="J41" s="122">
        <f t="shared" si="4"/>
        <v>-1.1545025520299524E-2</v>
      </c>
      <c r="K41" s="122">
        <f t="shared" si="4"/>
        <v>-1.5226913144939267E-2</v>
      </c>
      <c r="L41" s="122">
        <f t="shared" si="4"/>
        <v>-1.463689923201948E-2</v>
      </c>
      <c r="M41" s="122">
        <f t="shared" si="4"/>
        <v>-1.4146765776477686E-2</v>
      </c>
      <c r="N41" s="122">
        <f t="shared" si="4"/>
        <v>-1.3782677351673133E-2</v>
      </c>
      <c r="O41" s="122">
        <f t="shared" si="4"/>
        <v>-1.3179033925422207E-2</v>
      </c>
      <c r="P41" s="122">
        <f t="shared" si="4"/>
        <v>-1.2679421100597879E-2</v>
      </c>
      <c r="Q41" s="122">
        <f t="shared" si="4"/>
        <v>-1.317022253678077E-2</v>
      </c>
      <c r="R41" s="122">
        <f t="shared" si="4"/>
        <v>-1.2957291497241567E-2</v>
      </c>
      <c r="S41" s="122">
        <f t="shared" si="4"/>
        <v>-1.2491836503389593E-2</v>
      </c>
      <c r="T41" s="122">
        <f t="shared" si="4"/>
        <v>-1.2125986905040173E-2</v>
      </c>
      <c r="U41" s="122">
        <f t="shared" si="4"/>
        <v>-1.1617782286415598E-2</v>
      </c>
      <c r="V41" s="122">
        <f t="shared" si="4"/>
        <v>-1.1245674206744867E-2</v>
      </c>
      <c r="W41" s="122">
        <f t="shared" si="4"/>
        <v>-1.0909410818105397E-2</v>
      </c>
      <c r="X41" s="122">
        <f t="shared" si="4"/>
        <v>-1.0412359970909581E-2</v>
      </c>
      <c r="Y41" s="122">
        <f t="shared" si="4"/>
        <v>-1.0018628785316086E-2</v>
      </c>
      <c r="Z41" s="122">
        <f t="shared" si="4"/>
        <v>-9.7397194769022737E-3</v>
      </c>
      <c r="AA41" s="122">
        <f t="shared" si="4"/>
        <v>-9.3520082916910153E-3</v>
      </c>
      <c r="AB41" s="122">
        <f t="shared" si="4"/>
        <v>-8.9801435957516437E-3</v>
      </c>
      <c r="AC41" s="122">
        <f t="shared" si="4"/>
        <v>-8.7371325272382235E-3</v>
      </c>
      <c r="AD41" s="122">
        <f t="shared" si="4"/>
        <v>-8.2740848785407845E-3</v>
      </c>
      <c r="AE41" s="122">
        <f t="shared" si="4"/>
        <v>-8.0693936388807723E-3</v>
      </c>
      <c r="AF41" s="122">
        <f t="shared" si="4"/>
        <v>-7.7512487435803731E-3</v>
      </c>
      <c r="AG41" s="122">
        <f t="shared" si="4"/>
        <v>-7.5551691441141109E-3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2818-62FB-4E32-B79F-3ABA8FC12C07}">
  <sheetPr>
    <tabColor theme="9"/>
  </sheetPr>
  <dimension ref="A1:AG19"/>
  <sheetViews>
    <sheetView zoomScale="90" zoomScaleNormal="90" workbookViewId="0">
      <selection activeCell="C16" sqref="C16"/>
    </sheetView>
  </sheetViews>
  <sheetFormatPr defaultRowHeight="14.25" x14ac:dyDescent="0.45"/>
  <cols>
    <col min="1" max="1" width="10.6640625" customWidth="1"/>
    <col min="2" max="33" width="13.33203125" customWidth="1"/>
  </cols>
  <sheetData>
    <row r="1" spans="1:33" x14ac:dyDescent="0.45">
      <c r="A1" s="118" t="s">
        <v>1356</v>
      </c>
      <c r="B1" s="119"/>
    </row>
    <row r="2" spans="1:33" x14ac:dyDescent="0.45">
      <c r="A2" s="120" t="s">
        <v>1357</v>
      </c>
      <c r="B2" s="121"/>
    </row>
    <row r="3" spans="1:33" x14ac:dyDescent="0.45">
      <c r="A3" s="138" t="s">
        <v>1355</v>
      </c>
      <c r="B3" s="139"/>
    </row>
    <row r="5" spans="1:33" x14ac:dyDescent="0.45">
      <c r="A5" s="107" t="s">
        <v>1334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</row>
    <row r="7" spans="1:33" x14ac:dyDescent="0.45">
      <c r="B7" s="1">
        <v>2019</v>
      </c>
      <c r="C7" s="1">
        <v>2020</v>
      </c>
      <c r="D7" s="1">
        <v>2021</v>
      </c>
      <c r="E7" s="1">
        <v>2022</v>
      </c>
      <c r="F7" s="1">
        <v>2023</v>
      </c>
      <c r="G7" s="1">
        <v>2024</v>
      </c>
      <c r="H7" s="1">
        <v>2025</v>
      </c>
      <c r="I7" s="1">
        <v>2026</v>
      </c>
      <c r="J7" s="1">
        <v>2027</v>
      </c>
      <c r="K7" s="1">
        <v>2028</v>
      </c>
      <c r="L7" s="1">
        <v>2029</v>
      </c>
      <c r="M7" s="1">
        <v>2030</v>
      </c>
      <c r="N7" s="1">
        <v>2031</v>
      </c>
      <c r="O7" s="1">
        <v>2032</v>
      </c>
      <c r="P7" s="1">
        <v>2033</v>
      </c>
      <c r="Q7" s="1">
        <v>2034</v>
      </c>
      <c r="R7" s="1">
        <v>2035</v>
      </c>
      <c r="S7" s="1">
        <v>2036</v>
      </c>
      <c r="T7" s="1">
        <v>2037</v>
      </c>
      <c r="U7" s="1">
        <v>2038</v>
      </c>
      <c r="V7" s="1">
        <v>2039</v>
      </c>
      <c r="W7" s="1">
        <v>2040</v>
      </c>
      <c r="X7" s="1">
        <v>2041</v>
      </c>
      <c r="Y7" s="1">
        <v>2042</v>
      </c>
      <c r="Z7" s="1">
        <v>2043</v>
      </c>
      <c r="AA7" s="1">
        <v>2044</v>
      </c>
      <c r="AB7" s="1">
        <v>2045</v>
      </c>
      <c r="AC7" s="1">
        <v>2046</v>
      </c>
      <c r="AD7" s="1">
        <v>2047</v>
      </c>
      <c r="AE7" s="1">
        <v>2048</v>
      </c>
      <c r="AF7" s="1">
        <v>2049</v>
      </c>
      <c r="AG7" s="1">
        <v>2050</v>
      </c>
    </row>
    <row r="8" spans="1:33" x14ac:dyDescent="0.45">
      <c r="A8" s="1" t="s">
        <v>251</v>
      </c>
      <c r="B8" s="116">
        <f>'CARB ACT ISOR'!$D$36</f>
        <v>51541.48275060983</v>
      </c>
      <c r="C8" s="116">
        <f>'CARB ACT ISOR'!$D$36</f>
        <v>51541.48275060983</v>
      </c>
      <c r="D8" s="116">
        <f>$B$8+'CARB ACT ISOR'!$B$20</f>
        <v>52194.055261935187</v>
      </c>
      <c r="E8" s="116">
        <f>$B$8+'CARB ACT ISOR'!$B$20</f>
        <v>52194.055261935187</v>
      </c>
      <c r="F8" s="116">
        <f>$B$8+'CARB ACT ISOR'!$B$20</f>
        <v>52194.055261935187</v>
      </c>
      <c r="G8" s="116">
        <f>$F$8+'CARB ACT ISOR'!$C$20</f>
        <v>53390.73501667368</v>
      </c>
      <c r="H8" s="116">
        <f>$F$8+'CARB ACT ISOR'!$C$20</f>
        <v>53390.73501667368</v>
      </c>
      <c r="I8" s="116">
        <f>$F$8+'CARB ACT ISOR'!$C$20</f>
        <v>53390.73501667368</v>
      </c>
      <c r="J8" s="116">
        <f>$I$8+'CARB ACT ISOR'!$D$20</f>
        <v>55048.061939719337</v>
      </c>
      <c r="K8" s="116">
        <f>$I$8+'CARB ACT ISOR'!$D$20</f>
        <v>55048.061939719337</v>
      </c>
      <c r="L8" s="116">
        <f>$I$8+'CARB ACT ISOR'!$D$20</f>
        <v>55048.061939719337</v>
      </c>
      <c r="M8" s="116">
        <f>$I$8+'CARB ACT ISOR'!$D$20</f>
        <v>55048.061939719337</v>
      </c>
      <c r="N8" s="140">
        <f>M8*(1+'US EPS Values'!M17)</f>
        <v>55124.013809184959</v>
      </c>
      <c r="O8" s="140">
        <f>N8*(1+'US EPS Values'!N17)</f>
        <v>55202.355456516409</v>
      </c>
      <c r="P8" s="140">
        <f>O8*(1+'US EPS Values'!O17)</f>
        <v>55281.213059422429</v>
      </c>
      <c r="Q8" s="140">
        <f>P8*(1+'US EPS Values'!P17)</f>
        <v>55357.905506693125</v>
      </c>
      <c r="R8" s="140">
        <f>Q8*(1+'US EPS Values'!Q17)</f>
        <v>55381.28564088804</v>
      </c>
      <c r="S8" s="140">
        <f>R8*(1+'US EPS Values'!R17)</f>
        <v>55393.913463575613</v>
      </c>
      <c r="T8" s="140">
        <f>S8*(1+'US EPS Values'!S17)</f>
        <v>55406.907775165586</v>
      </c>
      <c r="U8" s="140">
        <f>T8*(1+'US EPS Values'!T17)</f>
        <v>55421.223642359822</v>
      </c>
      <c r="V8" s="140">
        <f>U8*(1+'US EPS Values'!U17)</f>
        <v>55434.508442849379</v>
      </c>
      <c r="W8" s="140">
        <f>V8*(1+'US EPS Values'!V17)</f>
        <v>55447.857421119101</v>
      </c>
      <c r="X8" s="140">
        <f>W8*(1+'US EPS Values'!W17)</f>
        <v>55463.010132788608</v>
      </c>
      <c r="Y8" s="140">
        <f>X8*(1+'US EPS Values'!X17)</f>
        <v>55477.532044434876</v>
      </c>
      <c r="Z8" s="140">
        <f>Y8*(1+'US EPS Values'!Y17)</f>
        <v>55491.113244935375</v>
      </c>
      <c r="AA8" s="140">
        <f>Z8*(1+'US EPS Values'!Z17)</f>
        <v>55506.098756598716</v>
      </c>
      <c r="AB8" s="140">
        <f>AA8*(1+'US EPS Values'!AA17)</f>
        <v>55521.173779376484</v>
      </c>
      <c r="AC8" s="140">
        <f>AB8*(1+'US EPS Values'!AB17)</f>
        <v>55535.97266881074</v>
      </c>
      <c r="AD8" s="140">
        <f>AC8*(1+'US EPS Values'!AC17)</f>
        <v>55552.536447198909</v>
      </c>
      <c r="AE8" s="140">
        <f>AD8*(1+'US EPS Values'!AD17)</f>
        <v>55566.832892170212</v>
      </c>
      <c r="AF8" s="140">
        <f>AE8*(1+'US EPS Values'!AE17)</f>
        <v>55582.146892734541</v>
      </c>
      <c r="AG8" s="140">
        <f>AF8*(1+'US EPS Values'!AF17)</f>
        <v>55597.750537754007</v>
      </c>
    </row>
    <row r="9" spans="1:33" x14ac:dyDescent="0.45">
      <c r="A9" s="1" t="s">
        <v>1002</v>
      </c>
      <c r="B9" s="116">
        <f>'CARB ACT ISOR'!$D$37</f>
        <v>55444.447671041933</v>
      </c>
      <c r="C9" s="116">
        <f>'CARB ACT ISOR'!$D$37</f>
        <v>55444.447671041933</v>
      </c>
      <c r="D9" s="116">
        <f>$C$9+'CARB ACT ISOR'!$B$20</f>
        <v>56097.020182367291</v>
      </c>
      <c r="E9" s="116">
        <f>$C$9+'CARB ACT ISOR'!$B$20</f>
        <v>56097.020182367291</v>
      </c>
      <c r="F9" s="116">
        <f>$C$9+'CARB ACT ISOR'!$B$20</f>
        <v>56097.020182367291</v>
      </c>
      <c r="G9" s="116">
        <f>$F$9+'CARB ACT ISOR'!$C$20</f>
        <v>57293.699937105783</v>
      </c>
      <c r="H9" s="116">
        <f>$F$9+'CARB ACT ISOR'!$C$20</f>
        <v>57293.699937105783</v>
      </c>
      <c r="I9" s="116">
        <f>$F$9+'CARB ACT ISOR'!$C$20</f>
        <v>57293.699937105783</v>
      </c>
      <c r="J9" s="116">
        <f>$I$9+'CARB ACT ISOR'!$D$20</f>
        <v>58951.02686015144</v>
      </c>
      <c r="K9" s="116">
        <f>$I$9+'CARB ACT ISOR'!$D$20</f>
        <v>58951.02686015144</v>
      </c>
      <c r="L9" s="116">
        <f>$I$9+'CARB ACT ISOR'!$D$20</f>
        <v>58951.02686015144</v>
      </c>
      <c r="M9" s="116">
        <f>$I$9+'CARB ACT ISOR'!$D$20</f>
        <v>58951.02686015144</v>
      </c>
      <c r="N9" s="140">
        <f>M9*(1+'US EPS Values'!N18)</f>
        <v>59026.667243952063</v>
      </c>
      <c r="O9" s="140">
        <f>N9*(1+'US EPS Values'!O18)</f>
        <v>59102.288534611638</v>
      </c>
      <c r="P9" s="140">
        <f>O9*(1+'US EPS Values'!P18)</f>
        <v>59177.105422936824</v>
      </c>
      <c r="Q9" s="140">
        <f>P9*(1+'US EPS Values'!Q18)</f>
        <v>59198.126141111075</v>
      </c>
      <c r="R9" s="140">
        <f>Q9*(1+'US EPS Values'!R18)</f>
        <v>59209.266573853274</v>
      </c>
      <c r="S9" s="140">
        <f>R9*(1+'US EPS Values'!S18)</f>
        <v>59220.229357369935</v>
      </c>
      <c r="T9" s="140">
        <f>S9*(1+'US EPS Values'!T18)</f>
        <v>59232.30120334142</v>
      </c>
      <c r="U9" s="140">
        <f>T9*(1+'US EPS Values'!U18)</f>
        <v>59243.708109921936</v>
      </c>
      <c r="V9" s="140">
        <f>U9*(1+'US EPS Values'!V18)</f>
        <v>59255.101734317359</v>
      </c>
      <c r="W9" s="140">
        <f>V9*(1+'US EPS Values'!W18)</f>
        <v>59267.926514155988</v>
      </c>
      <c r="X9" s="140">
        <f>W9*(1+'US EPS Values'!X18)</f>
        <v>59280.314642159858</v>
      </c>
      <c r="Y9" s="140">
        <f>X9*(1+'US EPS Values'!Y18)</f>
        <v>59292.006285583222</v>
      </c>
      <c r="Z9" s="140">
        <f>Y9*(1+'US EPS Values'!Z18)</f>
        <v>59304.749712038174</v>
      </c>
      <c r="AA9" s="140">
        <f>Z9*(1+'US EPS Values'!AA18)</f>
        <v>59317.53049463869</v>
      </c>
      <c r="AB9" s="140">
        <f>AA9*(1+'US EPS Values'!AB18)</f>
        <v>59330.000806162789</v>
      </c>
      <c r="AC9" s="140">
        <f>AB9*(1+'US EPS Values'!AC18)</f>
        <v>59356.106940952428</v>
      </c>
      <c r="AD9" s="140">
        <f>AC9*(1+'US EPS Values'!AD18)</f>
        <v>59401.733737137969</v>
      </c>
      <c r="AE9" s="140">
        <f>AD9*(1+'US EPS Values'!AE18)</f>
        <v>59447.549804461014</v>
      </c>
      <c r="AF9" s="140">
        <f>AE9*(1+'US EPS Values'!AF18)</f>
        <v>59493.384964925099</v>
      </c>
      <c r="AG9" s="140">
        <f>AF9*(1+'US EPS Values'!AG18)</f>
        <v>59534.108974540191</v>
      </c>
    </row>
    <row r="10" spans="1:33" x14ac:dyDescent="0.45">
      <c r="A10" s="1" t="s">
        <v>1275</v>
      </c>
      <c r="B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C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D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E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F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G10" s="116">
        <f>AVERAGE('CARB ACT ISOR'!$B$57:$B$58)*'CARB ACT ISOR'!$G$27+AVERAGE('CARB ACT ISOR'!$B$59:$B$60)*'CARB ACT ISOR'!$H$27+AVERAGE('CARB ACT ISOR'!$B$61:$B$62)*'CARB ACT ISOR'!$I$27+AVERAGE('CARB ACT ISOR'!$B$63:$B$64)*'CARB ACT ISOR'!$J$27</f>
        <v>76752.267155012189</v>
      </c>
      <c r="H10" s="116">
        <f>AVERAGE('CARB ACT ISOR'!C$57:C$58)*'CARB ACT ISOR'!$G$28+AVERAGE('CARB ACT ISOR'!C$59:C$60)*'CARB ACT ISOR'!$H$28+AVERAGE('CARB ACT ISOR'!C$61:C$62)*'CARB ACT ISOR'!$I$28+AVERAGE('CARB ACT ISOR'!C$63:C$64)*'CARB ACT ISOR'!$J$28</f>
        <v>74798.511890384165</v>
      </c>
      <c r="I10" s="116">
        <f>AVERAGE('CARB ACT ISOR'!D$57:D$58)*'CARB ACT ISOR'!$G$29+AVERAGE('CARB ACT ISOR'!D$59:D$60)*'CARB ACT ISOR'!$H$29+AVERAGE('CARB ACT ISOR'!D$61:D$62)*'CARB ACT ISOR'!$I$29+AVERAGE('CARB ACT ISOR'!D$63:D$64)*'CARB ACT ISOR'!$J$29</f>
        <v>73248.250046174609</v>
      </c>
      <c r="J10" s="116">
        <f>AVERAGE('CARB ACT ISOR'!E$57:E$58)*'CARB ACT ISOR'!$G$30+AVERAGE('CARB ACT ISOR'!E$59:E$60)*'CARB ACT ISOR'!$H$30+AVERAGE('CARB ACT ISOR'!E$61:E$62)*'CARB ACT ISOR'!$I$30+AVERAGE('CARB ACT ISOR'!E$63:E$64)*'CARB ACT ISOR'!$J$30</f>
        <v>71917.414062280222</v>
      </c>
      <c r="K10" s="116">
        <f>AVERAGE('CARB ACT ISOR'!F$57:F$58)*'CARB ACT ISOR'!$G$31+AVERAGE('CARB ACT ISOR'!F$59:F$60)*'CARB ACT ISOR'!$H$31+AVERAGE('CARB ACT ISOR'!F$61:F$62)*'CARB ACT ISOR'!$I$31+AVERAGE('CARB ACT ISOR'!F$63:F$64)*'CARB ACT ISOR'!$J$31</f>
        <v>70657.487178774827</v>
      </c>
      <c r="L10" s="116">
        <f>AVERAGE('CARB ACT ISOR'!G$57:G$58)*'CARB ACT ISOR'!$G$32+AVERAGE('CARB ACT ISOR'!G$59:G$60)*'CARB ACT ISOR'!$H$32+AVERAGE('CARB ACT ISOR'!G$61:G$62)*'CARB ACT ISOR'!$I$32+AVERAGE('CARB ACT ISOR'!G$63:G$64)*'CARB ACT ISOR'!$J$32</f>
        <v>69508.342892425906</v>
      </c>
      <c r="M10" s="116">
        <f>AVERAGE('CARB ACT ISOR'!H$57:H$58)*'CARB ACT ISOR'!$G$33+AVERAGE('CARB ACT ISOR'!H$59:H$60)*'CARB ACT ISOR'!$H$33+AVERAGE('CARB ACT ISOR'!H$61:H$62)*'CARB ACT ISOR'!$I$33+AVERAGE('CARB ACT ISOR'!H$63:H$64)*'CARB ACT ISOR'!$J$33</f>
        <v>68360.173270615021</v>
      </c>
      <c r="N10" s="140">
        <f>M10*(1+'US EPS Values'!N15)</f>
        <v>67989.51749942443</v>
      </c>
      <c r="O10" s="140">
        <f>N10*(1+'US EPS Values'!O15)</f>
        <v>67660.260545484678</v>
      </c>
      <c r="P10" s="140">
        <f>O10*(1+'US EPS Values'!P15)</f>
        <v>67369.155552313227</v>
      </c>
      <c r="Q10" s="140">
        <f>P10*(1+'US EPS Values'!Q15)</f>
        <v>67050.493260590636</v>
      </c>
      <c r="R10" s="140">
        <f>Q10*(1+'US EPS Values'!R15)</f>
        <v>66752.481944751911</v>
      </c>
      <c r="S10" s="140">
        <f>R10*(1+'US EPS Values'!S15)</f>
        <v>66485.878330418665</v>
      </c>
      <c r="T10" s="140">
        <f>S10*(1+'US EPS Values'!T15)</f>
        <v>66249.667192815818</v>
      </c>
      <c r="U10" s="140">
        <f>T10*(1+'US EPS Values'!U15)</f>
        <v>66043.166747965952</v>
      </c>
      <c r="V10" s="140">
        <f>U10*(1+'US EPS Values'!V15)</f>
        <v>65865.701731683832</v>
      </c>
      <c r="W10" s="140">
        <f>V10*(1+'US EPS Values'!W15)</f>
        <v>65716.404080216758</v>
      </c>
      <c r="X10" s="140">
        <f>W10*(1+'US EPS Values'!X15)</f>
        <v>65699.015794596373</v>
      </c>
      <c r="Y10" s="140">
        <f>X10*(1+'US EPS Values'!Y15)</f>
        <v>65682.707931672383</v>
      </c>
      <c r="Z10" s="140">
        <f>Y10*(1+'US EPS Values'!Z15)</f>
        <v>65667.358478192051</v>
      </c>
      <c r="AA10" s="140">
        <f>Z10*(1+'US EPS Values'!AA15)</f>
        <v>65652.848215099191</v>
      </c>
      <c r="AB10" s="140">
        <f>AA10*(1+'US EPS Values'!AB15)</f>
        <v>65639.062580332058</v>
      </c>
      <c r="AC10" s="140">
        <f>AB10*(1+'US EPS Values'!AC15)</f>
        <v>65625.98760290748</v>
      </c>
      <c r="AD10" s="140">
        <f>AC10*(1+'US EPS Values'!AD15)</f>
        <v>65613.566467494034</v>
      </c>
      <c r="AE10" s="140">
        <f>AD10*(1+'US EPS Values'!AE15)</f>
        <v>65601.706034204079</v>
      </c>
      <c r="AF10" s="140">
        <f>AE10*(1+'US EPS Values'!AF15)</f>
        <v>65590.315025947726</v>
      </c>
      <c r="AG10" s="140">
        <f>AF10*(1+'US EPS Values'!AG15)</f>
        <v>65573.629946478861</v>
      </c>
    </row>
    <row r="13" spans="1:33" x14ac:dyDescent="0.45">
      <c r="A13" s="107" t="s">
        <v>1335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</row>
    <row r="15" spans="1:33" x14ac:dyDescent="0.45"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1" t="s">
        <v>251</v>
      </c>
      <c r="B16" s="111">
        <f>'CARB ACT ISOR'!$D$35</f>
        <v>130000</v>
      </c>
      <c r="C16" s="111">
        <f>'CARB ACT ISOR'!$D$35</f>
        <v>130000</v>
      </c>
      <c r="D16" s="116">
        <f>$C$16+'CARB ACT ISOR'!$B$19</f>
        <v>136484</v>
      </c>
      <c r="E16" s="116">
        <f>$C$16+'CARB ACT ISOR'!$B$19</f>
        <v>136484</v>
      </c>
      <c r="F16" s="116">
        <f>$C$16+'CARB ACT ISOR'!$B$19</f>
        <v>136484</v>
      </c>
      <c r="G16" s="116">
        <f>$F$16+'CARB ACT ISOR'!$C$19</f>
        <v>146585</v>
      </c>
      <c r="H16" s="116">
        <f>$F$16+'CARB ACT ISOR'!$C$19</f>
        <v>146585</v>
      </c>
      <c r="I16" s="116">
        <f>$F$16+'CARB ACT ISOR'!$C$19</f>
        <v>146585</v>
      </c>
      <c r="J16" s="116">
        <f>$I$16+'CARB ACT ISOR'!$D$19</f>
        <v>159027</v>
      </c>
      <c r="K16" s="116">
        <f>$I$16+'CARB ACT ISOR'!$D$19</f>
        <v>159027</v>
      </c>
      <c r="L16" s="116">
        <f>$I$16+'CARB ACT ISOR'!$D$19</f>
        <v>159027</v>
      </c>
      <c r="M16" s="116">
        <f>$I$16+'CARB ACT ISOR'!$D$19</f>
        <v>159027</v>
      </c>
      <c r="N16" s="140">
        <f>M16*(1+'US EPS Values'!N37)</f>
        <v>159231.04841027106</v>
      </c>
      <c r="O16" s="140">
        <f>N16*(1+'US EPS Values'!O37)</f>
        <v>159435.04531465491</v>
      </c>
      <c r="P16" s="140">
        <f>O16*(1+'US EPS Values'!P37)</f>
        <v>159636.87225361422</v>
      </c>
      <c r="Q16" s="140">
        <f>P16*(1+'US EPS Values'!Q37)</f>
        <v>159693.57799611168</v>
      </c>
      <c r="R16" s="140">
        <f>Q16*(1+'US EPS Values'!R37)</f>
        <v>159723.63056164028</v>
      </c>
      <c r="S16" s="140">
        <f>R16*(1+'US EPS Values'!S37)</f>
        <v>159753.20389847862</v>
      </c>
      <c r="T16" s="140">
        <f>S16*(1+'US EPS Values'!T37)</f>
        <v>159785.7690555515</v>
      </c>
      <c r="U16" s="140">
        <f>T16*(1+'US EPS Values'!U37)</f>
        <v>159816.54046411547</v>
      </c>
      <c r="V16" s="140">
        <f>U16*(1+'US EPS Values'!V37)</f>
        <v>159847.27604249699</v>
      </c>
      <c r="W16" s="140">
        <f>V16*(1+'US EPS Values'!W37)</f>
        <v>159881.87232303742</v>
      </c>
      <c r="X16" s="140">
        <f>W16*(1+'US EPS Values'!X37)</f>
        <v>159915.2906863298</v>
      </c>
      <c r="Y16" s="140">
        <f>X16*(1+'US EPS Values'!Y37)</f>
        <v>159946.83020443007</v>
      </c>
      <c r="Z16" s="140">
        <f>Y16*(1+'US EPS Values'!Z37)</f>
        <v>159981.20702510295</v>
      </c>
      <c r="AA16" s="140">
        <f>Z16*(1+'US EPS Values'!AA37)</f>
        <v>160015.68461816394</v>
      </c>
      <c r="AB16" s="140">
        <f>AA16*(1+'US EPS Values'!AB37)</f>
        <v>160049.32468071024</v>
      </c>
      <c r="AC16" s="140">
        <f>AB16*(1+'US EPS Values'!AC37)</f>
        <v>160119.74890431276</v>
      </c>
      <c r="AD16" s="140">
        <f>AC16*(1+'US EPS Values'!AD37)</f>
        <v>160242.83229918237</v>
      </c>
      <c r="AE16" s="140">
        <f>AD16*(1+'US EPS Values'!AE37)</f>
        <v>160366.42627415186</v>
      </c>
      <c r="AF16" s="140">
        <f>AE16*(1+'US EPS Values'!AF37)</f>
        <v>160490.07175500866</v>
      </c>
      <c r="AG16" s="140">
        <f>AF16*(1+'US EPS Values'!AG37)</f>
        <v>160599.92933378197</v>
      </c>
    </row>
    <row r="17" spans="1:33" x14ac:dyDescent="0.45">
      <c r="A17" s="1" t="s">
        <v>1002</v>
      </c>
      <c r="B17" s="111">
        <f>'CARB ACT ISOR'!$D$35</f>
        <v>130000</v>
      </c>
      <c r="C17" s="111">
        <f>'CARB ACT ISOR'!$D$35</f>
        <v>130000</v>
      </c>
      <c r="D17" s="116">
        <f>$C$17+'CARB ACT ISOR'!$B$19</f>
        <v>136484</v>
      </c>
      <c r="E17" s="116">
        <f>$C$17+'CARB ACT ISOR'!$B$19</f>
        <v>136484</v>
      </c>
      <c r="F17" s="116">
        <f>$C$17+'CARB ACT ISOR'!$B$19</f>
        <v>136484</v>
      </c>
      <c r="G17" s="116">
        <f>$F$17+'CARB ACT ISOR'!$C$19</f>
        <v>146585</v>
      </c>
      <c r="H17" s="116">
        <f>$F$17+'CARB ACT ISOR'!$C$19</f>
        <v>146585</v>
      </c>
      <c r="I17" s="116">
        <f>$F$17+'CARB ACT ISOR'!$C$19</f>
        <v>146585</v>
      </c>
      <c r="J17" s="116">
        <f>$I$17+'CARB ACT ISOR'!$D$19</f>
        <v>159027</v>
      </c>
      <c r="K17" s="116">
        <f>$I$17+'CARB ACT ISOR'!$D$19</f>
        <v>159027</v>
      </c>
      <c r="L17" s="116">
        <f>$I$17+'CARB ACT ISOR'!$D$19</f>
        <v>159027</v>
      </c>
      <c r="M17" s="116">
        <f>$I$17+'CARB ACT ISOR'!$D$19</f>
        <v>159027</v>
      </c>
      <c r="N17" s="140">
        <f>M17*(1+'US EPS Values'!N38)</f>
        <v>159231.04841027106</v>
      </c>
      <c r="O17" s="140">
        <f>N17*(1+'US EPS Values'!O38)</f>
        <v>159435.04531465491</v>
      </c>
      <c r="P17" s="140">
        <f>O17*(1+'US EPS Values'!P38)</f>
        <v>159636.87225361422</v>
      </c>
      <c r="Q17" s="140">
        <f>P17*(1+'US EPS Values'!Q38)</f>
        <v>159693.57799611168</v>
      </c>
      <c r="R17" s="140">
        <f>Q17*(1+'US EPS Values'!R38)</f>
        <v>159723.63056164028</v>
      </c>
      <c r="S17" s="140">
        <f>R17*(1+'US EPS Values'!S38)</f>
        <v>159753.20389847862</v>
      </c>
      <c r="T17" s="140">
        <f>S17*(1+'US EPS Values'!T38)</f>
        <v>159785.7690555515</v>
      </c>
      <c r="U17" s="140">
        <f>T17*(1+'US EPS Values'!U38)</f>
        <v>159816.54046411547</v>
      </c>
      <c r="V17" s="140">
        <f>U17*(1+'US EPS Values'!V38)</f>
        <v>159847.27604249699</v>
      </c>
      <c r="W17" s="140">
        <f>V17*(1+'US EPS Values'!W38)</f>
        <v>159881.87232303742</v>
      </c>
      <c r="X17" s="140">
        <f>W17*(1+'US EPS Values'!X38)</f>
        <v>159915.2906863298</v>
      </c>
      <c r="Y17" s="140">
        <f>X17*(1+'US EPS Values'!Y38)</f>
        <v>159946.83020443007</v>
      </c>
      <c r="Z17" s="140">
        <f>Y17*(1+'US EPS Values'!Z38)</f>
        <v>159981.20702510295</v>
      </c>
      <c r="AA17" s="140">
        <f>Z17*(1+'US EPS Values'!AA38)</f>
        <v>160015.68461816394</v>
      </c>
      <c r="AB17" s="140">
        <f>AA17*(1+'US EPS Values'!AB38)</f>
        <v>160049.32468071024</v>
      </c>
      <c r="AC17" s="140">
        <f>AB17*(1+'US EPS Values'!AC38)</f>
        <v>160119.74890431276</v>
      </c>
      <c r="AD17" s="140">
        <f>AC17*(1+'US EPS Values'!AD38)</f>
        <v>160242.83229918237</v>
      </c>
      <c r="AE17" s="140">
        <f>AD17*(1+'US EPS Values'!AE38)</f>
        <v>160366.42627415186</v>
      </c>
      <c r="AF17" s="140">
        <f>AE17*(1+'US EPS Values'!AF38)</f>
        <v>160490.07175500866</v>
      </c>
      <c r="AG17" s="140">
        <f>AF17*(1+'US EPS Values'!AG38)</f>
        <v>160599.92933378197</v>
      </c>
    </row>
    <row r="18" spans="1:33" x14ac:dyDescent="0.45">
      <c r="A18" s="1" t="s">
        <v>1275</v>
      </c>
      <c r="B18" s="111">
        <f>'CARB ACT ISOR'!$B$65</f>
        <v>201351</v>
      </c>
      <c r="C18" s="111">
        <f>'CARB ACT ISOR'!$B$65</f>
        <v>201351</v>
      </c>
      <c r="D18" s="111">
        <f>'CARB ACT ISOR'!$B$65</f>
        <v>201351</v>
      </c>
      <c r="E18" s="111">
        <f>'CARB ACT ISOR'!$B$65</f>
        <v>201351</v>
      </c>
      <c r="F18" s="111">
        <f>'CARB ACT ISOR'!$B$65</f>
        <v>201351</v>
      </c>
      <c r="G18" s="111">
        <f>'CARB ACT ISOR'!$B$65</f>
        <v>201351</v>
      </c>
      <c r="H18" s="116">
        <f>'CARB ACT ISOR'!C65</f>
        <v>194134</v>
      </c>
      <c r="I18" s="116">
        <f>'CARB ACT ISOR'!D65</f>
        <v>188312</v>
      </c>
      <c r="J18" s="116">
        <f>'CARB ACT ISOR'!E65</f>
        <v>183371</v>
      </c>
      <c r="K18" s="116">
        <f>'CARB ACT ISOR'!F65</f>
        <v>178870</v>
      </c>
      <c r="L18" s="116">
        <f>'CARB ACT ISOR'!G65</f>
        <v>174809</v>
      </c>
      <c r="M18" s="116">
        <f>'CARB ACT ISOR'!H65</f>
        <v>170748</v>
      </c>
      <c r="N18" s="140">
        <f>M18*(1+'US EPS Values'!N35)</f>
        <v>169559.39709196214</v>
      </c>
      <c r="O18" s="140">
        <f>N18*(1+'US EPS Values'!O35)</f>
        <v>168878.18737405728</v>
      </c>
      <c r="P18" s="140">
        <f>O18*(1+'US EPS Values'!P35)</f>
        <v>168367.58008697396</v>
      </c>
      <c r="Q18" s="140">
        <f>P18*(1+'US EPS Values'!Q35)</f>
        <v>167719.26796921258</v>
      </c>
      <c r="R18" s="140">
        <f>Q18*(1+'US EPS Values'!R35)</f>
        <v>166960.66107471395</v>
      </c>
      <c r="S18" s="140">
        <f>R18*(1+'US EPS Values'!S35)</f>
        <v>166351.76277288154</v>
      </c>
      <c r="T18" s="140">
        <f>S18*(1+'US EPS Values'!T35)</f>
        <v>165631.79973073627</v>
      </c>
      <c r="U18" s="140">
        <f>T18*(1+'US EPS Values'!U35)</f>
        <v>165246.26938041981</v>
      </c>
      <c r="V18" s="140">
        <f>U18*(1+'US EPS Values'!V35)</f>
        <v>164818.43560211948</v>
      </c>
      <c r="W18" s="140">
        <f>V18*(1+'US EPS Values'!W35)</f>
        <v>164304.25894208782</v>
      </c>
      <c r="X18" s="140">
        <f>W18*(1+'US EPS Values'!X35)</f>
        <v>164292.28734840755</v>
      </c>
      <c r="Y18" s="140">
        <f>X18*(1+'US EPS Values'!Y35)</f>
        <v>164351.60989127174</v>
      </c>
      <c r="Z18" s="140">
        <f>Y18*(1+'US EPS Values'!Z35)</f>
        <v>164211.05033488019</v>
      </c>
      <c r="AA18" s="140">
        <f>Z18*(1+'US EPS Values'!AA35)</f>
        <v>164180.27915121728</v>
      </c>
      <c r="AB18" s="140">
        <f>AA18*(1+'US EPS Values'!AB35)</f>
        <v>164206.80154512596</v>
      </c>
      <c r="AC18" s="140">
        <f>AB18*(1+'US EPS Values'!AC35)</f>
        <v>164091.26525784336</v>
      </c>
      <c r="AD18" s="140">
        <f>AC18*(1+'US EPS Values'!AD35)</f>
        <v>164360.41455146665</v>
      </c>
      <c r="AE18" s="140">
        <f>AD18*(1+'US EPS Values'!AE35)</f>
        <v>164346.91333627247</v>
      </c>
      <c r="AF18" s="140">
        <f>AE18*(1+'US EPS Values'!AF35)</f>
        <v>164386.29028017816</v>
      </c>
      <c r="AG18" s="140">
        <f>AF18*(1+'US EPS Values'!AG35)</f>
        <v>164438.94397633537</v>
      </c>
    </row>
    <row r="19" spans="1:33" x14ac:dyDescent="0.45">
      <c r="A19" s="1" t="s">
        <v>1345</v>
      </c>
      <c r="B19" s="111">
        <f>'CARB ACT ISOR'!$B$66</f>
        <v>216931</v>
      </c>
      <c r="C19" s="111">
        <f>'CARB ACT ISOR'!$B$66</f>
        <v>216931</v>
      </c>
      <c r="D19" s="111">
        <f>'CARB ACT ISOR'!$B$66</f>
        <v>216931</v>
      </c>
      <c r="E19" s="111">
        <f>'CARB ACT ISOR'!$B$66</f>
        <v>216931</v>
      </c>
      <c r="F19" s="111">
        <f>'CARB ACT ISOR'!$B$66</f>
        <v>216931</v>
      </c>
      <c r="G19" s="111">
        <f>'CARB ACT ISOR'!$B$66</f>
        <v>216931</v>
      </c>
      <c r="H19" s="116">
        <f>'CARB ACT ISOR'!C66</f>
        <v>212353</v>
      </c>
      <c r="I19" s="116">
        <f>'CARB ACT ISOR'!D66</f>
        <v>207885</v>
      </c>
      <c r="J19" s="116">
        <f>'CARB ACT ISOR'!E66</f>
        <v>203439</v>
      </c>
      <c r="K19" s="116">
        <f>'CARB ACT ISOR'!F66</f>
        <v>199004</v>
      </c>
      <c r="L19" s="116">
        <f>'CARB ACT ISOR'!G66</f>
        <v>194579</v>
      </c>
      <c r="M19" s="116">
        <f>'CARB ACT ISOR'!H66</f>
        <v>190155</v>
      </c>
      <c r="N19" s="140">
        <f>M19*(1+'US EPS Values'!N41)</f>
        <v>187534.1549881926</v>
      </c>
      <c r="O19" s="140">
        <f>N19*(1+'US EPS Values'!O41)</f>
        <v>185062.63599742783</v>
      </c>
      <c r="P19" s="140">
        <f>O19*(1+'US EPS Values'!P41)</f>
        <v>182716.14890562979</v>
      </c>
      <c r="Q19" s="140">
        <f>P19*(1+'US EPS Values'!Q41)</f>
        <v>180309.73656347906</v>
      </c>
      <c r="R19" s="140">
        <f>Q19*(1+'US EPS Values'!R41)</f>
        <v>177973.41074703523</v>
      </c>
      <c r="S19" s="140">
        <f>R19*(1+'US EPS Values'!S41)</f>
        <v>175750.19599803266</v>
      </c>
      <c r="T19" s="140">
        <f>S19*(1+'US EPS Values'!T41)</f>
        <v>173619.05142280227</v>
      </c>
      <c r="U19" s="140">
        <f>T19*(1+'US EPS Values'!U41)</f>
        <v>171601.98308259816</v>
      </c>
      <c r="V19" s="140">
        <f>U19*(1+'US EPS Values'!V41)</f>
        <v>169672.20308761991</v>
      </c>
      <c r="W19" s="140">
        <f>V19*(1+'US EPS Values'!W41)</f>
        <v>167821.17931972406</v>
      </c>
      <c r="X19" s="140">
        <f>W19*(1+'US EPS Values'!X41)</f>
        <v>166073.76478990453</v>
      </c>
      <c r="Y19" s="140">
        <f>X19*(1+'US EPS Values'!Y41)</f>
        <v>164409.93338949457</v>
      </c>
      <c r="Z19" s="140">
        <f>Y19*(1+'US EPS Values'!Z41)</f>
        <v>162808.6267590647</v>
      </c>
      <c r="AA19" s="140">
        <f>Z19*(1+'US EPS Values'!AA41)</f>
        <v>161286.0391316551</v>
      </c>
      <c r="AB19" s="140">
        <f>AA19*(1+'US EPS Values'!AB41)</f>
        <v>159837.66734026282</v>
      </c>
      <c r="AC19" s="140">
        <f>AB19*(1+'US EPS Values'!AC41)</f>
        <v>158441.14445786635</v>
      </c>
      <c r="AD19" s="140">
        <f>AC19*(1+'US EPS Values'!AD41)</f>
        <v>157130.18898036884</v>
      </c>
      <c r="AE19" s="140">
        <f>AD19*(1+'US EPS Values'!AE41)</f>
        <v>155862.24363293452</v>
      </c>
      <c r="AF19" s="140">
        <f>AE19*(1+'US EPS Values'!AF41)</f>
        <v>154654.11661280313</v>
      </c>
      <c r="AG19" s="140">
        <f>AF19*(1+'US EPS Values'!AG41)</f>
        <v>153485.67860295984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1076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1077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27">
        <f>'CA Freight Calculations'!B10</f>
        <v>76752.267155012189</v>
      </c>
      <c r="C2" s="27">
        <f>'CA Freight Calculations'!C10</f>
        <v>76752.267155012189</v>
      </c>
      <c r="D2" s="27">
        <f>'CA Freight Calculations'!D10</f>
        <v>76752.267155012189</v>
      </c>
      <c r="E2" s="27">
        <f>'CA Freight Calculations'!E10</f>
        <v>76752.267155012189</v>
      </c>
      <c r="F2" s="27">
        <f>'CA Freight Calculations'!F10</f>
        <v>76752.267155012189</v>
      </c>
      <c r="G2" s="27">
        <f>'CA Freight Calculations'!G10</f>
        <v>76752.267155012189</v>
      </c>
      <c r="H2" s="27">
        <f>'CA Freight Calculations'!H10</f>
        <v>74798.511890384165</v>
      </c>
      <c r="I2" s="27">
        <f>'CA Freight Calculations'!I10</f>
        <v>73248.250046174609</v>
      </c>
      <c r="J2" s="27">
        <f>'CA Freight Calculations'!J10</f>
        <v>71917.414062280222</v>
      </c>
      <c r="K2" s="27">
        <f>'CA Freight Calculations'!K10</f>
        <v>70657.487178774827</v>
      </c>
      <c r="L2" s="27">
        <f>'CA Freight Calculations'!L10</f>
        <v>69508.342892425906</v>
      </c>
      <c r="M2" s="27">
        <f>'CA Freight Calculations'!M10</f>
        <v>68360.173270615021</v>
      </c>
      <c r="N2" s="27">
        <f>'CA Freight Calculations'!N10</f>
        <v>67989.51749942443</v>
      </c>
      <c r="O2" s="27">
        <f>'CA Freight Calculations'!O10</f>
        <v>67660.260545484678</v>
      </c>
      <c r="P2" s="27">
        <f>'CA Freight Calculations'!P10</f>
        <v>67369.155552313227</v>
      </c>
      <c r="Q2" s="27">
        <f>'CA Freight Calculations'!Q10</f>
        <v>67050.493260590636</v>
      </c>
      <c r="R2" s="27">
        <f>'CA Freight Calculations'!R10</f>
        <v>66752.481944751911</v>
      </c>
      <c r="S2" s="27">
        <f>'CA Freight Calculations'!S10</f>
        <v>66485.878330418665</v>
      </c>
      <c r="T2" s="27">
        <f>'CA Freight Calculations'!T10</f>
        <v>66249.667192815818</v>
      </c>
      <c r="U2" s="27">
        <f>'CA Freight Calculations'!U10</f>
        <v>66043.166747965952</v>
      </c>
      <c r="V2" s="27">
        <f>'CA Freight Calculations'!V10</f>
        <v>65865.701731683832</v>
      </c>
      <c r="W2" s="27">
        <f>'CA Freight Calculations'!W10</f>
        <v>65716.404080216758</v>
      </c>
      <c r="X2" s="27">
        <f>'CA Freight Calculations'!X10</f>
        <v>65699.015794596373</v>
      </c>
      <c r="Y2" s="27">
        <f>'CA Freight Calculations'!Y10</f>
        <v>65682.707931672383</v>
      </c>
      <c r="Z2" s="27">
        <f>'CA Freight Calculations'!Z10</f>
        <v>65667.358478192051</v>
      </c>
      <c r="AA2" s="27">
        <f>'CA Freight Calculations'!AA10</f>
        <v>65652.848215099191</v>
      </c>
      <c r="AB2" s="27">
        <f>'CA Freight Calculations'!AB10</f>
        <v>65639.062580332058</v>
      </c>
      <c r="AC2" s="27">
        <f>'CA Freight Calculations'!AC10</f>
        <v>65625.98760290748</v>
      </c>
      <c r="AD2" s="27">
        <f>'CA Freight Calculations'!AD10</f>
        <v>65613.566467494034</v>
      </c>
      <c r="AE2" s="27">
        <f>'CA Freight Calculations'!AE10</f>
        <v>65601.706034204079</v>
      </c>
      <c r="AF2" s="27">
        <f>'CA Freight Calculations'!AF10</f>
        <v>65590.315025947726</v>
      </c>
      <c r="AG2" s="27">
        <f>'CA Freight Calculations'!AG10</f>
        <v>65573.629946478861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'CA Freight Calculations'!B8</f>
        <v>51541.48275060983</v>
      </c>
      <c r="C4" s="4">
        <f>'CA Freight Calculations'!C8</f>
        <v>51541.48275060983</v>
      </c>
      <c r="D4" s="4">
        <f>'CA Freight Calculations'!D8</f>
        <v>52194.055261935187</v>
      </c>
      <c r="E4" s="4">
        <f>'CA Freight Calculations'!E8</f>
        <v>52194.055261935187</v>
      </c>
      <c r="F4" s="4">
        <f>'CA Freight Calculations'!F8</f>
        <v>52194.055261935187</v>
      </c>
      <c r="G4" s="4">
        <f>'CA Freight Calculations'!G8</f>
        <v>53390.73501667368</v>
      </c>
      <c r="H4" s="4">
        <f>'CA Freight Calculations'!H8</f>
        <v>53390.73501667368</v>
      </c>
      <c r="I4" s="4">
        <f>'CA Freight Calculations'!I8</f>
        <v>53390.73501667368</v>
      </c>
      <c r="J4" s="4">
        <f>'CA Freight Calculations'!J8</f>
        <v>55048.061939719337</v>
      </c>
      <c r="K4" s="4">
        <f>'CA Freight Calculations'!K8</f>
        <v>55048.061939719337</v>
      </c>
      <c r="L4" s="4">
        <f>'CA Freight Calculations'!L8</f>
        <v>55048.061939719337</v>
      </c>
      <c r="M4" s="4">
        <f>'CA Freight Calculations'!M8</f>
        <v>55048.061939719337</v>
      </c>
      <c r="N4" s="4">
        <f>'CA Freight Calculations'!N8</f>
        <v>55124.013809184959</v>
      </c>
      <c r="O4" s="4">
        <f>'CA Freight Calculations'!O8</f>
        <v>55202.355456516409</v>
      </c>
      <c r="P4" s="4">
        <f>'CA Freight Calculations'!P8</f>
        <v>55281.213059422429</v>
      </c>
      <c r="Q4" s="4">
        <f>'CA Freight Calculations'!Q8</f>
        <v>55357.905506693125</v>
      </c>
      <c r="R4" s="4">
        <f>'CA Freight Calculations'!R8</f>
        <v>55381.28564088804</v>
      </c>
      <c r="S4" s="4">
        <f>'CA Freight Calculations'!S8</f>
        <v>55393.913463575613</v>
      </c>
      <c r="T4" s="4">
        <f>'CA Freight Calculations'!T8</f>
        <v>55406.907775165586</v>
      </c>
      <c r="U4" s="4">
        <f>'CA Freight Calculations'!U8</f>
        <v>55421.223642359822</v>
      </c>
      <c r="V4" s="4">
        <f>'CA Freight Calculations'!V8</f>
        <v>55434.508442849379</v>
      </c>
      <c r="W4" s="4">
        <f>'CA Freight Calculations'!W8</f>
        <v>55447.857421119101</v>
      </c>
      <c r="X4" s="4">
        <f>'CA Freight Calculations'!X8</f>
        <v>55463.010132788608</v>
      </c>
      <c r="Y4" s="4">
        <f>'CA Freight Calculations'!Y8</f>
        <v>55477.532044434876</v>
      </c>
      <c r="Z4" s="4">
        <f>'CA Freight Calculations'!Z8</f>
        <v>55491.113244935375</v>
      </c>
      <c r="AA4" s="4">
        <f>'CA Freight Calculations'!AA8</f>
        <v>55506.098756598716</v>
      </c>
      <c r="AB4" s="4">
        <f>'CA Freight Calculations'!AB8</f>
        <v>55521.173779376484</v>
      </c>
      <c r="AC4" s="4">
        <f>'CA Freight Calculations'!AC8</f>
        <v>55535.97266881074</v>
      </c>
      <c r="AD4" s="4">
        <f>'CA Freight Calculations'!AD8</f>
        <v>55552.536447198909</v>
      </c>
      <c r="AE4" s="4">
        <f>'CA Freight Calculations'!AE8</f>
        <v>55566.832892170212</v>
      </c>
      <c r="AF4" s="4">
        <f>'CA Freight Calculations'!AF8</f>
        <v>55582.146892734541</v>
      </c>
      <c r="AG4" s="4">
        <f>'CA Freight Calculations'!AG8</f>
        <v>55597.750537754007</v>
      </c>
      <c r="AH4" s="4"/>
      <c r="AI4" s="4"/>
      <c r="AJ4" s="4"/>
    </row>
    <row r="5" spans="1:36" x14ac:dyDescent="0.45">
      <c r="A5" t="s">
        <v>3</v>
      </c>
      <c r="B5" s="4">
        <f>'CA Freight Calculations'!B9</f>
        <v>55444.447671041933</v>
      </c>
      <c r="C5" s="4">
        <f>'CA Freight Calculations'!C9</f>
        <v>55444.447671041933</v>
      </c>
      <c r="D5" s="4">
        <f>'CA Freight Calculations'!D9</f>
        <v>56097.020182367291</v>
      </c>
      <c r="E5" s="4">
        <f>'CA Freight Calculations'!E9</f>
        <v>56097.020182367291</v>
      </c>
      <c r="F5" s="4">
        <f>'CA Freight Calculations'!F9</f>
        <v>56097.020182367291</v>
      </c>
      <c r="G5" s="4">
        <f>'CA Freight Calculations'!G9</f>
        <v>57293.699937105783</v>
      </c>
      <c r="H5" s="4">
        <f>'CA Freight Calculations'!H9</f>
        <v>57293.699937105783</v>
      </c>
      <c r="I5" s="4">
        <f>'CA Freight Calculations'!I9</f>
        <v>57293.699937105783</v>
      </c>
      <c r="J5" s="4">
        <f>'CA Freight Calculations'!J9</f>
        <v>58951.02686015144</v>
      </c>
      <c r="K5" s="4">
        <f>'CA Freight Calculations'!K9</f>
        <v>58951.02686015144</v>
      </c>
      <c r="L5" s="4">
        <f>'CA Freight Calculations'!L9</f>
        <v>58951.02686015144</v>
      </c>
      <c r="M5" s="4">
        <f>'CA Freight Calculations'!M9</f>
        <v>58951.02686015144</v>
      </c>
      <c r="N5" s="4">
        <f>'CA Freight Calculations'!N9</f>
        <v>59026.667243952063</v>
      </c>
      <c r="O5" s="4">
        <f>'CA Freight Calculations'!O9</f>
        <v>59102.288534611638</v>
      </c>
      <c r="P5" s="4">
        <f>'CA Freight Calculations'!P9</f>
        <v>59177.105422936824</v>
      </c>
      <c r="Q5" s="4">
        <f>'CA Freight Calculations'!Q9</f>
        <v>59198.126141111075</v>
      </c>
      <c r="R5" s="4">
        <f>'CA Freight Calculations'!R9</f>
        <v>59209.266573853274</v>
      </c>
      <c r="S5" s="4">
        <f>'CA Freight Calculations'!S9</f>
        <v>59220.229357369935</v>
      </c>
      <c r="T5" s="4">
        <f>'CA Freight Calculations'!T9</f>
        <v>59232.30120334142</v>
      </c>
      <c r="U5" s="4">
        <f>'CA Freight Calculations'!U9</f>
        <v>59243.708109921936</v>
      </c>
      <c r="V5" s="4">
        <f>'CA Freight Calculations'!V9</f>
        <v>59255.101734317359</v>
      </c>
      <c r="W5" s="4">
        <f>'CA Freight Calculations'!W9</f>
        <v>59267.926514155988</v>
      </c>
      <c r="X5" s="4">
        <f>'CA Freight Calculations'!X9</f>
        <v>59280.314642159858</v>
      </c>
      <c r="Y5" s="4">
        <f>'CA Freight Calculations'!Y9</f>
        <v>59292.006285583222</v>
      </c>
      <c r="Z5" s="4">
        <f>'CA Freight Calculations'!Z9</f>
        <v>59304.749712038174</v>
      </c>
      <c r="AA5" s="4">
        <f>'CA Freight Calculations'!AA9</f>
        <v>59317.53049463869</v>
      </c>
      <c r="AB5" s="4">
        <f>'CA Freight Calculations'!AB9</f>
        <v>59330.000806162789</v>
      </c>
      <c r="AC5" s="4">
        <f>'CA Freight Calculations'!AC9</f>
        <v>59356.106940952428</v>
      </c>
      <c r="AD5" s="4">
        <f>'CA Freight Calculations'!AD9</f>
        <v>59401.733737137969</v>
      </c>
      <c r="AE5" s="4">
        <f>'CA Freight Calculations'!AE9</f>
        <v>59447.549804461014</v>
      </c>
      <c r="AF5" s="4">
        <f>'CA Freight Calculations'!AF9</f>
        <v>59493.384964925099</v>
      </c>
      <c r="AG5" s="4">
        <f>'CA Freight Calculations'!AG9</f>
        <v>59534.108974540191</v>
      </c>
      <c r="AH5" s="4"/>
      <c r="AI5" s="4"/>
      <c r="AJ5" s="4"/>
    </row>
    <row r="6" spans="1:36" x14ac:dyDescent="0.45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1076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1077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About!$B$105*cpi_2018to2012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515912.29788490746</v>
      </c>
      <c r="C3" s="4">
        <f>C5*('BNVP-LDVs-frgt'!C3/'BNVP-LDVs-frgt'!C5)</f>
        <v>520994.9665608154</v>
      </c>
      <c r="D3" s="4">
        <f>D5*('BNVP-LDVs-frgt'!C3/'BNVP-LDVs-frgt'!C5)</f>
        <v>520994.9665608154</v>
      </c>
      <c r="E3" s="4">
        <f>E5*('BNVP-LDVs-frgt'!E3/'BNVP-LDVs-frgt'!E5)</f>
        <v>531658.10062823957</v>
      </c>
      <c r="F3" s="4">
        <f>F5*('BNVP-LDVs-frgt'!F3/'BNVP-LDVs-frgt'!F5)</f>
        <v>536427.85732305876</v>
      </c>
      <c r="G3" s="4">
        <f>G5*('BNVP-LDVs-frgt'!G3/'BNVP-LDVs-frgt'!G5)</f>
        <v>541033.76885822497</v>
      </c>
      <c r="H3" s="4">
        <f>H5*('BNVP-LDVs-frgt'!H3/'BNVP-LDVs-frgt'!H5)</f>
        <v>542681.42929136893</v>
      </c>
      <c r="I3" s="4">
        <f>I5*('BNVP-LDVs-frgt'!I3/'BNVP-LDVs-frgt'!I5)</f>
        <v>543319.68095797463</v>
      </c>
      <c r="J3" s="4">
        <f>J5*('BNVP-LDVs-frgt'!J3/'BNVP-LDVs-frgt'!J5)</f>
        <v>543956.15979519032</v>
      </c>
      <c r="K3" s="4">
        <f>K5*('BNVP-LDVs-frgt'!K3/'BNVP-LDVs-frgt'!K5)</f>
        <v>544588.10412669205</v>
      </c>
      <c r="L3" s="4">
        <f>L5*('BNVP-LDVs-frgt'!L3/'BNVP-LDVs-frgt'!L5)</f>
        <v>545214.85456028231</v>
      </c>
      <c r="M3" s="4">
        <f>M5*('BNVP-LDVs-frgt'!M3/'BNVP-LDVs-frgt'!M5)</f>
        <v>545846.18830582045</v>
      </c>
      <c r="N3" s="4">
        <f>N5*('BNVP-LDVs-frgt'!N3/'BNVP-LDVs-frgt'!N5)</f>
        <v>546469.89117156004</v>
      </c>
      <c r="O3" s="4">
        <f>O5*('BNVP-LDVs-frgt'!O3/'BNVP-LDVs-frgt'!O5)</f>
        <v>547098.96961975528</v>
      </c>
      <c r="P3" s="4">
        <f>P5*('BNVP-LDVs-frgt'!P3/'BNVP-LDVs-frgt'!P5)</f>
        <v>547722.63484474283</v>
      </c>
      <c r="Q3" s="4">
        <f>Q5*('BNVP-LDVs-frgt'!Q3/'BNVP-LDVs-frgt'!Q5)</f>
        <v>547847.5071877843</v>
      </c>
      <c r="R3" s="4">
        <f>R5*('BNVP-LDVs-frgt'!R3/'BNVP-LDVs-frgt'!R5)</f>
        <v>547870.93525687535</v>
      </c>
      <c r="S3" s="4">
        <f>S5*('BNVP-LDVs-frgt'!S3/'BNVP-LDVs-frgt'!S5)</f>
        <v>547907.13201588928</v>
      </c>
      <c r="T3" s="4">
        <f>T5*('BNVP-LDVs-frgt'!T3/'BNVP-LDVs-frgt'!T5)</f>
        <v>547937.02399050049</v>
      </c>
      <c r="U3" s="4">
        <f>U5*('BNVP-LDVs-frgt'!U3/'BNVP-LDVs-frgt'!U5)</f>
        <v>547974.14403340674</v>
      </c>
      <c r="V3" s="4">
        <f>V5*('BNVP-LDVs-frgt'!V3/'BNVP-LDVs-frgt'!V5)</f>
        <v>548010.67531238066</v>
      </c>
      <c r="W3" s="4">
        <f>W5*('BNVP-LDVs-frgt'!W3/'BNVP-LDVs-frgt'!W5)</f>
        <v>548048.99738730001</v>
      </c>
      <c r="X3" s="4">
        <f>X5*('BNVP-LDVs-frgt'!X3/'BNVP-LDVs-frgt'!X5)</f>
        <v>548089.9992310073</v>
      </c>
      <c r="Y3" s="4">
        <f>Y5*('BNVP-LDVs-frgt'!Y3/'BNVP-LDVs-frgt'!Y5)</f>
        <v>548132.82936142653</v>
      </c>
      <c r="Z3" s="4">
        <f>Z5*('BNVP-LDVs-frgt'!Z3/'BNVP-LDVs-frgt'!Z5)</f>
        <v>548177.65255978564</v>
      </c>
      <c r="AA3" s="4">
        <f>AA5*('BNVP-LDVs-frgt'!AA3/'BNVP-LDVs-frgt'!AA5)</f>
        <v>548223.73431312956</v>
      </c>
      <c r="AB3" s="4">
        <f>AB5*('BNVP-LDVs-frgt'!AB3/'BNVP-LDVs-frgt'!AB5)</f>
        <v>548268.51470493875</v>
      </c>
      <c r="AC3" s="4">
        <f>AC5*('BNVP-LDVs-frgt'!AC3/'BNVP-LDVs-frgt'!AC5)</f>
        <v>548317.85795112036</v>
      </c>
      <c r="AD3" s="4">
        <f>AD5*('BNVP-LDVs-frgt'!AD3/'BNVP-LDVs-frgt'!AD5)</f>
        <v>548368.35937279265</v>
      </c>
      <c r="AE3" s="4">
        <f>AE5*('BNVP-LDVs-frgt'!AE3/'BNVP-LDVs-frgt'!AE5)</f>
        <v>548418.84550912958</v>
      </c>
      <c r="AF3" s="4">
        <f>AF5*('BNVP-LDVs-frgt'!AF3/'BNVP-LDVs-frgt'!AF5)</f>
        <v>548472.44691220252</v>
      </c>
      <c r="AG3" s="4">
        <f>AG5*('BNVP-LDVs-frgt'!AG3/'BNVP-LDVs-frgt'!AG5)</f>
        <v>548478.91657476453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480637.41599999997</v>
      </c>
      <c r="D4" s="4">
        <f t="shared" si="0"/>
        <v>480637.41599999997</v>
      </c>
      <c r="E4" s="4">
        <f t="shared" si="0"/>
        <v>486294.44350719015</v>
      </c>
      <c r="F4" s="4">
        <f t="shared" si="0"/>
        <v>486294.44350719015</v>
      </c>
      <c r="G4" s="4">
        <f t="shared" si="0"/>
        <v>496668.23365673888</v>
      </c>
      <c r="H4" s="4">
        <f t="shared" si="0"/>
        <v>496668.23365673888</v>
      </c>
      <c r="I4" s="4">
        <f t="shared" si="0"/>
        <v>496668.23365673888</v>
      </c>
      <c r="J4" s="4">
        <f t="shared" si="0"/>
        <v>511035.28686441167</v>
      </c>
      <c r="K4" s="4">
        <f t="shared" si="0"/>
        <v>511035.28686441167</v>
      </c>
      <c r="L4" s="4">
        <f t="shared" si="0"/>
        <v>511035.28686441167</v>
      </c>
      <c r="M4" s="4">
        <f t="shared" si="0"/>
        <v>511035.28686441167</v>
      </c>
      <c r="N4" s="4">
        <f t="shared" si="0"/>
        <v>511690.99902572465</v>
      </c>
      <c r="O4" s="4">
        <f t="shared" si="0"/>
        <v>512346.54567221395</v>
      </c>
      <c r="P4" s="4">
        <f t="shared" si="0"/>
        <v>512995.11910721567</v>
      </c>
      <c r="Q4" s="4">
        <f t="shared" si="0"/>
        <v>513177.34373186482</v>
      </c>
      <c r="R4" s="4">
        <f t="shared" si="0"/>
        <v>513273.9180333729</v>
      </c>
      <c r="S4" s="4">
        <f t="shared" si="0"/>
        <v>513368.95232739055</v>
      </c>
      <c r="T4" s="4">
        <f t="shared" si="0"/>
        <v>513473.60087377892</v>
      </c>
      <c r="U4" s="4">
        <f t="shared" si="0"/>
        <v>513572.48518652277</v>
      </c>
      <c r="V4" s="4">
        <f t="shared" si="0"/>
        <v>513671.25435851968</v>
      </c>
      <c r="W4" s="4">
        <f t="shared" si="0"/>
        <v>513782.42994600104</v>
      </c>
      <c r="X4" s="4">
        <f t="shared" si="0"/>
        <v>513889.82028142613</v>
      </c>
      <c r="Y4" s="4">
        <f t="shared" si="0"/>
        <v>513991.17292393313</v>
      </c>
      <c r="Z4" s="4">
        <f t="shared" si="0"/>
        <v>514101.64327433927</v>
      </c>
      <c r="AA4" s="4">
        <f t="shared" si="0"/>
        <v>514212.4374580963</v>
      </c>
      <c r="AB4" s="4">
        <f t="shared" si="0"/>
        <v>514320.54022689321</v>
      </c>
      <c r="AC4" s="4">
        <f t="shared" si="0"/>
        <v>514546.84936503251</v>
      </c>
      <c r="AD4" s="4">
        <f t="shared" si="0"/>
        <v>514942.37941971148</v>
      </c>
      <c r="AE4" s="4">
        <f t="shared" si="0"/>
        <v>515339.55023003474</v>
      </c>
      <c r="AF4" s="4">
        <f t="shared" si="0"/>
        <v>515736.88655518147</v>
      </c>
      <c r="AG4" s="4">
        <f t="shared" si="0"/>
        <v>516089.91528164089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480637.41599999997</v>
      </c>
      <c r="D5" s="4">
        <f>$B5*('BNVP-LDVs-frgt'!C$5/'BNVP-LDVs-frgt'!$B$5)</f>
        <v>480637.41599999997</v>
      </c>
      <c r="E5" s="4">
        <f>$B5*('BNVP-LDVs-frgt'!E$5/'BNVP-LDVs-frgt'!$B$5)</f>
        <v>486294.44350719015</v>
      </c>
      <c r="F5" s="4">
        <f>$B5*('BNVP-LDVs-frgt'!F$5/'BNVP-LDVs-frgt'!$B$5)</f>
        <v>486294.44350719015</v>
      </c>
      <c r="G5" s="4">
        <f>$B5*('BNVP-LDVs-frgt'!G$5/'BNVP-LDVs-frgt'!$B$5)</f>
        <v>496668.23365673888</v>
      </c>
      <c r="H5" s="4">
        <f>$B5*('BNVP-LDVs-frgt'!H$5/'BNVP-LDVs-frgt'!$B$5)</f>
        <v>496668.23365673888</v>
      </c>
      <c r="I5" s="4">
        <f>$B5*('BNVP-LDVs-frgt'!I$5/'BNVP-LDVs-frgt'!$B$5)</f>
        <v>496668.23365673888</v>
      </c>
      <c r="J5" s="4">
        <f>$B5*('BNVP-LDVs-frgt'!J$5/'BNVP-LDVs-frgt'!$B$5)</f>
        <v>511035.28686441167</v>
      </c>
      <c r="K5" s="4">
        <f>$B5*('BNVP-LDVs-frgt'!K$5/'BNVP-LDVs-frgt'!$B$5)</f>
        <v>511035.28686441167</v>
      </c>
      <c r="L5" s="4">
        <f>$B5*('BNVP-LDVs-frgt'!L$5/'BNVP-LDVs-frgt'!$B$5)</f>
        <v>511035.28686441167</v>
      </c>
      <c r="M5" s="4">
        <f>$B5*('BNVP-LDVs-frgt'!M$5/'BNVP-LDVs-frgt'!$B$5)</f>
        <v>511035.28686441167</v>
      </c>
      <c r="N5" s="4">
        <f>$B5*('BNVP-LDVs-frgt'!N$5/'BNVP-LDVs-frgt'!$B$5)</f>
        <v>511690.99902572465</v>
      </c>
      <c r="O5" s="4">
        <f>$B5*('BNVP-LDVs-frgt'!O$5/'BNVP-LDVs-frgt'!$B$5)</f>
        <v>512346.54567221395</v>
      </c>
      <c r="P5" s="4">
        <f>$B5*('BNVP-LDVs-frgt'!P$5/'BNVP-LDVs-frgt'!$B$5)</f>
        <v>512995.11910721567</v>
      </c>
      <c r="Q5" s="4">
        <f>$B5*('BNVP-LDVs-frgt'!Q$5/'BNVP-LDVs-frgt'!$B$5)</f>
        <v>513177.34373186482</v>
      </c>
      <c r="R5" s="4">
        <f>$B5*('BNVP-LDVs-frgt'!R$5/'BNVP-LDVs-frgt'!$B$5)</f>
        <v>513273.9180333729</v>
      </c>
      <c r="S5" s="4">
        <f>$B5*('BNVP-LDVs-frgt'!S$5/'BNVP-LDVs-frgt'!$B$5)</f>
        <v>513368.95232739055</v>
      </c>
      <c r="T5" s="4">
        <f>$B5*('BNVP-LDVs-frgt'!T$5/'BNVP-LDVs-frgt'!$B$5)</f>
        <v>513473.60087377892</v>
      </c>
      <c r="U5" s="4">
        <f>$B5*('BNVP-LDVs-frgt'!U$5/'BNVP-LDVs-frgt'!$B$5)</f>
        <v>513572.48518652277</v>
      </c>
      <c r="V5" s="4">
        <f>$B5*('BNVP-LDVs-frgt'!V$5/'BNVP-LDVs-frgt'!$B$5)</f>
        <v>513671.25435851968</v>
      </c>
      <c r="W5" s="4">
        <f>$B5*('BNVP-LDVs-frgt'!W$5/'BNVP-LDVs-frgt'!$B$5)</f>
        <v>513782.42994600104</v>
      </c>
      <c r="X5" s="4">
        <f>$B5*('BNVP-LDVs-frgt'!X$5/'BNVP-LDVs-frgt'!$B$5)</f>
        <v>513889.82028142613</v>
      </c>
      <c r="Y5" s="4">
        <f>$B5*('BNVP-LDVs-frgt'!Y$5/'BNVP-LDVs-frgt'!$B$5)</f>
        <v>513991.17292393313</v>
      </c>
      <c r="Z5" s="4">
        <f>$B5*('BNVP-LDVs-frgt'!Z$5/'BNVP-LDVs-frgt'!$B$5)</f>
        <v>514101.64327433927</v>
      </c>
      <c r="AA5" s="4">
        <f>$B5*('BNVP-LDVs-frgt'!AA$5/'BNVP-LDVs-frgt'!$B$5)</f>
        <v>514212.4374580963</v>
      </c>
      <c r="AB5" s="4">
        <f>$B5*('BNVP-LDVs-frgt'!AB$5/'BNVP-LDVs-frgt'!$B$5)</f>
        <v>514320.54022689321</v>
      </c>
      <c r="AC5" s="4">
        <f>$B5*('BNVP-LDVs-frgt'!AC$5/'BNVP-LDVs-frgt'!$B$5)</f>
        <v>514546.84936503251</v>
      </c>
      <c r="AD5" s="4">
        <f>$B5*('BNVP-LDVs-frgt'!AD$5/'BNVP-LDVs-frgt'!$B$5)</f>
        <v>514942.37941971148</v>
      </c>
      <c r="AE5" s="4">
        <f>$B5*('BNVP-LDVs-frgt'!AE$5/'BNVP-LDVs-frgt'!$B$5)</f>
        <v>515339.55023003474</v>
      </c>
      <c r="AF5" s="4">
        <f>$B5*('BNVP-LDVs-frgt'!AF$5/'BNVP-LDVs-frgt'!$B$5)</f>
        <v>515736.88655518147</v>
      </c>
      <c r="AG5" s="4">
        <f>$B5*('BNVP-LDVs-frgt'!AG$5/'BNVP-LDVs-frgt'!$B$5)</f>
        <v>516089.91528164089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374001.26318058447</v>
      </c>
      <c r="D6" s="4">
        <f>D5*('BNVP-LDVs-psgr'!C6/'BNVP-LDVs-psgr'!C5)</f>
        <v>374001.26318058447</v>
      </c>
      <c r="E6" s="4">
        <f>E5*('BNVP-LDVs-psgr'!E6/'BNVP-LDVs-psgr'!E5)</f>
        <v>380340.45080146135</v>
      </c>
      <c r="F6" s="4">
        <f>F5*('BNVP-LDVs-psgr'!F6/'BNVP-LDVs-psgr'!F5)</f>
        <v>378460.26986352314</v>
      </c>
      <c r="G6" s="4">
        <f>G5*('BNVP-LDVs-psgr'!G6/'BNVP-LDVs-psgr'!G5)</f>
        <v>382222.25374490337</v>
      </c>
      <c r="H6" s="4">
        <f>H5*('BNVP-LDVs-psgr'!H6/'BNVP-LDVs-psgr'!H5)</f>
        <v>389124.38414704759</v>
      </c>
      <c r="I6" s="4">
        <f>I5*('BNVP-LDVs-psgr'!I6/'BNVP-LDVs-psgr'!I5)</f>
        <v>387191.93925891083</v>
      </c>
      <c r="J6" s="4">
        <f>J5*('BNVP-LDVs-psgr'!J6/'BNVP-LDVs-psgr'!J5)</f>
        <v>397283.65426542977</v>
      </c>
      <c r="K6" s="4">
        <f>K5*('BNVP-LDVs-psgr'!K6/'BNVP-LDVs-psgr'!K5)</f>
        <v>396047.5046569939</v>
      </c>
      <c r="L6" s="4">
        <f>L5*('BNVP-LDVs-psgr'!L6/'BNVP-LDVs-psgr'!L5)</f>
        <v>395586.5917689348</v>
      </c>
      <c r="M6" s="4">
        <f>M5*('BNVP-LDVs-psgr'!M6/'BNVP-LDVs-psgr'!M5)</f>
        <v>395865.85520688875</v>
      </c>
      <c r="N6" s="4">
        <f>N5*('BNVP-LDVs-psgr'!N6/'BNVP-LDVs-psgr'!N5)</f>
        <v>395271.60194389912</v>
      </c>
      <c r="O6" s="4">
        <f>O5*('BNVP-LDVs-psgr'!O6/'BNVP-LDVs-psgr'!O5)</f>
        <v>395739.37088279915</v>
      </c>
      <c r="P6" s="4">
        <f>P5*('BNVP-LDVs-psgr'!P6/'BNVP-LDVs-psgr'!P5)</f>
        <v>396531.20777878759</v>
      </c>
      <c r="Q6" s="4">
        <f>Q5*('BNVP-LDVs-psgr'!Q6/'BNVP-LDVs-psgr'!Q5)</f>
        <v>396878.2417130869</v>
      </c>
      <c r="R6" s="4">
        <f>R5*('BNVP-LDVs-psgr'!R6/'BNVP-LDVs-psgr'!R5)</f>
        <v>396884.04250260437</v>
      </c>
      <c r="S6" s="4">
        <f>S5*('BNVP-LDVs-psgr'!S6/'BNVP-LDVs-psgr'!S5)</f>
        <v>397107.33309820527</v>
      </c>
      <c r="T6" s="4">
        <f>T5*('BNVP-LDVs-psgr'!T6/'BNVP-LDVs-psgr'!T5)</f>
        <v>396961.46139662212</v>
      </c>
      <c r="U6" s="4">
        <f>U5*('BNVP-LDVs-psgr'!U6/'BNVP-LDVs-psgr'!U5)</f>
        <v>397407.49661187915</v>
      </c>
      <c r="V6" s="4">
        <f>V5*('BNVP-LDVs-psgr'!V6/'BNVP-LDVs-psgr'!V5)</f>
        <v>397600.75254937581</v>
      </c>
      <c r="W6" s="4">
        <f>W5*('BNVP-LDVs-psgr'!W6/'BNVP-LDVs-psgr'!W5)</f>
        <v>397462.02211852331</v>
      </c>
      <c r="X6" s="4">
        <f>X5*('BNVP-LDVs-psgr'!X6/'BNVP-LDVs-psgr'!X5)</f>
        <v>397979.25288092997</v>
      </c>
      <c r="Y6" s="4">
        <f>Y5*('BNVP-LDVs-psgr'!Y6/'BNVP-LDVs-psgr'!Y5)</f>
        <v>398565.89442129812</v>
      </c>
      <c r="Z6" s="4">
        <f>Z5*('BNVP-LDVs-psgr'!Z6/'BNVP-LDVs-psgr'!Z5)</f>
        <v>398657.03123580595</v>
      </c>
      <c r="AA6" s="4">
        <f>AA5*('BNVP-LDVs-psgr'!AA6/'BNVP-LDVs-psgr'!AA5)</f>
        <v>398947.46390768752</v>
      </c>
      <c r="AB6" s="4">
        <f>AB5*('BNVP-LDVs-psgr'!AB6/'BNVP-LDVs-psgr'!AB5)</f>
        <v>399316.40149269486</v>
      </c>
      <c r="AC6" s="4">
        <f>AC5*('BNVP-LDVs-psgr'!AC6/'BNVP-LDVs-psgr'!AC5)</f>
        <v>399355.28897617798</v>
      </c>
      <c r="AD6" s="4">
        <f>AD5*('BNVP-LDVs-psgr'!AD6/'BNVP-LDVs-psgr'!AD5)</f>
        <v>400219.75801334798</v>
      </c>
      <c r="AE6" s="4">
        <f>AE5*('BNVP-LDVs-psgr'!AE6/'BNVP-LDVs-psgr'!AE5)</f>
        <v>400423.46119880496</v>
      </c>
      <c r="AF6" s="4">
        <f>AF5*('BNVP-LDVs-psgr'!AF6/'BNVP-LDVs-psgr'!AF5)</f>
        <v>400727.22779408313</v>
      </c>
      <c r="AG6" s="4">
        <f>AG5*('BNVP-LDVs-psgr'!AG6/'BNVP-LDVs-psgr'!AG5)</f>
        <v>401044.52926421346</v>
      </c>
      <c r="AH6" s="4"/>
      <c r="AI6" s="4"/>
      <c r="AJ6" s="4"/>
    </row>
    <row r="7" spans="1:36" s="5" customFormat="1" x14ac:dyDescent="0.45">
      <c r="A7" s="5" t="s">
        <v>1076</v>
      </c>
      <c r="B7" s="27">
        <f>B$5*('BNVP-LDVs-psgr'!B7/'BNVP-LDVs-psgr'!B$4)</f>
        <v>641937.35132892476</v>
      </c>
      <c r="C7" s="27">
        <f>C$5*('BNVP-LDVs-psgr'!C7/'BNVP-LDVs-psgr'!C$4)</f>
        <v>640115.95086450398</v>
      </c>
      <c r="D7" s="27">
        <f>D$5*('BNVP-LDVs-psgr'!D7/'BNVP-LDVs-psgr'!D$4)</f>
        <v>639229.44345646468</v>
      </c>
      <c r="E7" s="27">
        <f>E$5*('BNVP-LDVs-psgr'!E7/'BNVP-LDVs-psgr'!E$4)</f>
        <v>644383.16028161719</v>
      </c>
      <c r="F7" s="27">
        <f>F$5*('BNVP-LDVs-psgr'!F7/'BNVP-LDVs-psgr'!F$4)</f>
        <v>641406.54376567528</v>
      </c>
      <c r="G7" s="27">
        <f>G$5*('BNVP-LDVs-psgr'!G7/'BNVP-LDVs-psgr'!G$4)</f>
        <v>653626.91556205915</v>
      </c>
      <c r="H7" s="27">
        <f>H$5*('BNVP-LDVs-psgr'!H7/'BNVP-LDVs-psgr'!H$4)</f>
        <v>652238.78972992767</v>
      </c>
      <c r="I7" s="27">
        <f>I$5*('BNVP-LDVs-psgr'!I7/'BNVP-LDVs-psgr'!I$4)</f>
        <v>651906.41212323855</v>
      </c>
      <c r="J7" s="27">
        <f>J$5*('BNVP-LDVs-psgr'!J7/'BNVP-LDVs-psgr'!J$4)</f>
        <v>670239.64758546045</v>
      </c>
      <c r="K7" s="27">
        <f>K$5*('BNVP-LDVs-psgr'!K7/'BNVP-LDVs-psgr'!K$4)</f>
        <v>669614.78120376088</v>
      </c>
      <c r="L7" s="27">
        <f>L$5*('BNVP-LDVs-psgr'!L7/'BNVP-LDVs-psgr'!L$4)</f>
        <v>669123.41931404581</v>
      </c>
      <c r="M7" s="27">
        <f>M$5*('BNVP-LDVs-psgr'!M7/'BNVP-LDVs-psgr'!M$4)</f>
        <v>668717.58055387938</v>
      </c>
      <c r="N7" s="27">
        <f>N$5*('BNVP-LDVs-psgr'!N7/'BNVP-LDVs-psgr'!N$4)</f>
        <v>668823.87849313195</v>
      </c>
      <c r="O7" s="27">
        <f>O$5*('BNVP-LDVs-psgr'!O7/'BNVP-LDVs-psgr'!O$4)</f>
        <v>669191.76454512239</v>
      </c>
      <c r="P7" s="27">
        <f>P$5*('BNVP-LDVs-psgr'!P7/'BNVP-LDVs-psgr'!P$4)</f>
        <v>669615.79772993864</v>
      </c>
      <c r="Q7" s="27">
        <f>Q$5*('BNVP-LDVs-psgr'!Q7/'BNVP-LDVs-psgr'!Q$4)</f>
        <v>669650.11344121897</v>
      </c>
      <c r="R7" s="27">
        <f>R$5*('BNVP-LDVs-psgr'!R7/'BNVP-LDVs-psgr'!R$4)</f>
        <v>669597.1961537915</v>
      </c>
      <c r="S7" s="27">
        <f>S$5*('BNVP-LDVs-psgr'!S7/'BNVP-LDVs-psgr'!S$4)</f>
        <v>669631.07213991147</v>
      </c>
      <c r="T7" s="27">
        <f>T$5*('BNVP-LDVs-psgr'!T7/'BNVP-LDVs-psgr'!T$4)</f>
        <v>669592.53253142873</v>
      </c>
      <c r="U7" s="27">
        <f>U$5*('BNVP-LDVs-psgr'!U7/'BNVP-LDVs-psgr'!U$4)</f>
        <v>669718.3502962084</v>
      </c>
      <c r="V7" s="27">
        <f>V$5*('BNVP-LDVs-psgr'!V7/'BNVP-LDVs-psgr'!V$4)</f>
        <v>669800.18966132507</v>
      </c>
      <c r="W7" s="27">
        <f>W$5*('BNVP-LDVs-psgr'!W7/'BNVP-LDVs-psgr'!W$4)</f>
        <v>669788.78469675104</v>
      </c>
      <c r="X7" s="27">
        <f>X$5*('BNVP-LDVs-psgr'!X7/'BNVP-LDVs-psgr'!X$4)</f>
        <v>669898.4191840362</v>
      </c>
      <c r="Y7" s="27">
        <f>Y$5*('BNVP-LDVs-psgr'!Y7/'BNVP-LDVs-psgr'!Y$4)</f>
        <v>670060.62930859113</v>
      </c>
      <c r="Z7" s="27">
        <f>Z$5*('BNVP-LDVs-psgr'!Z7/'BNVP-LDVs-psgr'!Z$4)</f>
        <v>670090.75082888326</v>
      </c>
      <c r="AA7" s="27">
        <f>AA$5*('BNVP-LDVs-psgr'!AA7/'BNVP-LDVs-psgr'!AA$4)</f>
        <v>670185.05808632914</v>
      </c>
      <c r="AB7" s="27">
        <f>AB$5*('BNVP-LDVs-psgr'!AB7/'BNVP-LDVs-psgr'!AB$4)</f>
        <v>670331.5824539396</v>
      </c>
      <c r="AC7" s="27">
        <f>AC$5*('BNVP-LDVs-psgr'!AC7/'BNVP-LDVs-psgr'!AC$4)</f>
        <v>670480.00966109626</v>
      </c>
      <c r="AD7" s="27">
        <f>AD$5*('BNVP-LDVs-psgr'!AD7/'BNVP-LDVs-psgr'!AD$4)</f>
        <v>671018.51109815203</v>
      </c>
      <c r="AE7" s="27">
        <f>AE$5*('BNVP-LDVs-psgr'!AE7/'BNVP-LDVs-psgr'!AE$4)</f>
        <v>671351.80330413312</v>
      </c>
      <c r="AF7" s="27">
        <f>AF$5*('BNVP-LDVs-psgr'!AF7/'BNVP-LDVs-psgr'!AF$4)</f>
        <v>671716.76537044323</v>
      </c>
      <c r="AG7" s="27">
        <f>AG$5*('BNVP-LDVs-psgr'!AG7/'BNVP-LDVs-psgr'!AG$4)</f>
        <v>672057.3673896984</v>
      </c>
      <c r="AH7" s="27"/>
      <c r="AI7" s="27"/>
      <c r="AJ7" s="27"/>
    </row>
    <row r="8" spans="1:36" s="5" customFormat="1" x14ac:dyDescent="0.45">
      <c r="A8" s="5" t="s">
        <v>1077</v>
      </c>
      <c r="B8" s="27">
        <f>B$5*('BNVP-LDVs-psgr'!B8/'BNVP-LDVs-psgr'!B$4)</f>
        <v>1182146.800789125</v>
      </c>
      <c r="C8" s="27">
        <f>C$5*('BNVP-LDVs-psgr'!C8/'BNVP-LDVs-psgr'!C$4)</f>
        <v>1140656.8087773076</v>
      </c>
      <c r="D8" s="27">
        <f>D$5*('BNVP-LDVs-psgr'!D8/'BNVP-LDVs-psgr'!D$4)</f>
        <v>1101935.9557726325</v>
      </c>
      <c r="E8" s="27">
        <f>E$5*('BNVP-LDVs-psgr'!E8/'BNVP-LDVs-psgr'!E$4)</f>
        <v>1076502.3300754537</v>
      </c>
      <c r="F8" s="27">
        <f>F$5*('BNVP-LDVs-psgr'!F8/'BNVP-LDVs-psgr'!F$4)</f>
        <v>1039259.9594278904</v>
      </c>
      <c r="G8" s="27">
        <f>G$5*('BNVP-LDVs-psgr'!G8/'BNVP-LDVs-psgr'!G$4)</f>
        <v>1030321.3870615866</v>
      </c>
      <c r="H8" s="27">
        <f>H$5*('BNVP-LDVs-psgr'!H8/'BNVP-LDVs-psgr'!H$4)</f>
        <v>990275.07750420005</v>
      </c>
      <c r="I8" s="27">
        <f>I$5*('BNVP-LDVs-psgr'!I8/'BNVP-LDVs-psgr'!I$4)</f>
        <v>971048.79974231264</v>
      </c>
      <c r="J8" s="27">
        <f>J$5*('BNVP-LDVs-psgr'!J8/'BNVP-LDVs-psgr'!J$4)</f>
        <v>980595.97307028028</v>
      </c>
      <c r="K8" s="27">
        <f>K$5*('BNVP-LDVs-psgr'!K8/'BNVP-LDVs-psgr'!K$4)</f>
        <v>962703.16772078094</v>
      </c>
      <c r="L8" s="27">
        <f>L$5*('BNVP-LDVs-psgr'!L8/'BNVP-LDVs-psgr'!L$4)</f>
        <v>945857.68770740426</v>
      </c>
      <c r="M8" s="27">
        <f>M$5*('BNVP-LDVs-psgr'!M8/'BNVP-LDVs-psgr'!M$4)</f>
        <v>930036.27978007693</v>
      </c>
      <c r="N8" s="27">
        <f>N$5*('BNVP-LDVs-psgr'!N8/'BNVP-LDVs-psgr'!N$4)</f>
        <v>915474.43081431638</v>
      </c>
      <c r="O8" s="27">
        <f>O$5*('BNVP-LDVs-psgr'!O8/'BNVP-LDVs-psgr'!O$4)</f>
        <v>901983.59450666956</v>
      </c>
      <c r="P8" s="27">
        <f>P$5*('BNVP-LDVs-psgr'!P8/'BNVP-LDVs-psgr'!P$4)</f>
        <v>889292.4189382029</v>
      </c>
      <c r="Q8" s="27">
        <f>Q$5*('BNVP-LDVs-psgr'!Q8/'BNVP-LDVs-psgr'!Q$4)</f>
        <v>876942.73363115336</v>
      </c>
      <c r="R8" s="27">
        <f>R$5*('BNVP-LDVs-psgr'!R8/'BNVP-LDVs-psgr'!R$4)</f>
        <v>865027.52921370836</v>
      </c>
      <c r="S8" s="27">
        <f>S$5*('BNVP-LDVs-psgr'!S8/'BNVP-LDVs-psgr'!S$4)</f>
        <v>853784.06395441445</v>
      </c>
      <c r="T8" s="27">
        <f>T$5*('BNVP-LDVs-psgr'!T8/'BNVP-LDVs-psgr'!T$4)</f>
        <v>842893.04275215918</v>
      </c>
      <c r="U8" s="27">
        <f>U$5*('BNVP-LDVs-psgr'!U8/'BNVP-LDVs-psgr'!U$4)</f>
        <v>832790.8636353045</v>
      </c>
      <c r="V8" s="27">
        <f>V$5*('BNVP-LDVs-psgr'!V8/'BNVP-LDVs-psgr'!V$4)</f>
        <v>823092.6532804562</v>
      </c>
      <c r="W8" s="27">
        <f>W$5*('BNVP-LDVs-psgr'!W8/'BNVP-LDVs-psgr'!W$4)</f>
        <v>813637.10081214504</v>
      </c>
      <c r="X8" s="27">
        <f>X$5*('BNVP-LDVs-psgr'!X8/'BNVP-LDVs-psgr'!X$4)</f>
        <v>804846.8162517437</v>
      </c>
      <c r="Y8" s="27">
        <f>Y$5*('BNVP-LDVs-psgr'!Y8/'BNVP-LDVs-psgr'!Y$4)</f>
        <v>796570.85073083173</v>
      </c>
      <c r="Z8" s="27">
        <f>Z$5*('BNVP-LDVs-psgr'!Z8/'BNVP-LDVs-psgr'!Z$4)</f>
        <v>788425.72600141272</v>
      </c>
      <c r="AA8" s="27">
        <f>AA$5*('BNVP-LDVs-psgr'!AA8/'BNVP-LDVs-psgr'!AA$4)</f>
        <v>780738.54714800022</v>
      </c>
      <c r="AB8" s="27">
        <f>AB$5*('BNVP-LDVs-psgr'!AB8/'BNVP-LDVs-psgr'!AB$4)</f>
        <v>773490.85026882531</v>
      </c>
      <c r="AC8" s="27">
        <f>AC$5*('BNVP-LDVs-psgr'!AC8/'BNVP-LDVs-psgr'!AC$4)</f>
        <v>766472.22204260039</v>
      </c>
      <c r="AD8" s="27">
        <f>AD$5*('BNVP-LDVs-psgr'!AD8/'BNVP-LDVs-psgr'!AD$4)</f>
        <v>760364.70761860884</v>
      </c>
      <c r="AE8" s="27">
        <f>AE$5*('BNVP-LDVs-psgr'!AE8/'BNVP-LDVs-psgr'!AE$4)</f>
        <v>754223.88841138687</v>
      </c>
      <c r="AF8" s="27">
        <f>AF$5*('BNVP-LDVs-psgr'!AF8/'BNVP-LDVs-psgr'!AF$4)</f>
        <v>748399.15287815651</v>
      </c>
      <c r="AG8" s="27">
        <f>AG$5*('BNVP-LDVs-psgr'!AG8/'BNVP-LDVs-psgr'!AG$4)</f>
        <v>742825.43467148347</v>
      </c>
      <c r="AH8" s="27"/>
      <c r="AI8" s="27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1101</v>
      </c>
      <c r="B10" s="36" t="s">
        <v>1102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1103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  <c r="AJ12" s="25"/>
      <c r="AK12" s="25"/>
    </row>
    <row r="13" spans="1:37" ht="15" customHeight="1" thickBot="1" x14ac:dyDescent="0.5">
      <c r="A13" s="31"/>
      <c r="B13" s="33" t="s">
        <v>871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1105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870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1106</v>
      </c>
      <c r="B17" s="39" t="s">
        <v>865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1107</v>
      </c>
      <c r="B18" s="39" t="s">
        <v>864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1108</v>
      </c>
      <c r="B19" s="39" t="s">
        <v>869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868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1109</v>
      </c>
      <c r="B22" s="39" t="s">
        <v>861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1110</v>
      </c>
      <c r="B23" s="39" t="s">
        <v>860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1111</v>
      </c>
      <c r="B24" s="39" t="s">
        <v>859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1112</v>
      </c>
      <c r="B25" s="39" t="s">
        <v>1040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1113</v>
      </c>
      <c r="B26" s="39" t="s">
        <v>858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1114</v>
      </c>
      <c r="B27" s="39" t="s">
        <v>857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1115</v>
      </c>
      <c r="B28" s="39" t="s">
        <v>856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1116</v>
      </c>
      <c r="B29" s="39" t="s">
        <v>855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1117</v>
      </c>
      <c r="B30" s="39" t="s">
        <v>854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1118</v>
      </c>
      <c r="B31" s="39" t="s">
        <v>853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1119</v>
      </c>
      <c r="B32" s="39" t="s">
        <v>852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1120</v>
      </c>
      <c r="B33" s="39" t="s">
        <v>851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1121</v>
      </c>
      <c r="B34" s="39" t="s">
        <v>850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1122</v>
      </c>
      <c r="B35" s="39" t="s">
        <v>849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1123</v>
      </c>
      <c r="B36" s="39" t="s">
        <v>867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1124</v>
      </c>
      <c r="B38" s="38" t="s">
        <v>1125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1126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866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1127</v>
      </c>
      <c r="B42" s="39" t="s">
        <v>865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1128</v>
      </c>
      <c r="B43" s="39" t="s">
        <v>864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1129</v>
      </c>
      <c r="B44" s="39" t="s">
        <v>863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862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1130</v>
      </c>
      <c r="B47" s="39" t="s">
        <v>861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1131</v>
      </c>
      <c r="B48" s="39" t="s">
        <v>860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1132</v>
      </c>
      <c r="B49" s="39" t="s">
        <v>859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1133</v>
      </c>
      <c r="B50" s="39" t="s">
        <v>1040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1134</v>
      </c>
      <c r="B51" s="39" t="s">
        <v>858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1135</v>
      </c>
      <c r="B52" s="39" t="s">
        <v>857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1136</v>
      </c>
      <c r="B53" s="39" t="s">
        <v>856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1137</v>
      </c>
      <c r="B54" s="39" t="s">
        <v>855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1138</v>
      </c>
      <c r="B55" s="39" t="s">
        <v>854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1139</v>
      </c>
      <c r="B56" s="39" t="s">
        <v>853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1140</v>
      </c>
      <c r="B57" s="39" t="s">
        <v>852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1141</v>
      </c>
      <c r="B58" s="39" t="s">
        <v>851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1142</v>
      </c>
      <c r="B59" s="39" t="s">
        <v>850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1143</v>
      </c>
      <c r="B60" s="39" t="s">
        <v>849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1144</v>
      </c>
      <c r="B61" s="39" t="s">
        <v>848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1145</v>
      </c>
      <c r="B63" s="38" t="s">
        <v>1146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1147</v>
      </c>
      <c r="B65" s="38" t="s">
        <v>1148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143" t="s">
        <v>1149</v>
      </c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42"/>
      <c r="AK67" s="43"/>
    </row>
    <row r="68" spans="1:37" ht="15" customHeight="1" x14ac:dyDescent="0.45">
      <c r="A68" s="31"/>
      <c r="B68" s="48" t="s">
        <v>847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846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845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1150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I23" sqref="I23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'CA Freight Calculations'!B18</f>
        <v>201351</v>
      </c>
      <c r="C2" s="4">
        <f>'CA Freight Calculations'!C18</f>
        <v>201351</v>
      </c>
      <c r="D2" s="4">
        <f>'CA Freight Calculations'!D18</f>
        <v>201351</v>
      </c>
      <c r="E2" s="4">
        <f>'CA Freight Calculations'!E18</f>
        <v>201351</v>
      </c>
      <c r="F2" s="4">
        <f>'CA Freight Calculations'!F18</f>
        <v>201351</v>
      </c>
      <c r="G2" s="4">
        <f>'CA Freight Calculations'!G18</f>
        <v>201351</v>
      </c>
      <c r="H2" s="4">
        <f>'CA Freight Calculations'!H18</f>
        <v>194134</v>
      </c>
      <c r="I2" s="4">
        <f>'CA Freight Calculations'!I18</f>
        <v>188312</v>
      </c>
      <c r="J2" s="4">
        <f>'CA Freight Calculations'!J18</f>
        <v>183371</v>
      </c>
      <c r="K2" s="4">
        <f>'CA Freight Calculations'!K18</f>
        <v>178870</v>
      </c>
      <c r="L2" s="4">
        <f>'CA Freight Calculations'!L18</f>
        <v>174809</v>
      </c>
      <c r="M2" s="4">
        <f>'CA Freight Calculations'!M18</f>
        <v>170748</v>
      </c>
      <c r="N2" s="4">
        <f>'CA Freight Calculations'!N18</f>
        <v>169559.39709196214</v>
      </c>
      <c r="O2" s="4">
        <f>'CA Freight Calculations'!O18</f>
        <v>168878.18737405728</v>
      </c>
      <c r="P2" s="4">
        <f>'CA Freight Calculations'!P18</f>
        <v>168367.58008697396</v>
      </c>
      <c r="Q2" s="4">
        <f>'CA Freight Calculations'!Q18</f>
        <v>167719.26796921258</v>
      </c>
      <c r="R2" s="4">
        <f>'CA Freight Calculations'!R18</f>
        <v>166960.66107471395</v>
      </c>
      <c r="S2" s="4">
        <f>'CA Freight Calculations'!S18</f>
        <v>166351.76277288154</v>
      </c>
      <c r="T2" s="4">
        <f>'CA Freight Calculations'!T18</f>
        <v>165631.79973073627</v>
      </c>
      <c r="U2" s="4">
        <f>'CA Freight Calculations'!U18</f>
        <v>165246.26938041981</v>
      </c>
      <c r="V2" s="4">
        <f>'CA Freight Calculations'!V18</f>
        <v>164818.43560211948</v>
      </c>
      <c r="W2" s="4">
        <f>'CA Freight Calculations'!W18</f>
        <v>164304.25894208782</v>
      </c>
      <c r="X2" s="4">
        <f>'CA Freight Calculations'!X18</f>
        <v>164292.28734840755</v>
      </c>
      <c r="Y2" s="4">
        <f>'CA Freight Calculations'!Y18</f>
        <v>164351.60989127174</v>
      </c>
      <c r="Z2" s="4">
        <f>'CA Freight Calculations'!Z18</f>
        <v>164211.05033488019</v>
      </c>
      <c r="AA2" s="4">
        <f>'CA Freight Calculations'!AA18</f>
        <v>164180.27915121728</v>
      </c>
      <c r="AB2" s="4">
        <f>'CA Freight Calculations'!AB18</f>
        <v>164206.80154512596</v>
      </c>
      <c r="AC2" s="4">
        <f>'CA Freight Calculations'!AC18</f>
        <v>164091.26525784336</v>
      </c>
      <c r="AD2" s="4">
        <f>'CA Freight Calculations'!AD18</f>
        <v>164360.41455146665</v>
      </c>
      <c r="AE2" s="4">
        <f>'CA Freight Calculations'!AE18</f>
        <v>164346.91333627247</v>
      </c>
      <c r="AF2" s="4">
        <f>'CA Freight Calculations'!AF18</f>
        <v>164386.29028017816</v>
      </c>
      <c r="AG2" s="4">
        <f>'CA Freight Calculations'!AG18</f>
        <v>164438.94397633537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139540.94394731428</v>
      </c>
      <c r="C3" s="4">
        <f>C5*('BNVP-LDVs-frgt'!C3/'BNVP-LDVs-frgt'!C5)</f>
        <v>140915.6744736369</v>
      </c>
      <c r="D3" s="4">
        <f>D5*('BNVP-LDVs-frgt'!C3/'BNVP-LDVs-frgt'!C5)</f>
        <v>147944.11472969124</v>
      </c>
      <c r="E3" s="4">
        <f>E5*('BNVP-LDVs-frgt'!E3/'BNVP-LDVs-frgt'!E5)</f>
        <v>149215.82011675148</v>
      </c>
      <c r="F3" s="4">
        <f>F5*('BNVP-LDVs-frgt'!F3/'BNVP-LDVs-frgt'!F5)</f>
        <v>150554.50593031061</v>
      </c>
      <c r="G3" s="4">
        <f>G5*('BNVP-LDVs-frgt'!G3/'BNVP-LDVs-frgt'!G5)</f>
        <v>159678.89555605134</v>
      </c>
      <c r="H3" s="4">
        <f>H5*('BNVP-LDVs-frgt'!H3/'BNVP-LDVs-frgt'!H5)</f>
        <v>160165.1805411292</v>
      </c>
      <c r="I3" s="4">
        <f>I5*('BNVP-LDVs-frgt'!I3/'BNVP-LDVs-frgt'!I5)</f>
        <v>160353.55200161212</v>
      </c>
      <c r="J3" s="4">
        <f>J5*('BNVP-LDVs-frgt'!J3/'BNVP-LDVs-frgt'!J5)</f>
        <v>169271.51303878744</v>
      </c>
      <c r="K3" s="4">
        <f>K5*('BNVP-LDVs-frgt'!K3/'BNVP-LDVs-frgt'!K5)</f>
        <v>169468.16523441632</v>
      </c>
      <c r="L3" s="4">
        <f>L5*('BNVP-LDVs-frgt'!L3/'BNVP-LDVs-frgt'!L5)</f>
        <v>169663.20116200187</v>
      </c>
      <c r="M3" s="4">
        <f>M5*('BNVP-LDVs-frgt'!M3/'BNVP-LDVs-frgt'!M5)</f>
        <v>169859.66335185908</v>
      </c>
      <c r="N3" s="4">
        <f>N5*('BNVP-LDVs-frgt'!N3/'BNVP-LDVs-frgt'!N5)</f>
        <v>170053.75091915517</v>
      </c>
      <c r="O3" s="4">
        <f>O5*('BNVP-LDVs-frgt'!O3/'BNVP-LDVs-frgt'!O5)</f>
        <v>170249.51129217161</v>
      </c>
      <c r="P3" s="4">
        <f>P5*('BNVP-LDVs-frgt'!P3/'BNVP-LDVs-frgt'!P5)</f>
        <v>170443.58714619462</v>
      </c>
      <c r="Q3" s="4">
        <f>Q5*('BNVP-LDVs-frgt'!Q3/'BNVP-LDVs-frgt'!Q5)</f>
        <v>170482.44566459296</v>
      </c>
      <c r="R3" s="4">
        <f>R5*('BNVP-LDVs-frgt'!R3/'BNVP-LDVs-frgt'!R5)</f>
        <v>170489.73615047347</v>
      </c>
      <c r="S3" s="4">
        <f>S5*('BNVP-LDVs-frgt'!S3/'BNVP-LDVs-frgt'!S5)</f>
        <v>170501.00007322722</v>
      </c>
      <c r="T3" s="4">
        <f>T5*('BNVP-LDVs-frgt'!T3/'BNVP-LDVs-frgt'!T5)</f>
        <v>170510.3020356723</v>
      </c>
      <c r="U3" s="4">
        <f>U5*('BNVP-LDVs-frgt'!U3/'BNVP-LDVs-frgt'!U5)</f>
        <v>170521.85327139904</v>
      </c>
      <c r="V3" s="4">
        <f>V5*('BNVP-LDVs-frgt'!V3/'BNVP-LDVs-frgt'!V5)</f>
        <v>170533.22129206356</v>
      </c>
      <c r="W3" s="4">
        <f>W5*('BNVP-LDVs-frgt'!W3/'BNVP-LDVs-frgt'!W5)</f>
        <v>170545.14658326135</v>
      </c>
      <c r="X3" s="4">
        <f>X5*('BNVP-LDVs-frgt'!X3/'BNVP-LDVs-frgt'!X5)</f>
        <v>170557.90578084881</v>
      </c>
      <c r="Y3" s="4">
        <f>Y5*('BNVP-LDVs-frgt'!Y3/'BNVP-LDVs-frgt'!Y5)</f>
        <v>170571.23391556912</v>
      </c>
      <c r="Z3" s="4">
        <f>Z5*('BNVP-LDVs-frgt'!Z3/'BNVP-LDVs-frgt'!Z5)</f>
        <v>170585.18226502498</v>
      </c>
      <c r="AA3" s="4">
        <f>AA5*('BNVP-LDVs-frgt'!AA3/'BNVP-LDVs-frgt'!AA5)</f>
        <v>170599.52225910636</v>
      </c>
      <c r="AB3" s="4">
        <f>AB5*('BNVP-LDVs-frgt'!AB3/'BNVP-LDVs-frgt'!AB5)</f>
        <v>170613.45728776543</v>
      </c>
      <c r="AC3" s="4">
        <f>AC5*('BNVP-LDVs-frgt'!AC3/'BNVP-LDVs-frgt'!AC5)</f>
        <v>170628.81221258623</v>
      </c>
      <c r="AD3" s="4">
        <f>AD5*('BNVP-LDVs-frgt'!AD3/'BNVP-LDVs-frgt'!AD5)</f>
        <v>170644.52754534446</v>
      </c>
      <c r="AE3" s="4">
        <f>AE5*('BNVP-LDVs-frgt'!AE3/'BNVP-LDVs-frgt'!AE5)</f>
        <v>170660.23812152111</v>
      </c>
      <c r="AF3" s="4">
        <f>AF5*('BNVP-LDVs-frgt'!AF3/'BNVP-LDVs-frgt'!AF5)</f>
        <v>170676.91812492913</v>
      </c>
      <c r="AG3" s="4">
        <f>AG5*('BNVP-LDVs-frgt'!AG3/'BNVP-LDVs-frgt'!AG5)</f>
        <v>170678.93139300408</v>
      </c>
      <c r="AH3" s="4"/>
      <c r="AI3" s="4"/>
      <c r="AJ3" s="4"/>
    </row>
    <row r="4" spans="1:36" x14ac:dyDescent="0.45">
      <c r="A4" t="s">
        <v>2</v>
      </c>
      <c r="B4" s="4">
        <f>'CA Freight Calculations'!B16</f>
        <v>130000</v>
      </c>
      <c r="C4" s="4">
        <f>'CA Freight Calculations'!C16</f>
        <v>130000</v>
      </c>
      <c r="D4" s="4">
        <f>'CA Freight Calculations'!D16</f>
        <v>136484</v>
      </c>
      <c r="E4" s="4">
        <f>'CA Freight Calculations'!E16</f>
        <v>136484</v>
      </c>
      <c r="F4" s="4">
        <f>'CA Freight Calculations'!F16</f>
        <v>136484</v>
      </c>
      <c r="G4" s="4">
        <f>'CA Freight Calculations'!G16</f>
        <v>146585</v>
      </c>
      <c r="H4" s="4">
        <f>'CA Freight Calculations'!H16</f>
        <v>146585</v>
      </c>
      <c r="I4" s="4">
        <f>'CA Freight Calculations'!I16</f>
        <v>146585</v>
      </c>
      <c r="J4" s="4">
        <f>'CA Freight Calculations'!J16</f>
        <v>159027</v>
      </c>
      <c r="K4" s="4">
        <f>'CA Freight Calculations'!K16</f>
        <v>159027</v>
      </c>
      <c r="L4" s="4">
        <f>'CA Freight Calculations'!L16</f>
        <v>159027</v>
      </c>
      <c r="M4" s="4">
        <f>'CA Freight Calculations'!M16</f>
        <v>159027</v>
      </c>
      <c r="N4" s="4">
        <f>'CA Freight Calculations'!N16</f>
        <v>159231.04841027106</v>
      </c>
      <c r="O4" s="4">
        <f>'CA Freight Calculations'!O16</f>
        <v>159435.04531465491</v>
      </c>
      <c r="P4" s="4">
        <f>'CA Freight Calculations'!P16</f>
        <v>159636.87225361422</v>
      </c>
      <c r="Q4" s="4">
        <f>'CA Freight Calculations'!Q16</f>
        <v>159693.57799611168</v>
      </c>
      <c r="R4" s="4">
        <f>'CA Freight Calculations'!R16</f>
        <v>159723.63056164028</v>
      </c>
      <c r="S4" s="4">
        <f>'CA Freight Calculations'!S16</f>
        <v>159753.20389847862</v>
      </c>
      <c r="T4" s="4">
        <f>'CA Freight Calculations'!T16</f>
        <v>159785.7690555515</v>
      </c>
      <c r="U4" s="4">
        <f>'CA Freight Calculations'!U16</f>
        <v>159816.54046411547</v>
      </c>
      <c r="V4" s="4">
        <f>'CA Freight Calculations'!V16</f>
        <v>159847.27604249699</v>
      </c>
      <c r="W4" s="4">
        <f>'CA Freight Calculations'!W16</f>
        <v>159881.87232303742</v>
      </c>
      <c r="X4" s="4">
        <f>'CA Freight Calculations'!X16</f>
        <v>159915.2906863298</v>
      </c>
      <c r="Y4" s="4">
        <f>'CA Freight Calculations'!Y16</f>
        <v>159946.83020443007</v>
      </c>
      <c r="Z4" s="4">
        <f>'CA Freight Calculations'!Z16</f>
        <v>159981.20702510295</v>
      </c>
      <c r="AA4" s="4">
        <f>'CA Freight Calculations'!AA16</f>
        <v>160015.68461816394</v>
      </c>
      <c r="AB4" s="4">
        <f>'CA Freight Calculations'!AB16</f>
        <v>160049.32468071024</v>
      </c>
      <c r="AC4" s="4">
        <f>'CA Freight Calculations'!AC16</f>
        <v>160119.74890431276</v>
      </c>
      <c r="AD4" s="4">
        <f>'CA Freight Calculations'!AD16</f>
        <v>160242.83229918237</v>
      </c>
      <c r="AE4" s="4">
        <f>'CA Freight Calculations'!AE16</f>
        <v>160366.42627415186</v>
      </c>
      <c r="AF4" s="4">
        <f>'CA Freight Calculations'!AF16</f>
        <v>160490.07175500866</v>
      </c>
      <c r="AG4" s="4">
        <f>'CA Freight Calculations'!AG16</f>
        <v>160599.92933378197</v>
      </c>
      <c r="AH4" s="4"/>
      <c r="AI4" s="4"/>
      <c r="AJ4" s="4"/>
    </row>
    <row r="5" spans="1:36" x14ac:dyDescent="0.45">
      <c r="A5" t="s">
        <v>3</v>
      </c>
      <c r="B5" s="27">
        <f>'CA Freight Calculations'!B17</f>
        <v>130000</v>
      </c>
      <c r="C5" s="27">
        <f>'CA Freight Calculations'!C17</f>
        <v>130000</v>
      </c>
      <c r="D5" s="27">
        <f>'CA Freight Calculations'!D17</f>
        <v>136484</v>
      </c>
      <c r="E5" s="27">
        <f>'CA Freight Calculations'!E17</f>
        <v>136484</v>
      </c>
      <c r="F5" s="27">
        <f>'CA Freight Calculations'!F17</f>
        <v>136484</v>
      </c>
      <c r="G5" s="27">
        <f>'CA Freight Calculations'!G17</f>
        <v>146585</v>
      </c>
      <c r="H5" s="27">
        <f>'CA Freight Calculations'!H17</f>
        <v>146585</v>
      </c>
      <c r="I5" s="27">
        <f>'CA Freight Calculations'!I17</f>
        <v>146585</v>
      </c>
      <c r="J5" s="27">
        <f>'CA Freight Calculations'!J17</f>
        <v>159027</v>
      </c>
      <c r="K5" s="27">
        <f>'CA Freight Calculations'!K17</f>
        <v>159027</v>
      </c>
      <c r="L5" s="27">
        <f>'CA Freight Calculations'!L17</f>
        <v>159027</v>
      </c>
      <c r="M5" s="27">
        <f>'CA Freight Calculations'!M17</f>
        <v>159027</v>
      </c>
      <c r="N5" s="27">
        <f>'CA Freight Calculations'!N17</f>
        <v>159231.04841027106</v>
      </c>
      <c r="O5" s="27">
        <f>'CA Freight Calculations'!O17</f>
        <v>159435.04531465491</v>
      </c>
      <c r="P5" s="27">
        <f>'CA Freight Calculations'!P17</f>
        <v>159636.87225361422</v>
      </c>
      <c r="Q5" s="27">
        <f>'CA Freight Calculations'!Q17</f>
        <v>159693.57799611168</v>
      </c>
      <c r="R5" s="27">
        <f>'CA Freight Calculations'!R17</f>
        <v>159723.63056164028</v>
      </c>
      <c r="S5" s="27">
        <f>'CA Freight Calculations'!S17</f>
        <v>159753.20389847862</v>
      </c>
      <c r="T5" s="27">
        <f>'CA Freight Calculations'!T17</f>
        <v>159785.7690555515</v>
      </c>
      <c r="U5" s="27">
        <f>'CA Freight Calculations'!U17</f>
        <v>159816.54046411547</v>
      </c>
      <c r="V5" s="27">
        <f>'CA Freight Calculations'!V17</f>
        <v>159847.27604249699</v>
      </c>
      <c r="W5" s="27">
        <f>'CA Freight Calculations'!W17</f>
        <v>159881.87232303742</v>
      </c>
      <c r="X5" s="27">
        <f>'CA Freight Calculations'!X17</f>
        <v>159915.2906863298</v>
      </c>
      <c r="Y5" s="27">
        <f>'CA Freight Calculations'!Y17</f>
        <v>159946.83020443007</v>
      </c>
      <c r="Z5" s="27">
        <f>'CA Freight Calculations'!Z17</f>
        <v>159981.20702510295</v>
      </c>
      <c r="AA5" s="27">
        <f>'CA Freight Calculations'!AA17</f>
        <v>160015.68461816394</v>
      </c>
      <c r="AB5" s="27">
        <f>'CA Freight Calculations'!AB17</f>
        <v>160049.32468071024</v>
      </c>
      <c r="AC5" s="27">
        <f>'CA Freight Calculations'!AC17</f>
        <v>160119.74890431276</v>
      </c>
      <c r="AD5" s="27">
        <f>'CA Freight Calculations'!AD17</f>
        <v>160242.83229918237</v>
      </c>
      <c r="AE5" s="27">
        <f>'CA Freight Calculations'!AE17</f>
        <v>160366.42627415186</v>
      </c>
      <c r="AF5" s="27">
        <f>'CA Freight Calculations'!AF17</f>
        <v>160490.07175500866</v>
      </c>
      <c r="AG5" s="27">
        <f>'CA Freight Calculations'!AG17</f>
        <v>160599.92933378197</v>
      </c>
    </row>
    <row r="6" spans="1:36" x14ac:dyDescent="0.45">
      <c r="A6" t="s">
        <v>4</v>
      </c>
      <c r="B6" s="4">
        <f>B5*('BNVP-LDVs-psgr'!B6/'BNVP-LDVs-psgr'!B5)</f>
        <v>122682.57071987505</v>
      </c>
      <c r="C6" s="4">
        <f>C5*('BNVP-LDVs-psgr'!C6/'BNVP-LDVs-psgr'!C5)</f>
        <v>101157.67644164427</v>
      </c>
      <c r="D6" s="4">
        <f>D5*('BNVP-LDVs-psgr'!C6/'BNVP-LDVs-psgr'!C5)</f>
        <v>106203.11008816444</v>
      </c>
      <c r="E6" s="4">
        <f>E5*('BNVP-LDVs-psgr'!E6/'BNVP-LDVs-psgr'!E5)</f>
        <v>106746.82135540199</v>
      </c>
      <c r="F6" s="4">
        <f>F5*('BNVP-LDVs-psgr'!F6/'BNVP-LDVs-psgr'!F5)</f>
        <v>106219.12744781209</v>
      </c>
      <c r="G6" s="4">
        <f>G5*('BNVP-LDVs-psgr'!G6/'BNVP-LDVs-psgr'!G5)</f>
        <v>112807.79657013295</v>
      </c>
      <c r="H6" s="4">
        <f>H5*('BNVP-LDVs-psgr'!H6/'BNVP-LDVs-psgr'!H5)</f>
        <v>114844.86823374484</v>
      </c>
      <c r="I6" s="4">
        <f>I5*('BNVP-LDVs-psgr'!I6/'BNVP-LDVs-psgr'!I5)</f>
        <v>114274.53291787018</v>
      </c>
      <c r="J6" s="4">
        <f>J5*('BNVP-LDVs-psgr'!J6/'BNVP-LDVs-psgr'!J5)</f>
        <v>123629.09041862536</v>
      </c>
      <c r="K6" s="4">
        <f>K5*('BNVP-LDVs-psgr'!K6/'BNVP-LDVs-psgr'!K5)</f>
        <v>123244.41803134874</v>
      </c>
      <c r="L6" s="4">
        <f>L5*('BNVP-LDVs-psgr'!L6/'BNVP-LDVs-psgr'!L5)</f>
        <v>123100.98841751696</v>
      </c>
      <c r="M6" s="4">
        <f>M5*('BNVP-LDVs-psgr'!M6/'BNVP-LDVs-psgr'!M5)</f>
        <v>123187.89127508672</v>
      </c>
      <c r="N6" s="4">
        <f>N5*('BNVP-LDVs-psgr'!N6/'BNVP-LDVs-psgr'!N5)</f>
        <v>123002.9680103288</v>
      </c>
      <c r="O6" s="4">
        <f>O5*('BNVP-LDVs-psgr'!O6/'BNVP-LDVs-psgr'!O5)</f>
        <v>123148.53113083831</v>
      </c>
      <c r="P6" s="4">
        <f>P5*('BNVP-LDVs-psgr'!P6/'BNVP-LDVs-psgr'!P5)</f>
        <v>123394.93964566123</v>
      </c>
      <c r="Q6" s="4">
        <f>Q5*('BNVP-LDVs-psgr'!Q6/'BNVP-LDVs-psgr'!Q5)</f>
        <v>123502.93172935551</v>
      </c>
      <c r="R6" s="4">
        <f>R5*('BNVP-LDVs-psgr'!R6/'BNVP-LDVs-psgr'!R5)</f>
        <v>123504.73685353833</v>
      </c>
      <c r="S6" s="4">
        <f>S5*('BNVP-LDVs-psgr'!S6/'BNVP-LDVs-psgr'!S5)</f>
        <v>123574.22174912054</v>
      </c>
      <c r="T6" s="4">
        <f>T5*('BNVP-LDVs-psgr'!T6/'BNVP-LDVs-psgr'!T5)</f>
        <v>123528.82852543538</v>
      </c>
      <c r="U6" s="4">
        <f>U5*('BNVP-LDVs-psgr'!U6/'BNVP-LDVs-psgr'!U5)</f>
        <v>123667.62841655816</v>
      </c>
      <c r="V6" s="4">
        <f>V5*('BNVP-LDVs-psgr'!V6/'BNVP-LDVs-psgr'!V5)</f>
        <v>123727.76694859739</v>
      </c>
      <c r="W6" s="4">
        <f>W5*('BNVP-LDVs-psgr'!W6/'BNVP-LDVs-psgr'!W5)</f>
        <v>123684.5959880116</v>
      </c>
      <c r="X6" s="4">
        <f>X5*('BNVP-LDVs-psgr'!X6/'BNVP-LDVs-psgr'!X5)</f>
        <v>123845.55093293908</v>
      </c>
      <c r="Y6" s="4">
        <f>Y5*('BNVP-LDVs-psgr'!Y6/'BNVP-LDVs-psgr'!Y5)</f>
        <v>124028.10553658009</v>
      </c>
      <c r="Z6" s="4">
        <f>Z5*('BNVP-LDVs-psgr'!Z6/'BNVP-LDVs-psgr'!Z5)</f>
        <v>124056.466032564</v>
      </c>
      <c r="AA6" s="4">
        <f>AA5*('BNVP-LDVs-psgr'!AA6/'BNVP-LDVs-psgr'!AA5)</f>
        <v>124146.84459877748</v>
      </c>
      <c r="AB6" s="4">
        <f>AB5*('BNVP-LDVs-psgr'!AB6/'BNVP-LDVs-psgr'!AB5)</f>
        <v>124261.65279077331</v>
      </c>
      <c r="AC6" s="4">
        <f>AC5*('BNVP-LDVs-psgr'!AC6/'BNVP-LDVs-psgr'!AC5)</f>
        <v>124273.75402917086</v>
      </c>
      <c r="AD6" s="4">
        <f>AD5*('BNVP-LDVs-psgr'!AD6/'BNVP-LDVs-psgr'!AD5)</f>
        <v>124542.76464567358</v>
      </c>
      <c r="AE6" s="4">
        <f>AE5*('BNVP-LDVs-psgr'!AE6/'BNVP-LDVs-psgr'!AE5)</f>
        <v>124606.15421446912</v>
      </c>
      <c r="AF6" s="4">
        <f>AF5*('BNVP-LDVs-psgr'!AF6/'BNVP-LDVs-psgr'!AF5)</f>
        <v>124700.68211027008</v>
      </c>
      <c r="AG6" s="4">
        <f>AG5*('BNVP-LDVs-psgr'!AG6/'BNVP-LDVs-psgr'!AG5)</f>
        <v>124799.42186892746</v>
      </c>
      <c r="AH6" s="4"/>
      <c r="AI6" s="4"/>
      <c r="AJ6" s="4"/>
    </row>
    <row r="7" spans="1:36" s="5" customFormat="1" x14ac:dyDescent="0.45">
      <c r="A7" s="5" t="s">
        <v>1076</v>
      </c>
      <c r="B7" s="4">
        <f>B$5*('BNVP-LDVs-frgt'!B7/'BNVP-LDVs-frgt'!B$5)</f>
        <v>167703.95049973996</v>
      </c>
      <c r="C7" s="4">
        <f>C$5*('BNVP-LDVs-frgt'!C7/'BNVP-LDVs-frgt'!C$5)</f>
        <v>168520.32571391293</v>
      </c>
      <c r="D7" s="4">
        <f>D$5*('BNVP-LDVs-frgt'!D7/'BNVP-LDVs-frgt'!D$5)</f>
        <v>175436.50832390829</v>
      </c>
      <c r="E7" s="4">
        <f>E$5*('BNVP-LDVs-frgt'!E7/'BNVP-LDVs-frgt'!E$5)</f>
        <v>175975.53853964587</v>
      </c>
      <c r="F7" s="4">
        <f>F$5*('BNVP-LDVs-frgt'!F7/'BNVP-LDVs-frgt'!F$5)</f>
        <v>176407.05310824618</v>
      </c>
      <c r="G7" s="4">
        <f>G$5*('BNVP-LDVs-frgt'!G7/'BNVP-LDVs-frgt'!G$5)</f>
        <v>186612.01029819457</v>
      </c>
      <c r="H7" s="4">
        <f>H$5*('BNVP-LDVs-frgt'!H7/'BNVP-LDVs-frgt'!H$5)</f>
        <v>187765.90798519173</v>
      </c>
      <c r="I7" s="4">
        <f>I$5*('BNVP-LDVs-frgt'!I7/'BNVP-LDVs-frgt'!I$5)</f>
        <v>187949.16138616751</v>
      </c>
      <c r="J7" s="4">
        <f>J$5*('BNVP-LDVs-frgt'!J7/'BNVP-LDVs-frgt'!J$5)</f>
        <v>198362.90627006299</v>
      </c>
      <c r="K7" s="4">
        <f>K$5*('BNVP-LDVs-frgt'!K7/'BNVP-LDVs-frgt'!K$5)</f>
        <v>198558.92818082808</v>
      </c>
      <c r="L7" s="4">
        <f>L$5*('BNVP-LDVs-frgt'!L7/'BNVP-LDVs-frgt'!L$5)</f>
        <v>198753.22648085468</v>
      </c>
      <c r="M7" s="4">
        <f>M$5*('BNVP-LDVs-frgt'!M7/'BNVP-LDVs-frgt'!M$5)</f>
        <v>198943.51850731243</v>
      </c>
      <c r="N7" s="4">
        <f>N$5*('BNVP-LDVs-frgt'!N7/'BNVP-LDVs-frgt'!N$5)</f>
        <v>199139.60529816267</v>
      </c>
      <c r="O7" s="4">
        <f>O$5*('BNVP-LDVs-frgt'!O7/'BNVP-LDVs-frgt'!O$5)</f>
        <v>199337.86345345041</v>
      </c>
      <c r="P7" s="4">
        <f>P$5*('BNVP-LDVs-frgt'!P7/'BNVP-LDVs-frgt'!P$5)</f>
        <v>199530.94142400663</v>
      </c>
      <c r="Q7" s="4">
        <f>Q$5*('BNVP-LDVs-frgt'!Q7/'BNVP-LDVs-frgt'!Q$5)</f>
        <v>199588.59317792993</v>
      </c>
      <c r="R7" s="4">
        <f>R$5*('BNVP-LDVs-frgt'!R7/'BNVP-LDVs-frgt'!R$5)</f>
        <v>199619.91546923341</v>
      </c>
      <c r="S7" s="4">
        <f>S$5*('BNVP-LDVs-frgt'!S7/'BNVP-LDVs-frgt'!S$5)</f>
        <v>199651.48752901072</v>
      </c>
      <c r="T7" s="4">
        <f>T$5*('BNVP-LDVs-frgt'!T7/'BNVP-LDVs-frgt'!T$5)</f>
        <v>199685.10898362388</v>
      </c>
      <c r="U7" s="4">
        <f>U$5*('BNVP-LDVs-frgt'!U7/'BNVP-LDVs-frgt'!U$5)</f>
        <v>199718.12084599165</v>
      </c>
      <c r="V7" s="4">
        <f>V$5*('BNVP-LDVs-frgt'!V7/'BNVP-LDVs-frgt'!V$5)</f>
        <v>199751.62601099419</v>
      </c>
      <c r="W7" s="4">
        <f>W$5*('BNVP-LDVs-frgt'!W7/'BNVP-LDVs-frgt'!W$5)</f>
        <v>199789.82914090267</v>
      </c>
      <c r="X7" s="4">
        <f>X$5*('BNVP-LDVs-frgt'!X7/'BNVP-LDVs-frgt'!X$5)</f>
        <v>199826.40644428146</v>
      </c>
      <c r="Y7" s="4">
        <f>Y$5*('BNVP-LDVs-frgt'!Y7/'BNVP-LDVs-frgt'!Y$5)</f>
        <v>199860.75507556548</v>
      </c>
      <c r="Z7" s="4">
        <f>Z$5*('BNVP-LDVs-frgt'!Z7/'BNVP-LDVs-frgt'!Z$5)</f>
        <v>199898.91601430479</v>
      </c>
      <c r="AA7" s="4">
        <f>AA$5*('BNVP-LDVs-frgt'!AA7/'BNVP-LDVs-frgt'!AA$5)</f>
        <v>199937.47579613919</v>
      </c>
      <c r="AB7" s="4">
        <f>AB$5*('BNVP-LDVs-frgt'!AB7/'BNVP-LDVs-frgt'!AB$5)</f>
        <v>199975.25657859541</v>
      </c>
      <c r="AC7" s="4">
        <f>AC$5*('BNVP-LDVs-frgt'!AC7/'BNVP-LDVs-frgt'!AC$5)</f>
        <v>200017.9530203359</v>
      </c>
      <c r="AD7" s="4">
        <f>AD$5*('BNVP-LDVs-frgt'!AD7/'BNVP-LDVs-frgt'!AD$5)</f>
        <v>200054.87275930407</v>
      </c>
      <c r="AE7" s="4">
        <f>AE$5*('BNVP-LDVs-frgt'!AE7/'BNVP-LDVs-frgt'!AE$5)</f>
        <v>200094.46937900636</v>
      </c>
      <c r="AF7" s="4">
        <f>AF$5*('BNVP-LDVs-frgt'!AF7/'BNVP-LDVs-frgt'!AF$5)</f>
        <v>200134.9697358266</v>
      </c>
      <c r="AG7" s="4">
        <f>AG$5*('BNVP-LDVs-frgt'!AG7/'BNVP-LDVs-frgt'!AG$5)</f>
        <v>200163.08389893235</v>
      </c>
      <c r="AH7" s="4"/>
      <c r="AI7" s="4"/>
      <c r="AJ7" s="27"/>
    </row>
    <row r="8" spans="1:36" s="5" customFormat="1" x14ac:dyDescent="0.45">
      <c r="A8" s="5" t="s">
        <v>1077</v>
      </c>
      <c r="B8" s="4">
        <f>'CA Freight Calculations'!B19</f>
        <v>216931</v>
      </c>
      <c r="C8" s="4">
        <f>'CA Freight Calculations'!C19</f>
        <v>216931</v>
      </c>
      <c r="D8" s="4">
        <f>'CA Freight Calculations'!D19</f>
        <v>216931</v>
      </c>
      <c r="E8" s="4">
        <f>'CA Freight Calculations'!E19</f>
        <v>216931</v>
      </c>
      <c r="F8" s="4">
        <f>'CA Freight Calculations'!F19</f>
        <v>216931</v>
      </c>
      <c r="G8" s="4">
        <f>'CA Freight Calculations'!G19</f>
        <v>216931</v>
      </c>
      <c r="H8" s="4">
        <f>'CA Freight Calculations'!H19</f>
        <v>212353</v>
      </c>
      <c r="I8" s="4">
        <f>'CA Freight Calculations'!I19</f>
        <v>207885</v>
      </c>
      <c r="J8" s="4">
        <f>'CA Freight Calculations'!J19</f>
        <v>203439</v>
      </c>
      <c r="K8" s="4">
        <f>'CA Freight Calculations'!K19</f>
        <v>199004</v>
      </c>
      <c r="L8" s="4">
        <f>'CA Freight Calculations'!L19</f>
        <v>194579</v>
      </c>
      <c r="M8" s="4">
        <f>'CA Freight Calculations'!M19</f>
        <v>190155</v>
      </c>
      <c r="N8" s="4">
        <f>'CA Freight Calculations'!N19</f>
        <v>187534.1549881926</v>
      </c>
      <c r="O8" s="4">
        <f>'CA Freight Calculations'!O19</f>
        <v>185062.63599742783</v>
      </c>
      <c r="P8" s="4">
        <f>'CA Freight Calculations'!P19</f>
        <v>182716.14890562979</v>
      </c>
      <c r="Q8" s="4">
        <f>'CA Freight Calculations'!Q19</f>
        <v>180309.73656347906</v>
      </c>
      <c r="R8" s="4">
        <f>'CA Freight Calculations'!R19</f>
        <v>177973.41074703523</v>
      </c>
      <c r="S8" s="4">
        <f>'CA Freight Calculations'!S19</f>
        <v>175750.19599803266</v>
      </c>
      <c r="T8" s="4">
        <f>'CA Freight Calculations'!T19</f>
        <v>173619.05142280227</v>
      </c>
      <c r="U8" s="4">
        <f>'CA Freight Calculations'!U19</f>
        <v>171601.98308259816</v>
      </c>
      <c r="V8" s="4">
        <f>'CA Freight Calculations'!V19</f>
        <v>169672.20308761991</v>
      </c>
      <c r="W8" s="4">
        <f>'CA Freight Calculations'!W19</f>
        <v>167821.17931972406</v>
      </c>
      <c r="X8" s="4">
        <f>'CA Freight Calculations'!X19</f>
        <v>166073.76478990453</v>
      </c>
      <c r="Y8" s="4">
        <f>'CA Freight Calculations'!Y19</f>
        <v>164409.93338949457</v>
      </c>
      <c r="Z8" s="4">
        <f>'CA Freight Calculations'!Z19</f>
        <v>162808.6267590647</v>
      </c>
      <c r="AA8" s="4">
        <f>'CA Freight Calculations'!AA19</f>
        <v>161286.0391316551</v>
      </c>
      <c r="AB8" s="4">
        <f>'CA Freight Calculations'!AB19</f>
        <v>159837.66734026282</v>
      </c>
      <c r="AC8" s="4">
        <f>'CA Freight Calculations'!AC19</f>
        <v>158441.14445786635</v>
      </c>
      <c r="AD8" s="4">
        <f>'CA Freight Calculations'!AD19</f>
        <v>157130.18898036884</v>
      </c>
      <c r="AE8" s="4">
        <f>'CA Freight Calculations'!AE19</f>
        <v>155862.24363293452</v>
      </c>
      <c r="AF8" s="4">
        <f>'CA Freight Calculations'!AF19</f>
        <v>154654.11661280313</v>
      </c>
      <c r="AG8" s="4">
        <f>'CA Freight Calculations'!AG19</f>
        <v>153485.67860295984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96315979.350005478</v>
      </c>
      <c r="D2" s="4">
        <f>D$5*('BNVP-HDVs-psgr'!D$2/'BNVP-HDVs-psgr'!D$5)</f>
        <v>96799125.359234765</v>
      </c>
      <c r="E2" s="4">
        <f>E$5*('BNVP-HDVs-psgr'!E$2/'BNVP-HDVs-psgr'!E$5)</f>
        <v>94968770.739330545</v>
      </c>
      <c r="F2" s="4">
        <f>F$5*('BNVP-HDVs-psgr'!F$2/'BNVP-HDVs-psgr'!F$5)</f>
        <v>93978801.99286665</v>
      </c>
      <c r="G2" s="4">
        <f>G$5*('BNVP-HDVs-psgr'!G$2/'BNVP-HDVs-psgr'!G$5)</f>
        <v>90914131.862838477</v>
      </c>
      <c r="H2" s="4">
        <f>H$5*('BNVP-HDVs-psgr'!H$2/'BNVP-HDVs-psgr'!H$5)</f>
        <v>89911667.071843475</v>
      </c>
      <c r="I2" s="4">
        <f>I$5*('BNVP-HDVs-psgr'!I$2/'BNVP-HDVs-psgr'!I$5)</f>
        <v>89105699.349212334</v>
      </c>
      <c r="J2" s="4">
        <f>J$5*('BNVP-HDVs-psgr'!J$2/'BNVP-HDVs-psgr'!J$5)</f>
        <v>85907665.307780415</v>
      </c>
      <c r="K2" s="4">
        <f>K$5*('BNVP-HDVs-psgr'!K$2/'BNVP-HDVs-psgr'!K$5)</f>
        <v>85302218.210543558</v>
      </c>
      <c r="L2" s="4">
        <f>L$5*('BNVP-HDVs-psgr'!L$2/'BNVP-HDVs-psgr'!L$5)</f>
        <v>84754550.251465097</v>
      </c>
      <c r="M2" s="4">
        <f>M$5*('BNVP-HDVs-psgr'!M$2/'BNVP-HDVs-psgr'!M$5)</f>
        <v>84264448.639704004</v>
      </c>
      <c r="N2" s="4">
        <f>N$5*('BNVP-HDVs-psgr'!N$2/'BNVP-HDVs-psgr'!N$5)</f>
        <v>83771864.210639223</v>
      </c>
      <c r="O2" s="4">
        <f>O$5*('BNVP-HDVs-psgr'!O$2/'BNVP-HDVs-psgr'!O$5)</f>
        <v>83296896.611532092</v>
      </c>
      <c r="P2" s="4">
        <f>P$5*('BNVP-HDVs-psgr'!P$2/'BNVP-HDVs-psgr'!P$5)</f>
        <v>82853709.61853756</v>
      </c>
      <c r="Q2" s="4">
        <f>Q$5*('BNVP-HDVs-psgr'!Q$2/'BNVP-HDVs-psgr'!Q$5)</f>
        <v>82424574.362012446</v>
      </c>
      <c r="R2" s="4">
        <f>R$5*('BNVP-HDVs-psgr'!R$2/'BNVP-HDVs-psgr'!R$5)</f>
        <v>82021916.697064176</v>
      </c>
      <c r="S2" s="4">
        <f>S$5*('BNVP-HDVs-psgr'!S$2/'BNVP-HDVs-psgr'!S$5)</f>
        <v>81641797.792466789</v>
      </c>
      <c r="T2" s="4">
        <f>T$5*('BNVP-HDVs-psgr'!T$2/'BNVP-HDVs-psgr'!T$5)</f>
        <v>81302046.278942227</v>
      </c>
      <c r="U2" s="4">
        <f>U$5*('BNVP-HDVs-psgr'!U$2/'BNVP-HDVs-psgr'!U$5)</f>
        <v>80977465.295597002</v>
      </c>
      <c r="V2" s="4">
        <f>V$5*('BNVP-HDVs-psgr'!V$2/'BNVP-HDVs-psgr'!V$5)</f>
        <v>80691751.461233586</v>
      </c>
      <c r="W2" s="4">
        <f>W$5*('BNVP-HDVs-psgr'!W$2/'BNVP-HDVs-psgr'!W$5)</f>
        <v>80447965.018917531</v>
      </c>
      <c r="X2" s="4">
        <f>X$5*('BNVP-HDVs-psgr'!X$2/'BNVP-HDVs-psgr'!X$5)</f>
        <v>80351327.302358925</v>
      </c>
      <c r="Y2" s="4">
        <f>Y$5*('BNVP-HDVs-psgr'!Y$2/'BNVP-HDVs-psgr'!Y$5)</f>
        <v>80258643.953745171</v>
      </c>
      <c r="Z2" s="4">
        <f>Z$5*('BNVP-HDVs-psgr'!Z$2/'BNVP-HDVs-psgr'!Z$5)</f>
        <v>80187447.402360082</v>
      </c>
      <c r="AA2" s="4">
        <f>AA$5*('BNVP-HDVs-psgr'!AA$2/'BNVP-HDVs-psgr'!AA$5)</f>
        <v>80117249.467283309</v>
      </c>
      <c r="AB2" s="4">
        <f>AB$5*('BNVP-HDVs-psgr'!AB$2/'BNVP-HDVs-psgr'!AB$5)</f>
        <v>80048519.762408569</v>
      </c>
      <c r="AC2" s="4">
        <f>AC$5*('BNVP-HDVs-psgr'!AC$2/'BNVP-HDVs-psgr'!AC$5)</f>
        <v>79982619.835126877</v>
      </c>
      <c r="AD2" s="4">
        <f>AD$5*('BNVP-HDVs-psgr'!AD$2/'BNVP-HDVs-psgr'!AD$5)</f>
        <v>79873206.132902727</v>
      </c>
      <c r="AE2" s="4">
        <f>AE$5*('BNVP-HDVs-psgr'!AE$2/'BNVP-HDVs-psgr'!AE$5)</f>
        <v>79786479.577725291</v>
      </c>
      <c r="AF2" s="4">
        <f>AF$5*('BNVP-HDVs-psgr'!AF$2/'BNVP-HDVs-psgr'!AF$5)</f>
        <v>79702054.807583213</v>
      </c>
      <c r="AG2" s="4">
        <f>AG$5*('BNVP-HDVs-psgr'!AG$2/'BNVP-HDVs-psgr'!AG$5)</f>
        <v>79618676.387977153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102671485.62255213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96315979.350005478</v>
      </c>
      <c r="D2" s="4">
        <f>D$5*('BNVP-HDVs-psgr'!D$2/'BNVP-HDVs-psgr'!D$5)</f>
        <v>96799125.359234765</v>
      </c>
      <c r="E2" s="4">
        <f>E$5*('BNVP-HDVs-psgr'!E$2/'BNVP-HDVs-psgr'!E$5)</f>
        <v>94968770.739330545</v>
      </c>
      <c r="F2" s="4">
        <f>F$5*('BNVP-HDVs-psgr'!F$2/'BNVP-HDVs-psgr'!F$5)</f>
        <v>93978801.99286665</v>
      </c>
      <c r="G2" s="4">
        <f>G$5*('BNVP-HDVs-psgr'!G$2/'BNVP-HDVs-psgr'!G$5)</f>
        <v>90914131.862838477</v>
      </c>
      <c r="H2" s="4">
        <f>H$5*('BNVP-HDVs-psgr'!H$2/'BNVP-HDVs-psgr'!H$5)</f>
        <v>89911667.071843475</v>
      </c>
      <c r="I2" s="4">
        <f>I$5*('BNVP-HDVs-psgr'!I$2/'BNVP-HDVs-psgr'!I$5)</f>
        <v>89105699.349212334</v>
      </c>
      <c r="J2" s="4">
        <f>J$5*('BNVP-HDVs-psgr'!J$2/'BNVP-HDVs-psgr'!J$5)</f>
        <v>85907665.307780415</v>
      </c>
      <c r="K2" s="4">
        <f>K$5*('BNVP-HDVs-psgr'!K$2/'BNVP-HDVs-psgr'!K$5)</f>
        <v>85302218.210543558</v>
      </c>
      <c r="L2" s="4">
        <f>L$5*('BNVP-HDVs-psgr'!L$2/'BNVP-HDVs-psgr'!L$5)</f>
        <v>84754550.251465097</v>
      </c>
      <c r="M2" s="4">
        <f>M$5*('BNVP-HDVs-psgr'!M$2/'BNVP-HDVs-psgr'!M$5)</f>
        <v>84264448.639704004</v>
      </c>
      <c r="N2" s="4">
        <f>N$5*('BNVP-HDVs-psgr'!N$2/'BNVP-HDVs-psgr'!N$5)</f>
        <v>83771864.210639223</v>
      </c>
      <c r="O2" s="4">
        <f>O$5*('BNVP-HDVs-psgr'!O$2/'BNVP-HDVs-psgr'!O$5)</f>
        <v>83296896.611532092</v>
      </c>
      <c r="P2" s="4">
        <f>P$5*('BNVP-HDVs-psgr'!P$2/'BNVP-HDVs-psgr'!P$5)</f>
        <v>82853709.61853756</v>
      </c>
      <c r="Q2" s="4">
        <f>Q$5*('BNVP-HDVs-psgr'!Q$2/'BNVP-HDVs-psgr'!Q$5)</f>
        <v>82424574.362012446</v>
      </c>
      <c r="R2" s="4">
        <f>R$5*('BNVP-HDVs-psgr'!R$2/'BNVP-HDVs-psgr'!R$5)</f>
        <v>82021916.697064176</v>
      </c>
      <c r="S2" s="4">
        <f>S$5*('BNVP-HDVs-psgr'!S$2/'BNVP-HDVs-psgr'!S$5)</f>
        <v>81641797.792466789</v>
      </c>
      <c r="T2" s="4">
        <f>T$5*('BNVP-HDVs-psgr'!T$2/'BNVP-HDVs-psgr'!T$5)</f>
        <v>81302046.278942227</v>
      </c>
      <c r="U2" s="4">
        <f>U$5*('BNVP-HDVs-psgr'!U$2/'BNVP-HDVs-psgr'!U$5)</f>
        <v>80977465.295597002</v>
      </c>
      <c r="V2" s="4">
        <f>V$5*('BNVP-HDVs-psgr'!V$2/'BNVP-HDVs-psgr'!V$5)</f>
        <v>80691751.461233586</v>
      </c>
      <c r="W2" s="4">
        <f>W$5*('BNVP-HDVs-psgr'!W$2/'BNVP-HDVs-psgr'!W$5)</f>
        <v>80447965.018917531</v>
      </c>
      <c r="X2" s="4">
        <f>X$5*('BNVP-HDVs-psgr'!X$2/'BNVP-HDVs-psgr'!X$5)</f>
        <v>80351327.302358925</v>
      </c>
      <c r="Y2" s="4">
        <f>Y$5*('BNVP-HDVs-psgr'!Y$2/'BNVP-HDVs-psgr'!Y$5)</f>
        <v>80258643.953745171</v>
      </c>
      <c r="Z2" s="4">
        <f>Z$5*('BNVP-HDVs-psgr'!Z$2/'BNVP-HDVs-psgr'!Z$5)</f>
        <v>80187447.402360082</v>
      </c>
      <c r="AA2" s="4">
        <f>AA$5*('BNVP-HDVs-psgr'!AA$2/'BNVP-HDVs-psgr'!AA$5)</f>
        <v>80117249.467283309</v>
      </c>
      <c r="AB2" s="4">
        <f>AB$5*('BNVP-HDVs-psgr'!AB$2/'BNVP-HDVs-psgr'!AB$5)</f>
        <v>80048519.762408569</v>
      </c>
      <c r="AC2" s="4">
        <f>AC$5*('BNVP-HDVs-psgr'!AC$2/'BNVP-HDVs-psgr'!AC$5)</f>
        <v>79982619.835126877</v>
      </c>
      <c r="AD2" s="4">
        <f>AD$5*('BNVP-HDVs-psgr'!AD$2/'BNVP-HDVs-psgr'!AD$5)</f>
        <v>79873206.132902727</v>
      </c>
      <c r="AE2" s="4">
        <f>AE$5*('BNVP-HDVs-psgr'!AE$2/'BNVP-HDVs-psgr'!AE$5)</f>
        <v>79786479.577725291</v>
      </c>
      <c r="AF2" s="4">
        <f>AF$5*('BNVP-HDVs-psgr'!AF$2/'BNVP-HDVs-psgr'!AF$5)</f>
        <v>79702054.807583213</v>
      </c>
      <c r="AG2" s="4">
        <f>AG$5*('BNVP-HDVs-psgr'!AG$2/'BNVP-HDVs-psgr'!AG$5)</f>
        <v>79618676.387977153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102671485.62255213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3713983.7795631932</v>
      </c>
      <c r="D2" s="4">
        <f>D$5*('BNVP-HDVs-psgr'!D$2/'BNVP-HDVs-psgr'!D$5)</f>
        <v>3732614.0884023691</v>
      </c>
      <c r="E2" s="4">
        <f>E$5*('BNVP-HDVs-psgr'!E$2/'BNVP-HDVs-psgr'!E$5)</f>
        <v>3662034.8614137745</v>
      </c>
      <c r="F2" s="4">
        <f>F$5*('BNVP-HDVs-psgr'!F$2/'BNVP-HDVs-psgr'!F$5)</f>
        <v>3623861.2593650375</v>
      </c>
      <c r="G2" s="4">
        <f>G$5*('BNVP-HDVs-psgr'!G$2/'BNVP-HDVs-psgr'!G$5)</f>
        <v>3505686.3186184498</v>
      </c>
      <c r="H2" s="4">
        <f>H$5*('BNVP-HDVs-psgr'!H$2/'BNVP-HDVs-psgr'!H$5)</f>
        <v>3467030.8639528332</v>
      </c>
      <c r="I2" s="4">
        <f>I$5*('BNVP-HDVs-psgr'!I$2/'BNVP-HDVs-psgr'!I$5)</f>
        <v>3435952.4170647427</v>
      </c>
      <c r="J2" s="4">
        <f>J$5*('BNVP-HDVs-psgr'!J$2/'BNVP-HDVs-psgr'!J$5)</f>
        <v>3312634.9090403756</v>
      </c>
      <c r="K2" s="4">
        <f>K$5*('BNVP-HDVs-psgr'!K$2/'BNVP-HDVs-psgr'!K$5)</f>
        <v>3289288.6199438386</v>
      </c>
      <c r="L2" s="4">
        <f>L$5*('BNVP-HDVs-psgr'!L$2/'BNVP-HDVs-psgr'!L$5)</f>
        <v>3268170.3181798877</v>
      </c>
      <c r="M2" s="4">
        <f>M$5*('BNVP-HDVs-psgr'!M$2/'BNVP-HDVs-psgr'!M$5)</f>
        <v>3249271.7984461696</v>
      </c>
      <c r="N2" s="4">
        <f>N$5*('BNVP-HDVs-psgr'!N$2/'BNVP-HDVs-psgr'!N$5)</f>
        <v>3230277.5402560113</v>
      </c>
      <c r="O2" s="4">
        <f>O$5*('BNVP-HDVs-psgr'!O$2/'BNVP-HDVs-psgr'!O$5)</f>
        <v>3211962.5942750163</v>
      </c>
      <c r="P2" s="4">
        <f>P$5*('BNVP-HDVs-psgr'!P$2/'BNVP-HDVs-psgr'!P$5)</f>
        <v>3194873.1215374381</v>
      </c>
      <c r="Q2" s="4">
        <f>Q$5*('BNVP-HDVs-psgr'!Q$2/'BNVP-HDVs-psgr'!Q$5)</f>
        <v>3178325.489537755</v>
      </c>
      <c r="R2" s="4">
        <f>R$5*('BNVP-HDVs-psgr'!R$2/'BNVP-HDVs-psgr'!R$5)</f>
        <v>3162798.8443598012</v>
      </c>
      <c r="S2" s="4">
        <f>S$5*('BNVP-HDVs-psgr'!S$2/'BNVP-HDVs-psgr'!S$5)</f>
        <v>3148141.3030514182</v>
      </c>
      <c r="T2" s="4">
        <f>T$5*('BNVP-HDVs-psgr'!T$2/'BNVP-HDVs-psgr'!T$5)</f>
        <v>3135040.3449463584</v>
      </c>
      <c r="U2" s="4">
        <f>U$5*('BNVP-HDVs-psgr'!U$2/'BNVP-HDVs-psgr'!U$5)</f>
        <v>3122524.3687248202</v>
      </c>
      <c r="V2" s="4">
        <f>V$5*('BNVP-HDVs-psgr'!V$2/'BNVP-HDVs-psgr'!V$5)</f>
        <v>3111507.1257545087</v>
      </c>
      <c r="W2" s="4">
        <f>W$5*('BNVP-HDVs-psgr'!W$2/'BNVP-HDVs-psgr'!W$5)</f>
        <v>3102106.6202667425</v>
      </c>
      <c r="X2" s="4">
        <f>X$5*('BNVP-HDVs-psgr'!X$2/'BNVP-HDVs-psgr'!X$5)</f>
        <v>3098380.2301680818</v>
      </c>
      <c r="Y2" s="4">
        <f>Y$5*('BNVP-HDVs-psgr'!Y$2/'BNVP-HDVs-psgr'!Y$5)</f>
        <v>3094806.3221238498</v>
      </c>
      <c r="Z2" s="4">
        <f>Z$5*('BNVP-HDVs-psgr'!Z$2/'BNVP-HDVs-psgr'!Z$5)</f>
        <v>3092060.9538185121</v>
      </c>
      <c r="AA2" s="4">
        <f>AA$5*('BNVP-HDVs-psgr'!AA$2/'BNVP-HDVs-psgr'!AA$5)</f>
        <v>3089354.0925687649</v>
      </c>
      <c r="AB2" s="4">
        <f>AB$5*('BNVP-HDVs-psgr'!AB$2/'BNVP-HDVs-psgr'!AB$5)</f>
        <v>3086703.8468795079</v>
      </c>
      <c r="AC2" s="4">
        <f>AC$5*('BNVP-HDVs-psgr'!AC$2/'BNVP-HDVs-psgr'!AC$5)</f>
        <v>3084162.7185781575</v>
      </c>
      <c r="AD2" s="4">
        <f>AD$5*('BNVP-HDVs-psgr'!AD$2/'BNVP-HDVs-psgr'!AD$5)</f>
        <v>3079943.6812173286</v>
      </c>
      <c r="AE2" s="4">
        <f>AE$5*('BNVP-HDVs-psgr'!AE$2/'BNVP-HDVs-psgr'!AE$5)</f>
        <v>3076599.4695780957</v>
      </c>
      <c r="AF2" s="4">
        <f>AF$5*('BNVP-HDVs-psgr'!AF$2/'BNVP-HDVs-psgr'!AF$5)</f>
        <v>3073344.0157165765</v>
      </c>
      <c r="AG2" s="4">
        <f>AG$5*('BNVP-HDVs-psgr'!AG$2/'BNVP-HDVs-psgr'!AG$5)</f>
        <v>3070128.9095621011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3959054.7155225752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3713983.7795631932</v>
      </c>
      <c r="D2" s="4">
        <f>D$5*('BNVP-HDVs-psgr'!D$2/'BNVP-HDVs-psgr'!D$5)</f>
        <v>3732614.0884023691</v>
      </c>
      <c r="E2" s="4">
        <f>E$5*('BNVP-HDVs-psgr'!E$2/'BNVP-HDVs-psgr'!E$5)</f>
        <v>3662034.8614137745</v>
      </c>
      <c r="F2" s="4">
        <f>F$5*('BNVP-HDVs-psgr'!F$2/'BNVP-HDVs-psgr'!F$5)</f>
        <v>3623861.2593650375</v>
      </c>
      <c r="G2" s="4">
        <f>G$5*('BNVP-HDVs-psgr'!G$2/'BNVP-HDVs-psgr'!G$5)</f>
        <v>3505686.3186184498</v>
      </c>
      <c r="H2" s="4">
        <f>H$5*('BNVP-HDVs-psgr'!H$2/'BNVP-HDVs-psgr'!H$5)</f>
        <v>3467030.8639528332</v>
      </c>
      <c r="I2" s="4">
        <f>I$5*('BNVP-HDVs-psgr'!I$2/'BNVP-HDVs-psgr'!I$5)</f>
        <v>3435952.4170647427</v>
      </c>
      <c r="J2" s="4">
        <f>J$5*('BNVP-HDVs-psgr'!J$2/'BNVP-HDVs-psgr'!J$5)</f>
        <v>3312634.9090403756</v>
      </c>
      <c r="K2" s="4">
        <f>K$5*('BNVP-HDVs-psgr'!K$2/'BNVP-HDVs-psgr'!K$5)</f>
        <v>3289288.6199438386</v>
      </c>
      <c r="L2" s="4">
        <f>L$5*('BNVP-HDVs-psgr'!L$2/'BNVP-HDVs-psgr'!L$5)</f>
        <v>3268170.3181798877</v>
      </c>
      <c r="M2" s="4">
        <f>M$5*('BNVP-HDVs-psgr'!M$2/'BNVP-HDVs-psgr'!M$5)</f>
        <v>3249271.7984461696</v>
      </c>
      <c r="N2" s="4">
        <f>N$5*('BNVP-HDVs-psgr'!N$2/'BNVP-HDVs-psgr'!N$5)</f>
        <v>3230277.5402560113</v>
      </c>
      <c r="O2" s="4">
        <f>O$5*('BNVP-HDVs-psgr'!O$2/'BNVP-HDVs-psgr'!O$5)</f>
        <v>3211962.5942750163</v>
      </c>
      <c r="P2" s="4">
        <f>P$5*('BNVP-HDVs-psgr'!P$2/'BNVP-HDVs-psgr'!P$5)</f>
        <v>3194873.1215374381</v>
      </c>
      <c r="Q2" s="4">
        <f>Q$5*('BNVP-HDVs-psgr'!Q$2/'BNVP-HDVs-psgr'!Q$5)</f>
        <v>3178325.489537755</v>
      </c>
      <c r="R2" s="4">
        <f>R$5*('BNVP-HDVs-psgr'!R$2/'BNVP-HDVs-psgr'!R$5)</f>
        <v>3162798.8443598012</v>
      </c>
      <c r="S2" s="4">
        <f>S$5*('BNVP-HDVs-psgr'!S$2/'BNVP-HDVs-psgr'!S$5)</f>
        <v>3148141.3030514182</v>
      </c>
      <c r="T2" s="4">
        <f>T$5*('BNVP-HDVs-psgr'!T$2/'BNVP-HDVs-psgr'!T$5)</f>
        <v>3135040.3449463584</v>
      </c>
      <c r="U2" s="4">
        <f>U$5*('BNVP-HDVs-psgr'!U$2/'BNVP-HDVs-psgr'!U$5)</f>
        <v>3122524.3687248202</v>
      </c>
      <c r="V2" s="4">
        <f>V$5*('BNVP-HDVs-psgr'!V$2/'BNVP-HDVs-psgr'!V$5)</f>
        <v>3111507.1257545087</v>
      </c>
      <c r="W2" s="4">
        <f>W$5*('BNVP-HDVs-psgr'!W$2/'BNVP-HDVs-psgr'!W$5)</f>
        <v>3102106.6202667425</v>
      </c>
      <c r="X2" s="4">
        <f>X$5*('BNVP-HDVs-psgr'!X$2/'BNVP-HDVs-psgr'!X$5)</f>
        <v>3098380.2301680818</v>
      </c>
      <c r="Y2" s="4">
        <f>Y$5*('BNVP-HDVs-psgr'!Y$2/'BNVP-HDVs-psgr'!Y$5)</f>
        <v>3094806.3221238498</v>
      </c>
      <c r="Z2" s="4">
        <f>Z$5*('BNVP-HDVs-psgr'!Z$2/'BNVP-HDVs-psgr'!Z$5)</f>
        <v>3092060.9538185121</v>
      </c>
      <c r="AA2" s="4">
        <f>AA$5*('BNVP-HDVs-psgr'!AA$2/'BNVP-HDVs-psgr'!AA$5)</f>
        <v>3089354.0925687649</v>
      </c>
      <c r="AB2" s="4">
        <f>AB$5*('BNVP-HDVs-psgr'!AB$2/'BNVP-HDVs-psgr'!AB$5)</f>
        <v>3086703.8468795079</v>
      </c>
      <c r="AC2" s="4">
        <f>AC$5*('BNVP-HDVs-psgr'!AC$2/'BNVP-HDVs-psgr'!AC$5)</f>
        <v>3084162.7185781575</v>
      </c>
      <c r="AD2" s="4">
        <f>AD$5*('BNVP-HDVs-psgr'!AD$2/'BNVP-HDVs-psgr'!AD$5)</f>
        <v>3079943.6812173286</v>
      </c>
      <c r="AE2" s="4">
        <f>AE$5*('BNVP-HDVs-psgr'!AE$2/'BNVP-HDVs-psgr'!AE$5)</f>
        <v>3076599.4695780957</v>
      </c>
      <c r="AF2" s="4">
        <f>AF$5*('BNVP-HDVs-psgr'!AF$2/'BNVP-HDVs-psgr'!AF$5)</f>
        <v>3073344.0157165765</v>
      </c>
      <c r="AG2" s="4">
        <f>AG$5*('BNVP-HDVs-psgr'!AG$2/'BNVP-HDVs-psgr'!AG$5)</f>
        <v>3070128.9095621011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3959054.7155225752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44567.805354758319</v>
      </c>
      <c r="D2" s="4">
        <f>D$5*('BNVP-HDVs-psgr'!D$2/'BNVP-HDVs-psgr'!D$5)</f>
        <v>44791.369060828431</v>
      </c>
      <c r="E2" s="4">
        <f>E$5*('BNVP-HDVs-psgr'!E$2/'BNVP-HDVs-psgr'!E$5)</f>
        <v>43944.418336965289</v>
      </c>
      <c r="F2" s="4">
        <f>F$5*('BNVP-HDVs-psgr'!F$2/'BNVP-HDVs-psgr'!F$5)</f>
        <v>43486.335112380453</v>
      </c>
      <c r="G2" s="4">
        <f>G$5*('BNVP-HDVs-psgr'!G$2/'BNVP-HDVs-psgr'!G$5)</f>
        <v>42068.235823421397</v>
      </c>
      <c r="H2" s="4">
        <f>H$5*('BNVP-HDVs-psgr'!H$2/'BNVP-HDVs-psgr'!H$5)</f>
        <v>41604.370367433999</v>
      </c>
      <c r="I2" s="4">
        <f>I$5*('BNVP-HDVs-psgr'!I$2/'BNVP-HDVs-psgr'!I$5)</f>
        <v>41231.42900477691</v>
      </c>
      <c r="J2" s="4">
        <f>J$5*('BNVP-HDVs-psgr'!J$2/'BNVP-HDVs-psgr'!J$5)</f>
        <v>39751.61890848451</v>
      </c>
      <c r="K2" s="4">
        <f>K$5*('BNVP-HDVs-psgr'!K$2/'BNVP-HDVs-psgr'!K$5)</f>
        <v>39471.463439326064</v>
      </c>
      <c r="L2" s="4">
        <f>L$5*('BNVP-HDVs-psgr'!L$2/'BNVP-HDVs-psgr'!L$5)</f>
        <v>39218.043818158651</v>
      </c>
      <c r="M2" s="4">
        <f>M$5*('BNVP-HDVs-psgr'!M$2/'BNVP-HDVs-psgr'!M$5)</f>
        <v>38991.261581354032</v>
      </c>
      <c r="N2" s="4">
        <f>N$5*('BNVP-HDVs-psgr'!N$2/'BNVP-HDVs-psgr'!N$5)</f>
        <v>38763.330483072139</v>
      </c>
      <c r="O2" s="4">
        <f>O$5*('BNVP-HDVs-psgr'!O$2/'BNVP-HDVs-psgr'!O$5)</f>
        <v>38543.551131300199</v>
      </c>
      <c r="P2" s="4">
        <f>P$5*('BNVP-HDVs-psgr'!P$2/'BNVP-HDVs-psgr'!P$5)</f>
        <v>38338.477458449255</v>
      </c>
      <c r="Q2" s="4">
        <f>Q$5*('BNVP-HDVs-psgr'!Q$2/'BNVP-HDVs-psgr'!Q$5)</f>
        <v>38139.905874453063</v>
      </c>
      <c r="R2" s="4">
        <f>R$5*('BNVP-HDVs-psgr'!R$2/'BNVP-HDVs-psgr'!R$5)</f>
        <v>37953.586132317614</v>
      </c>
      <c r="S2" s="4">
        <f>S$5*('BNVP-HDVs-psgr'!S$2/'BNVP-HDVs-psgr'!S$5)</f>
        <v>37777.69563661702</v>
      </c>
      <c r="T2" s="4">
        <f>T$5*('BNVP-HDVs-psgr'!T$2/'BNVP-HDVs-psgr'!T$5)</f>
        <v>37620.484139356297</v>
      </c>
      <c r="U2" s="4">
        <f>U$5*('BNVP-HDVs-psgr'!U$2/'BNVP-HDVs-psgr'!U$5)</f>
        <v>37470.292424697836</v>
      </c>
      <c r="V2" s="4">
        <f>V$5*('BNVP-HDVs-psgr'!V$2/'BNVP-HDVs-psgr'!V$5)</f>
        <v>37338.085509054101</v>
      </c>
      <c r="W2" s="4">
        <f>W$5*('BNVP-HDVs-psgr'!W$2/'BNVP-HDVs-psgr'!W$5)</f>
        <v>37225.27944320091</v>
      </c>
      <c r="X2" s="4">
        <f>X$5*('BNVP-HDVs-psgr'!X$2/'BNVP-HDVs-psgr'!X$5)</f>
        <v>37180.562762016983</v>
      </c>
      <c r="Y2" s="4">
        <f>Y$5*('BNVP-HDVs-psgr'!Y$2/'BNVP-HDVs-psgr'!Y$5)</f>
        <v>37137.675865486199</v>
      </c>
      <c r="Z2" s="4">
        <f>Z$5*('BNVP-HDVs-psgr'!Z$2/'BNVP-HDVs-psgr'!Z$5)</f>
        <v>37104.731445822144</v>
      </c>
      <c r="AA2" s="4">
        <f>AA$5*('BNVP-HDVs-psgr'!AA$2/'BNVP-HDVs-psgr'!AA$5)</f>
        <v>37072.249110825185</v>
      </c>
      <c r="AB2" s="4">
        <f>AB$5*('BNVP-HDVs-psgr'!AB$2/'BNVP-HDVs-psgr'!AB$5)</f>
        <v>37040.446162554093</v>
      </c>
      <c r="AC2" s="4">
        <f>AC$5*('BNVP-HDVs-psgr'!AC$2/'BNVP-HDVs-psgr'!AC$5)</f>
        <v>37009.95262293789</v>
      </c>
      <c r="AD2" s="4">
        <f>AD$5*('BNVP-HDVs-psgr'!AD$2/'BNVP-HDVs-psgr'!AD$5)</f>
        <v>36959.324174607944</v>
      </c>
      <c r="AE2" s="4">
        <f>AE$5*('BNVP-HDVs-psgr'!AE$2/'BNVP-HDVs-psgr'!AE$5)</f>
        <v>36919.193634937146</v>
      </c>
      <c r="AF2" s="4">
        <f>AF$5*('BNVP-HDVs-psgr'!AF$2/'BNVP-HDVs-psgr'!AF$5)</f>
        <v>36880.128188598916</v>
      </c>
      <c r="AG2" s="4">
        <f>AG$5*('BNVP-HDVs-psgr'!AG$2/'BNVP-HDVs-psgr'!AG$5)</f>
        <v>36841.54691474521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47508.656586270903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14855935.118252773</v>
      </c>
      <c r="D2" s="4">
        <f>D$5*('BNVP-HDVs-psgr'!D$2/'BNVP-HDVs-psgr'!D$5)</f>
        <v>14930456.353609476</v>
      </c>
      <c r="E2" s="4">
        <f>E$5*('BNVP-HDVs-psgr'!E$2/'BNVP-HDVs-psgr'!E$5)</f>
        <v>14648139.445655098</v>
      </c>
      <c r="F2" s="4">
        <f>F$5*('BNVP-HDVs-psgr'!F$2/'BNVP-HDVs-psgr'!F$5)</f>
        <v>14495445.03746015</v>
      </c>
      <c r="G2" s="4">
        <f>G$5*('BNVP-HDVs-psgr'!G$2/'BNVP-HDVs-psgr'!G$5)</f>
        <v>14022745.274473799</v>
      </c>
      <c r="H2" s="4">
        <f>H$5*('BNVP-HDVs-psgr'!H$2/'BNVP-HDVs-psgr'!H$5)</f>
        <v>13868123.455811333</v>
      </c>
      <c r="I2" s="4">
        <f>I$5*('BNVP-HDVs-psgr'!I$2/'BNVP-HDVs-psgr'!I$5)</f>
        <v>13743809.668258971</v>
      </c>
      <c r="J2" s="4">
        <f>J$5*('BNVP-HDVs-psgr'!J$2/'BNVP-HDVs-psgr'!J$5)</f>
        <v>13250539.636161502</v>
      </c>
      <c r="K2" s="4">
        <f>K$5*('BNVP-HDVs-psgr'!K$2/'BNVP-HDVs-psgr'!K$5)</f>
        <v>13157154.479775354</v>
      </c>
      <c r="L2" s="4">
        <f>L$5*('BNVP-HDVs-psgr'!L$2/'BNVP-HDVs-psgr'!L$5)</f>
        <v>13072681.272719551</v>
      </c>
      <c r="M2" s="4">
        <f>M$5*('BNVP-HDVs-psgr'!M$2/'BNVP-HDVs-psgr'!M$5)</f>
        <v>12997087.193784678</v>
      </c>
      <c r="N2" s="4">
        <f>N$5*('BNVP-HDVs-psgr'!N$2/'BNVP-HDVs-psgr'!N$5)</f>
        <v>12921110.161024045</v>
      </c>
      <c r="O2" s="4">
        <f>O$5*('BNVP-HDVs-psgr'!O$2/'BNVP-HDVs-psgr'!O$5)</f>
        <v>12847850.377100065</v>
      </c>
      <c r="P2" s="4">
        <f>P$5*('BNVP-HDVs-psgr'!P$2/'BNVP-HDVs-psgr'!P$5)</f>
        <v>12779492.486149753</v>
      </c>
      <c r="Q2" s="4">
        <f>Q$5*('BNVP-HDVs-psgr'!Q$2/'BNVP-HDVs-psgr'!Q$5)</f>
        <v>12713301.95815102</v>
      </c>
      <c r="R2" s="4">
        <f>R$5*('BNVP-HDVs-psgr'!R$2/'BNVP-HDVs-psgr'!R$5)</f>
        <v>12651195.377439205</v>
      </c>
      <c r="S2" s="4">
        <f>S$5*('BNVP-HDVs-psgr'!S$2/'BNVP-HDVs-psgr'!S$5)</f>
        <v>12592565.212205673</v>
      </c>
      <c r="T2" s="4">
        <f>T$5*('BNVP-HDVs-psgr'!T$2/'BNVP-HDVs-psgr'!T$5)</f>
        <v>12540161.379785433</v>
      </c>
      <c r="U2" s="4">
        <f>U$5*('BNVP-HDVs-psgr'!U$2/'BNVP-HDVs-psgr'!U$5)</f>
        <v>12490097.474899281</v>
      </c>
      <c r="V2" s="4">
        <f>V$5*('BNVP-HDVs-psgr'!V$2/'BNVP-HDVs-psgr'!V$5)</f>
        <v>12446028.503018035</v>
      </c>
      <c r="W2" s="4">
        <f>W$5*('BNVP-HDVs-psgr'!W$2/'BNVP-HDVs-psgr'!W$5)</f>
        <v>12408426.48106697</v>
      </c>
      <c r="X2" s="4">
        <f>X$5*('BNVP-HDVs-psgr'!X$2/'BNVP-HDVs-psgr'!X$5)</f>
        <v>12393520.920672327</v>
      </c>
      <c r="Y2" s="4">
        <f>Y$5*('BNVP-HDVs-psgr'!Y$2/'BNVP-HDVs-psgr'!Y$5)</f>
        <v>12379225.288495399</v>
      </c>
      <c r="Z2" s="4">
        <f>Z$5*('BNVP-HDVs-psgr'!Z$2/'BNVP-HDVs-psgr'!Z$5)</f>
        <v>12368243.815274049</v>
      </c>
      <c r="AA2" s="4">
        <f>AA$5*('BNVP-HDVs-psgr'!AA$2/'BNVP-HDVs-psgr'!AA$5)</f>
        <v>12357416.37027506</v>
      </c>
      <c r="AB2" s="4">
        <f>AB$5*('BNVP-HDVs-psgr'!AB$2/'BNVP-HDVs-psgr'!AB$5)</f>
        <v>12346815.387518032</v>
      </c>
      <c r="AC2" s="4">
        <f>AC$5*('BNVP-HDVs-psgr'!AC$2/'BNVP-HDVs-psgr'!AC$5)</f>
        <v>12336650.87431263</v>
      </c>
      <c r="AD2" s="4">
        <f>AD$5*('BNVP-HDVs-psgr'!AD$2/'BNVP-HDVs-psgr'!AD$5)</f>
        <v>12319774.724869315</v>
      </c>
      <c r="AE2" s="4">
        <f>AE$5*('BNVP-HDVs-psgr'!AE$2/'BNVP-HDVs-psgr'!AE$5)</f>
        <v>12306397.878312383</v>
      </c>
      <c r="AF2" s="4">
        <f>AF$5*('BNVP-HDVs-psgr'!AF$2/'BNVP-HDVs-psgr'!AF$5)</f>
        <v>12293376.062866306</v>
      </c>
      <c r="AG2" s="4">
        <f>AG$5*('BNVP-HDVs-psgr'!AG$2/'BNVP-HDVs-psgr'!AG$5)</f>
        <v>12280515.638248404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15836218.862090301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1093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C79" sqref="C79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999</v>
      </c>
      <c r="B10" s="36" t="s">
        <v>1151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  <c r="AJ12" s="25"/>
      <c r="AK12" s="25"/>
    </row>
    <row r="13" spans="1:37" ht="15" customHeight="1" thickBot="1" x14ac:dyDescent="0.5">
      <c r="A13" s="31"/>
      <c r="B13" s="33" t="s">
        <v>998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997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941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996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995</v>
      </c>
      <c r="B18" s="39" t="s">
        <v>968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994</v>
      </c>
      <c r="B19" s="39" t="s">
        <v>966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993</v>
      </c>
      <c r="B20" s="39" t="s">
        <v>964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992</v>
      </c>
      <c r="B21" s="39" t="s">
        <v>962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991</v>
      </c>
      <c r="B22" s="39" t="s">
        <v>960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990</v>
      </c>
      <c r="B23" s="39" t="s">
        <v>958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1152</v>
      </c>
      <c r="B24" s="39" t="s">
        <v>1044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1153</v>
      </c>
      <c r="B25" s="39" t="s">
        <v>1045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989</v>
      </c>
      <c r="B26" s="39" t="s">
        <v>988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987</v>
      </c>
      <c r="B27" s="39" t="s">
        <v>986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985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984</v>
      </c>
      <c r="B30" s="39" t="s">
        <v>953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983</v>
      </c>
      <c r="B31" s="39" t="s">
        <v>951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982</v>
      </c>
      <c r="B32" s="39" t="s">
        <v>949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981</v>
      </c>
      <c r="B33" s="39" t="s">
        <v>947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980</v>
      </c>
      <c r="B34" s="39" t="s">
        <v>945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979</v>
      </c>
      <c r="B35" s="39" t="s">
        <v>943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1154</v>
      </c>
      <c r="B36" s="39" t="s">
        <v>1044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1155</v>
      </c>
      <c r="B37" s="39" t="s">
        <v>1045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978</v>
      </c>
      <c r="B38" s="39" t="s">
        <v>977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976</v>
      </c>
      <c r="B39" s="39" t="s">
        <v>975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974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973</v>
      </c>
      <c r="B42" s="39" t="s">
        <v>936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972</v>
      </c>
      <c r="B43" s="39" t="s">
        <v>934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971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970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969</v>
      </c>
      <c r="B47" s="39" t="s">
        <v>968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967</v>
      </c>
      <c r="B48" s="39" t="s">
        <v>966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965</v>
      </c>
      <c r="B49" s="39" t="s">
        <v>964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963</v>
      </c>
      <c r="B50" s="39" t="s">
        <v>962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961</v>
      </c>
      <c r="B51" s="39" t="s">
        <v>960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959</v>
      </c>
      <c r="B52" s="39" t="s">
        <v>958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1156</v>
      </c>
      <c r="B53" s="39" t="s">
        <v>1044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1157</v>
      </c>
      <c r="B54" s="39" t="s">
        <v>1045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957</v>
      </c>
      <c r="B55" s="39" t="s">
        <v>956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955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954</v>
      </c>
      <c r="B58" s="39" t="s">
        <v>953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952</v>
      </c>
      <c r="B59" s="39" t="s">
        <v>951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950</v>
      </c>
      <c r="B60" s="39" t="s">
        <v>949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948</v>
      </c>
      <c r="B61" s="39" t="s">
        <v>947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946</v>
      </c>
      <c r="B62" s="39" t="s">
        <v>945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944</v>
      </c>
      <c r="B63" s="39" t="s">
        <v>943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1158</v>
      </c>
      <c r="B64" s="39" t="s">
        <v>1044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1159</v>
      </c>
      <c r="B65" s="39" t="s">
        <v>1045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942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941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940</v>
      </c>
      <c r="B68" s="39" t="s">
        <v>936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939</v>
      </c>
      <c r="B69" s="39" t="s">
        <v>934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938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937</v>
      </c>
      <c r="B72" s="39" t="s">
        <v>936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935</v>
      </c>
      <c r="B73" s="39" t="s">
        <v>934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933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1046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932</v>
      </c>
      <c r="B77" s="39" t="s">
        <v>903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931</v>
      </c>
      <c r="B78" s="39" t="s">
        <v>901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930</v>
      </c>
      <c r="B79" s="39" t="s">
        <v>899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929</v>
      </c>
      <c r="B80" s="39" t="s">
        <v>897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928</v>
      </c>
      <c r="B81" s="39" t="s">
        <v>895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927</v>
      </c>
      <c r="B82" s="39" t="s">
        <v>893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1160</v>
      </c>
      <c r="B83" s="39" t="s">
        <v>1047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1161</v>
      </c>
      <c r="B84" s="39" t="s">
        <v>1048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1049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926</v>
      </c>
      <c r="B87" s="39" t="s">
        <v>889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925</v>
      </c>
      <c r="B88" s="39" t="s">
        <v>887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924</v>
      </c>
      <c r="B89" s="39" t="s">
        <v>885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923</v>
      </c>
      <c r="B90" s="39" t="s">
        <v>883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922</v>
      </c>
      <c r="B91" s="39" t="s">
        <v>881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921</v>
      </c>
      <c r="B92" s="39" t="s">
        <v>879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1162</v>
      </c>
      <c r="B93" s="39" t="s">
        <v>1047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1163</v>
      </c>
      <c r="B94" s="39" t="s">
        <v>1048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920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874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919</v>
      </c>
      <c r="B98" s="39" t="s">
        <v>903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918</v>
      </c>
      <c r="B99" s="39" t="s">
        <v>901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917</v>
      </c>
      <c r="B100" s="39" t="s">
        <v>899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916</v>
      </c>
      <c r="B101" s="39" t="s">
        <v>897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915</v>
      </c>
      <c r="B102" s="39" t="s">
        <v>895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914</v>
      </c>
      <c r="B103" s="39" t="s">
        <v>893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1164</v>
      </c>
      <c r="B104" s="39" t="s">
        <v>1047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1165</v>
      </c>
      <c r="B105" s="39" t="s">
        <v>1048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913</v>
      </c>
      <c r="B106" s="39" t="s">
        <v>891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872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912</v>
      </c>
      <c r="B109" s="39" t="s">
        <v>889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911</v>
      </c>
      <c r="B110" s="39" t="s">
        <v>887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910</v>
      </c>
      <c r="B111" s="39" t="s">
        <v>885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909</v>
      </c>
      <c r="B112" s="39" t="s">
        <v>883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908</v>
      </c>
      <c r="B113" s="39" t="s">
        <v>881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907</v>
      </c>
      <c r="B114" s="39" t="s">
        <v>879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1166</v>
      </c>
      <c r="B115" s="39" t="s">
        <v>1047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1167</v>
      </c>
      <c r="B116" s="39" t="s">
        <v>1048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906</v>
      </c>
      <c r="B117" s="39" t="s">
        <v>877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905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874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904</v>
      </c>
      <c r="B121" s="39" t="s">
        <v>903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902</v>
      </c>
      <c r="B122" s="39" t="s">
        <v>901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900</v>
      </c>
      <c r="B123" s="39" t="s">
        <v>899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898</v>
      </c>
      <c r="B124" s="39" t="s">
        <v>897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896</v>
      </c>
      <c r="B125" s="39" t="s">
        <v>895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894</v>
      </c>
      <c r="B126" s="39" t="s">
        <v>893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1168</v>
      </c>
      <c r="B127" s="39" t="s">
        <v>1047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1169</v>
      </c>
      <c r="B128" s="39" t="s">
        <v>1048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892</v>
      </c>
      <c r="B129" s="39" t="s">
        <v>891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872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890</v>
      </c>
      <c r="B132" s="39" t="s">
        <v>889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888</v>
      </c>
      <c r="B133" s="39" t="s">
        <v>887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886</v>
      </c>
      <c r="B134" s="39" t="s">
        <v>885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884</v>
      </c>
      <c r="B135" s="39" t="s">
        <v>883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882</v>
      </c>
      <c r="B136" s="39" t="s">
        <v>881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880</v>
      </c>
      <c r="B137" s="39" t="s">
        <v>879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1170</v>
      </c>
      <c r="B138" s="39" t="s">
        <v>1047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1171</v>
      </c>
      <c r="B139" s="39" t="s">
        <v>1048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878</v>
      </c>
      <c r="B140" s="39" t="s">
        <v>877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876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875</v>
      </c>
      <c r="B143" s="39" t="s">
        <v>874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873</v>
      </c>
      <c r="B144" s="39" t="s">
        <v>872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143" t="s">
        <v>1050</v>
      </c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54"/>
      <c r="AK146" s="54"/>
    </row>
    <row r="147" spans="2:37" ht="15" customHeight="1" x14ac:dyDescent="0.45">
      <c r="B147" s="48" t="s">
        <v>1051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1150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1096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1097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1098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1099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1100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1172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1173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1104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1174</v>
      </c>
      <c r="B22" s="39" t="s">
        <v>1052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1175</v>
      </c>
      <c r="B23" s="39" t="s">
        <v>1053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1176</v>
      </c>
      <c r="B30" s="39" t="s">
        <v>1054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1177</v>
      </c>
      <c r="B31" s="39" t="s">
        <v>1055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1178</v>
      </c>
      <c r="B40" s="39" t="s">
        <v>1052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1179</v>
      </c>
      <c r="B41" s="39" t="s">
        <v>1053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1180</v>
      </c>
      <c r="B48" s="39" t="s">
        <v>1054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1181</v>
      </c>
      <c r="B49" s="39" t="s">
        <v>1055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1182</v>
      </c>
      <c r="B58" s="39" t="s">
        <v>1052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1183</v>
      </c>
      <c r="B59" s="39" t="s">
        <v>1053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1184</v>
      </c>
      <c r="B66" s="39" t="s">
        <v>1054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1185</v>
      </c>
      <c r="B67" s="39" t="s">
        <v>1055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1186</v>
      </c>
      <c r="B76" s="39" t="s">
        <v>1052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1187</v>
      </c>
      <c r="B77" s="39" t="s">
        <v>1053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1188</v>
      </c>
      <c r="B84" s="39" t="s">
        <v>1054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1189</v>
      </c>
      <c r="B85" s="39" t="s">
        <v>1055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1190</v>
      </c>
      <c r="B94" s="39" t="s">
        <v>1052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1191</v>
      </c>
      <c r="B95" s="39" t="s">
        <v>1053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1192</v>
      </c>
      <c r="B102" s="39" t="s">
        <v>1054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1193</v>
      </c>
      <c r="B103" s="39" t="s">
        <v>1055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1194</v>
      </c>
      <c r="B111" s="39" t="s">
        <v>1052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1195</v>
      </c>
      <c r="B112" s="39" t="s">
        <v>1053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1196</v>
      </c>
      <c r="B119" s="39" t="s">
        <v>1054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1197</v>
      </c>
      <c r="B120" s="39" t="s">
        <v>1055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1198</v>
      </c>
      <c r="B129" s="39" t="s">
        <v>1052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1199</v>
      </c>
      <c r="B130" s="39" t="s">
        <v>1053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1200</v>
      </c>
      <c r="B137" s="39" t="s">
        <v>1054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1201</v>
      </c>
      <c r="B138" s="39" t="s">
        <v>1055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1202</v>
      </c>
      <c r="B147" s="39" t="s">
        <v>1052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1203</v>
      </c>
      <c r="B148" s="39" t="s">
        <v>1053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1204</v>
      </c>
      <c r="B155" s="39" t="s">
        <v>1054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1205</v>
      </c>
      <c r="B156" s="39" t="s">
        <v>1055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1206</v>
      </c>
      <c r="B164" s="39" t="s">
        <v>1052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1207</v>
      </c>
      <c r="B165" s="39" t="s">
        <v>1053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1208</v>
      </c>
      <c r="B172" s="39" t="s">
        <v>1054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1209</v>
      </c>
      <c r="B173" s="39" t="s">
        <v>1055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1210</v>
      </c>
      <c r="B182" s="39" t="s">
        <v>1052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1211</v>
      </c>
      <c r="B183" s="39" t="s">
        <v>1053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1212</v>
      </c>
      <c r="B190" s="39" t="s">
        <v>1054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1213</v>
      </c>
      <c r="B191" s="39" t="s">
        <v>1055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1214</v>
      </c>
      <c r="B200" s="39" t="s">
        <v>1052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1215</v>
      </c>
      <c r="B201" s="39" t="s">
        <v>1053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1216</v>
      </c>
      <c r="B208" s="39" t="s">
        <v>1054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1217</v>
      </c>
      <c r="B209" s="39" t="s">
        <v>1055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1041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1218</v>
      </c>
      <c r="B218" s="39" t="s">
        <v>1052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1219</v>
      </c>
      <c r="B219" s="39" t="s">
        <v>1053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1220</v>
      </c>
      <c r="B226" s="39" t="s">
        <v>1054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1221</v>
      </c>
      <c r="B227" s="39" t="s">
        <v>1055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1222</v>
      </c>
      <c r="B236" s="39" t="s">
        <v>1052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1223</v>
      </c>
      <c r="B237" s="39" t="s">
        <v>1053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1224</v>
      </c>
      <c r="B244" s="39" t="s">
        <v>1054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1225</v>
      </c>
      <c r="B245" s="39" t="s">
        <v>1055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1226</v>
      </c>
      <c r="B254" s="39" t="s">
        <v>1052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1227</v>
      </c>
      <c r="B255" s="39" t="s">
        <v>1053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1228</v>
      </c>
      <c r="B262" s="39" t="s">
        <v>1054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1229</v>
      </c>
      <c r="B263" s="39" t="s">
        <v>1055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1230</v>
      </c>
      <c r="B272" s="39" t="s">
        <v>1052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1231</v>
      </c>
      <c r="B273" s="39" t="s">
        <v>1053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1232</v>
      </c>
      <c r="B280" s="39" t="s">
        <v>1054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1233</v>
      </c>
      <c r="B281" s="39" t="s">
        <v>1055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1234</v>
      </c>
      <c r="B290" s="39" t="s">
        <v>1052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1235</v>
      </c>
      <c r="B291" s="39" t="s">
        <v>1053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1236</v>
      </c>
      <c r="B298" s="39" t="s">
        <v>1054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1237</v>
      </c>
      <c r="B299" s="39" t="s">
        <v>1055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143" t="s">
        <v>1238</v>
      </c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</row>
    <row r="307" spans="2:35" ht="15" customHeight="1" x14ac:dyDescent="0.45">
      <c r="B307" s="48" t="s">
        <v>1239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1240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54"/>
  <sheetViews>
    <sheetView topLeftCell="A238" workbookViewId="0">
      <selection activeCell="B253" sqref="B253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1068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1069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1070</v>
      </c>
    </row>
    <row r="18" spans="1:35" x14ac:dyDescent="0.45">
      <c r="A18" t="s">
        <v>1071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1072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1074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1073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1064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1041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1065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1066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1067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1075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C14" sqref="C14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1038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1000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1001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1002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1000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1001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1003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1006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1007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1008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1009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1010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1011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1056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1057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1004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1005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1012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1013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1014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1015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1016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1056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1057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1017</v>
      </c>
    </row>
    <row r="32" spans="2:36" x14ac:dyDescent="0.45">
      <c r="B32" t="s">
        <v>1018</v>
      </c>
    </row>
    <row r="33" spans="2:36" x14ac:dyDescent="0.45">
      <c r="B33" t="s">
        <v>1022</v>
      </c>
    </row>
    <row r="34" spans="2:36" x14ac:dyDescent="0.45">
      <c r="B34" t="s">
        <v>1021</v>
      </c>
    </row>
    <row r="36" spans="2:36" x14ac:dyDescent="0.45">
      <c r="B36" s="1" t="s">
        <v>1019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1006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1007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1008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1009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1010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1011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1056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1057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1005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1012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1013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1014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1015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1016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1056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1057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1020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1023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1024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1007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1008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1009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1010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1056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1057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1005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1012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1013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1014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1015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1016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1056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1057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1058</v>
      </c>
    </row>
    <row r="77" spans="2:36" x14ac:dyDescent="0.45">
      <c r="B77" s="1" t="s">
        <v>1027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1007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1008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1009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1010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1056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1057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1031</v>
      </c>
    </row>
    <row r="88" spans="2:36" x14ac:dyDescent="0.45">
      <c r="B88" t="s">
        <v>1033</v>
      </c>
    </row>
    <row r="89" spans="2:36" x14ac:dyDescent="0.45">
      <c r="B89" s="1" t="s">
        <v>1030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1006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1008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1010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1056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1012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1014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1056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1057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1034</v>
      </c>
    </row>
    <row r="108" spans="2:36" x14ac:dyDescent="0.45">
      <c r="B108" t="s">
        <v>1035</v>
      </c>
    </row>
    <row r="109" spans="2:36" x14ac:dyDescent="0.45">
      <c r="B109" s="1" t="s">
        <v>1032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1006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1007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1008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1009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1011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1056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1057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1078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1006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1007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1008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1009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1010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1011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1080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1081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1005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1012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1013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1014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1015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1016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1082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1083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1079</v>
      </c>
    </row>
    <row r="22" spans="1:35" x14ac:dyDescent="0.45">
      <c r="A22" t="s">
        <v>1006</v>
      </c>
    </row>
    <row r="23" spans="1:35" x14ac:dyDescent="0.45">
      <c r="A23" t="s">
        <v>1007</v>
      </c>
      <c r="B23" t="s">
        <v>1084</v>
      </c>
    </row>
    <row r="24" spans="1:35" x14ac:dyDescent="0.45">
      <c r="A24" t="s">
        <v>1008</v>
      </c>
      <c r="B24" t="s">
        <v>1084</v>
      </c>
    </row>
    <row r="25" spans="1:35" x14ac:dyDescent="0.45">
      <c r="A25" t="s">
        <v>1009</v>
      </c>
      <c r="B25" t="s">
        <v>1084</v>
      </c>
    </row>
    <row r="26" spans="1:35" x14ac:dyDescent="0.45">
      <c r="A26" t="s">
        <v>1010</v>
      </c>
      <c r="B26" t="s">
        <v>1084</v>
      </c>
    </row>
    <row r="27" spans="1:35" x14ac:dyDescent="0.45">
      <c r="A27" t="s">
        <v>1011</v>
      </c>
    </row>
    <row r="28" spans="1:35" x14ac:dyDescent="0.45">
      <c r="A28" t="s">
        <v>1080</v>
      </c>
    </row>
    <row r="29" spans="1:35" x14ac:dyDescent="0.45">
      <c r="A29" t="s">
        <v>1081</v>
      </c>
    </row>
    <row r="30" spans="1:35" x14ac:dyDescent="0.45">
      <c r="A30" t="s">
        <v>1005</v>
      </c>
    </row>
    <row r="31" spans="1:35" x14ac:dyDescent="0.45">
      <c r="A31" t="s">
        <v>1012</v>
      </c>
    </row>
    <row r="32" spans="1:35" x14ac:dyDescent="0.45">
      <c r="A32" t="s">
        <v>1013</v>
      </c>
      <c r="B32" t="s">
        <v>1085</v>
      </c>
    </row>
    <row r="33" spans="1:35" x14ac:dyDescent="0.45">
      <c r="A33" t="s">
        <v>1014</v>
      </c>
    </row>
    <row r="34" spans="1:35" x14ac:dyDescent="0.45">
      <c r="A34" t="s">
        <v>1015</v>
      </c>
    </row>
    <row r="35" spans="1:35" x14ac:dyDescent="0.45">
      <c r="A35" t="s">
        <v>1016</v>
      </c>
    </row>
    <row r="36" spans="1:35" x14ac:dyDescent="0.45">
      <c r="A36" t="s">
        <v>1082</v>
      </c>
      <c r="B36" t="s">
        <v>1086</v>
      </c>
    </row>
    <row r="37" spans="1:35" x14ac:dyDescent="0.45">
      <c r="A37" t="s">
        <v>1083</v>
      </c>
      <c r="B37" t="s">
        <v>1086</v>
      </c>
    </row>
    <row r="40" spans="1:35" x14ac:dyDescent="0.45">
      <c r="A40" s="1" t="s">
        <v>1087</v>
      </c>
    </row>
    <row r="41" spans="1:35" x14ac:dyDescent="0.45">
      <c r="A41" s="2" t="s">
        <v>1088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1007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1008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1009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1010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1089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1082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1083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1090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1084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1086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1091</v>
      </c>
    </row>
    <row r="60" spans="1:35" x14ac:dyDescent="0.45">
      <c r="A60" t="s">
        <v>1092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257</v>
      </c>
      <c r="B1" t="s">
        <v>258</v>
      </c>
      <c r="C1" s="8">
        <v>119000</v>
      </c>
    </row>
    <row r="2" spans="1:3" x14ac:dyDescent="0.45">
      <c r="A2" t="s">
        <v>259</v>
      </c>
      <c r="B2" t="s">
        <v>260</v>
      </c>
      <c r="C2" s="8">
        <v>119800</v>
      </c>
    </row>
    <row r="3" spans="1:3" x14ac:dyDescent="0.45">
      <c r="A3" t="s">
        <v>261</v>
      </c>
      <c r="B3" t="s">
        <v>262</v>
      </c>
      <c r="C3" s="8">
        <v>119000</v>
      </c>
    </row>
    <row r="4" spans="1:3" x14ac:dyDescent="0.45">
      <c r="A4" t="s">
        <v>263</v>
      </c>
      <c r="B4" t="s">
        <v>264</v>
      </c>
      <c r="C4" s="8">
        <v>119800</v>
      </c>
    </row>
    <row r="5" spans="1:3" x14ac:dyDescent="0.45">
      <c r="A5" t="s">
        <v>265</v>
      </c>
      <c r="B5" t="s">
        <v>258</v>
      </c>
      <c r="C5" s="8">
        <v>122900</v>
      </c>
    </row>
    <row r="6" spans="1:3" x14ac:dyDescent="0.45">
      <c r="A6" t="s">
        <v>266</v>
      </c>
      <c r="B6" t="s">
        <v>260</v>
      </c>
      <c r="C6" s="8">
        <v>154900</v>
      </c>
    </row>
    <row r="7" spans="1:3" x14ac:dyDescent="0.45">
      <c r="A7" t="s">
        <v>267</v>
      </c>
      <c r="B7" t="s">
        <v>268</v>
      </c>
      <c r="C7" s="8">
        <v>129330</v>
      </c>
    </row>
    <row r="8" spans="1:3" x14ac:dyDescent="0.45">
      <c r="A8" t="s">
        <v>269</v>
      </c>
      <c r="B8" t="s">
        <v>268</v>
      </c>
      <c r="C8" s="8">
        <v>123000</v>
      </c>
    </row>
    <row r="9" spans="1:3" x14ac:dyDescent="0.45">
      <c r="A9" t="s">
        <v>270</v>
      </c>
      <c r="B9" t="s">
        <v>260</v>
      </c>
      <c r="C9" s="8">
        <v>135900</v>
      </c>
    </row>
    <row r="10" spans="1:3" x14ac:dyDescent="0.45">
      <c r="A10" t="s">
        <v>271</v>
      </c>
      <c r="B10" t="s">
        <v>272</v>
      </c>
      <c r="C10" s="8">
        <v>131175</v>
      </c>
    </row>
    <row r="11" spans="1:3" x14ac:dyDescent="0.45">
      <c r="A11" t="s">
        <v>273</v>
      </c>
      <c r="B11" t="s">
        <v>274</v>
      </c>
      <c r="C11" s="8">
        <v>128200</v>
      </c>
    </row>
    <row r="12" spans="1:3" x14ac:dyDescent="0.45">
      <c r="A12" t="s">
        <v>275</v>
      </c>
      <c r="B12" t="s">
        <v>276</v>
      </c>
      <c r="C12" s="8">
        <v>129190</v>
      </c>
    </row>
    <row r="13" spans="1:3" x14ac:dyDescent="0.45">
      <c r="A13" t="s">
        <v>277</v>
      </c>
      <c r="B13" t="s">
        <v>278</v>
      </c>
      <c r="C13" s="8">
        <v>127516</v>
      </c>
    </row>
    <row r="14" spans="1:3" x14ac:dyDescent="0.45">
      <c r="A14" t="s">
        <v>279</v>
      </c>
      <c r="B14" t="s">
        <v>276</v>
      </c>
      <c r="C14" s="8">
        <v>130257</v>
      </c>
    </row>
    <row r="15" spans="1:3" x14ac:dyDescent="0.45">
      <c r="A15" t="s">
        <v>280</v>
      </c>
      <c r="B15" t="s">
        <v>276</v>
      </c>
      <c r="C15" s="8">
        <v>127450</v>
      </c>
    </row>
    <row r="16" spans="1:3" x14ac:dyDescent="0.45">
      <c r="A16" t="s">
        <v>281</v>
      </c>
      <c r="B16" t="s">
        <v>282</v>
      </c>
      <c r="C16" s="8">
        <v>132250</v>
      </c>
    </row>
    <row r="17" spans="1:3" x14ac:dyDescent="0.45">
      <c r="A17" t="s">
        <v>283</v>
      </c>
      <c r="B17" t="s">
        <v>276</v>
      </c>
      <c r="C17" s="8">
        <v>128530</v>
      </c>
    </row>
    <row r="18" spans="1:3" x14ac:dyDescent="0.45">
      <c r="A18" t="s">
        <v>284</v>
      </c>
      <c r="B18" t="s">
        <v>274</v>
      </c>
      <c r="C18" s="8">
        <v>132698</v>
      </c>
    </row>
    <row r="19" spans="1:3" x14ac:dyDescent="0.45">
      <c r="A19" t="s">
        <v>285</v>
      </c>
      <c r="B19" t="s">
        <v>286</v>
      </c>
      <c r="C19" s="8">
        <v>139900</v>
      </c>
    </row>
    <row r="20" spans="1:3" x14ac:dyDescent="0.45">
      <c r="A20" t="s">
        <v>287</v>
      </c>
      <c r="B20" t="s">
        <v>278</v>
      </c>
      <c r="C20" s="8">
        <v>135523</v>
      </c>
    </row>
    <row r="21" spans="1:3" x14ac:dyDescent="0.45">
      <c r="A21" t="s">
        <v>288</v>
      </c>
      <c r="B21" t="s">
        <v>274</v>
      </c>
      <c r="C21" s="8">
        <v>128200</v>
      </c>
    </row>
    <row r="22" spans="1:3" x14ac:dyDescent="0.45">
      <c r="A22" t="s">
        <v>289</v>
      </c>
      <c r="B22" t="s">
        <v>276</v>
      </c>
      <c r="C22" s="8">
        <v>187500</v>
      </c>
    </row>
    <row r="23" spans="1:3" x14ac:dyDescent="0.45">
      <c r="A23" t="s">
        <v>290</v>
      </c>
      <c r="B23" t="s">
        <v>276</v>
      </c>
      <c r="C23" s="8">
        <v>133744</v>
      </c>
    </row>
    <row r="24" spans="1:3" x14ac:dyDescent="0.45">
      <c r="A24" t="s">
        <v>291</v>
      </c>
      <c r="B24" t="s">
        <v>276</v>
      </c>
      <c r="C24" s="8">
        <v>129462</v>
      </c>
    </row>
    <row r="25" spans="1:3" x14ac:dyDescent="0.45">
      <c r="A25" t="s">
        <v>292</v>
      </c>
      <c r="B25" t="s">
        <v>276</v>
      </c>
      <c r="C25" s="8">
        <v>129462</v>
      </c>
    </row>
    <row r="26" spans="1:3" x14ac:dyDescent="0.45">
      <c r="A26" t="s">
        <v>293</v>
      </c>
      <c r="B26" t="s">
        <v>276</v>
      </c>
      <c r="C26" s="8">
        <v>129190</v>
      </c>
    </row>
    <row r="27" spans="1:3" x14ac:dyDescent="0.45">
      <c r="A27" t="s">
        <v>294</v>
      </c>
      <c r="B27" t="s">
        <v>295</v>
      </c>
      <c r="C27" s="8">
        <v>128149</v>
      </c>
    </row>
    <row r="28" spans="1:3" x14ac:dyDescent="0.45">
      <c r="A28" t="s">
        <v>296</v>
      </c>
      <c r="B28" t="s">
        <v>276</v>
      </c>
      <c r="C28" s="8">
        <v>131215</v>
      </c>
    </row>
    <row r="29" spans="1:3" x14ac:dyDescent="0.45">
      <c r="A29" t="s">
        <v>297</v>
      </c>
      <c r="B29" t="s">
        <v>274</v>
      </c>
      <c r="C29" s="8">
        <v>137085</v>
      </c>
    </row>
    <row r="30" spans="1:3" x14ac:dyDescent="0.45">
      <c r="A30" t="s">
        <v>298</v>
      </c>
      <c r="B30" t="s">
        <v>282</v>
      </c>
      <c r="C30" s="8">
        <v>138800</v>
      </c>
    </row>
    <row r="31" spans="1:3" x14ac:dyDescent="0.45">
      <c r="A31" t="s">
        <v>299</v>
      </c>
      <c r="B31" t="s">
        <v>300</v>
      </c>
      <c r="C31" s="8">
        <v>124167</v>
      </c>
    </row>
    <row r="32" spans="1:3" x14ac:dyDescent="0.45">
      <c r="A32" t="s">
        <v>301</v>
      </c>
      <c r="B32" t="s">
        <v>286</v>
      </c>
      <c r="C32" s="8">
        <v>124500</v>
      </c>
    </row>
    <row r="33" spans="1:3" x14ac:dyDescent="0.45">
      <c r="A33" t="s">
        <v>302</v>
      </c>
      <c r="B33" t="s">
        <v>303</v>
      </c>
      <c r="C33" s="8">
        <v>173500</v>
      </c>
    </row>
    <row r="34" spans="1:3" x14ac:dyDescent="0.45">
      <c r="A34" t="s">
        <v>304</v>
      </c>
      <c r="B34" t="s">
        <v>278</v>
      </c>
      <c r="C34" s="8">
        <v>135523</v>
      </c>
    </row>
    <row r="35" spans="1:3" x14ac:dyDescent="0.45">
      <c r="A35" t="s">
        <v>305</v>
      </c>
      <c r="B35" t="s">
        <v>306</v>
      </c>
      <c r="C35" s="8">
        <v>124791</v>
      </c>
    </row>
    <row r="36" spans="1:3" x14ac:dyDescent="0.45">
      <c r="A36" t="s">
        <v>307</v>
      </c>
      <c r="B36" t="s">
        <v>308</v>
      </c>
      <c r="C36" s="8">
        <v>129330</v>
      </c>
    </row>
    <row r="37" spans="1:3" x14ac:dyDescent="0.45">
      <c r="A37" t="s">
        <v>309</v>
      </c>
      <c r="B37" t="s">
        <v>268</v>
      </c>
      <c r="C37" s="8">
        <v>129330</v>
      </c>
    </row>
    <row r="38" spans="1:3" x14ac:dyDescent="0.45">
      <c r="A38" t="s">
        <v>310</v>
      </c>
      <c r="B38" t="s">
        <v>272</v>
      </c>
      <c r="C38" s="8">
        <v>126994</v>
      </c>
    </row>
    <row r="39" spans="1:3" x14ac:dyDescent="0.45">
      <c r="A39" t="s">
        <v>311</v>
      </c>
      <c r="B39" t="s">
        <v>276</v>
      </c>
      <c r="C39" s="8">
        <v>125046</v>
      </c>
    </row>
    <row r="40" spans="1:3" x14ac:dyDescent="0.45">
      <c r="A40" t="s">
        <v>312</v>
      </c>
      <c r="B40" t="s">
        <v>278</v>
      </c>
      <c r="C40" s="8">
        <v>136900</v>
      </c>
    </row>
    <row r="41" spans="1:3" x14ac:dyDescent="0.45">
      <c r="A41" t="s">
        <v>313</v>
      </c>
      <c r="B41" t="s">
        <v>272</v>
      </c>
      <c r="C41" s="8">
        <v>130436</v>
      </c>
    </row>
    <row r="42" spans="1:3" x14ac:dyDescent="0.45">
      <c r="A42" t="s">
        <v>314</v>
      </c>
      <c r="B42" t="s">
        <v>308</v>
      </c>
      <c r="C42" s="8">
        <v>129330</v>
      </c>
    </row>
    <row r="43" spans="1:3" x14ac:dyDescent="0.45">
      <c r="A43" t="s">
        <v>315</v>
      </c>
      <c r="B43" t="s">
        <v>268</v>
      </c>
      <c r="C43" s="8">
        <v>129330</v>
      </c>
    </row>
    <row r="44" spans="1:3" x14ac:dyDescent="0.45">
      <c r="A44" t="s">
        <v>316</v>
      </c>
      <c r="B44" t="s">
        <v>268</v>
      </c>
      <c r="C44" s="8">
        <v>123000</v>
      </c>
    </row>
    <row r="45" spans="1:3" x14ac:dyDescent="0.45">
      <c r="A45" t="s">
        <v>317</v>
      </c>
      <c r="B45" t="s">
        <v>308</v>
      </c>
      <c r="C45" s="8">
        <v>134672</v>
      </c>
    </row>
    <row r="46" spans="1:3" x14ac:dyDescent="0.45">
      <c r="A46" t="s">
        <v>318</v>
      </c>
      <c r="B46" t="s">
        <v>319</v>
      </c>
      <c r="C46" s="8">
        <v>144900</v>
      </c>
    </row>
    <row r="47" spans="1:3" x14ac:dyDescent="0.45">
      <c r="A47" t="s">
        <v>320</v>
      </c>
      <c r="B47" t="s">
        <v>268</v>
      </c>
      <c r="C47" s="8">
        <v>123000</v>
      </c>
    </row>
    <row r="48" spans="1:3" x14ac:dyDescent="0.45">
      <c r="A48" t="s">
        <v>321</v>
      </c>
      <c r="B48" t="s">
        <v>274</v>
      </c>
      <c r="C48" s="8">
        <v>137085</v>
      </c>
    </row>
    <row r="49" spans="1:3" x14ac:dyDescent="0.45">
      <c r="A49" t="s">
        <v>322</v>
      </c>
      <c r="B49" t="s">
        <v>272</v>
      </c>
      <c r="C49" s="8">
        <v>128400</v>
      </c>
    </row>
    <row r="50" spans="1:3" x14ac:dyDescent="0.45">
      <c r="A50" t="s">
        <v>323</v>
      </c>
      <c r="B50" t="s">
        <v>282</v>
      </c>
      <c r="C50" s="8">
        <v>144750</v>
      </c>
    </row>
    <row r="51" spans="1:3" x14ac:dyDescent="0.45">
      <c r="A51" t="s">
        <v>324</v>
      </c>
      <c r="B51" t="s">
        <v>308</v>
      </c>
      <c r="C51" s="8">
        <v>129330</v>
      </c>
    </row>
    <row r="52" spans="1:3" x14ac:dyDescent="0.45">
      <c r="A52" t="s">
        <v>325</v>
      </c>
      <c r="B52" t="s">
        <v>278</v>
      </c>
      <c r="C52" s="8">
        <v>127450</v>
      </c>
    </row>
    <row r="53" spans="1:3" x14ac:dyDescent="0.45">
      <c r="A53" t="s">
        <v>326</v>
      </c>
      <c r="B53" t="s">
        <v>327</v>
      </c>
      <c r="C53" s="8">
        <v>132900</v>
      </c>
    </row>
    <row r="54" spans="1:3" x14ac:dyDescent="0.45">
      <c r="A54" t="s">
        <v>328</v>
      </c>
      <c r="B54" t="s">
        <v>268</v>
      </c>
      <c r="C54" s="8">
        <v>134675</v>
      </c>
    </row>
    <row r="55" spans="1:3" x14ac:dyDescent="0.45">
      <c r="A55" t="s">
        <v>329</v>
      </c>
      <c r="B55" t="s">
        <v>268</v>
      </c>
      <c r="C55" s="8">
        <v>134672</v>
      </c>
    </row>
    <row r="56" spans="1:3" x14ac:dyDescent="0.45">
      <c r="A56" t="s">
        <v>330</v>
      </c>
      <c r="B56" t="s">
        <v>268</v>
      </c>
      <c r="C56" s="8">
        <v>129330</v>
      </c>
    </row>
    <row r="57" spans="1:3" x14ac:dyDescent="0.45">
      <c r="A57" t="s">
        <v>331</v>
      </c>
      <c r="B57" t="s">
        <v>272</v>
      </c>
      <c r="C57" s="8">
        <v>112520</v>
      </c>
    </row>
    <row r="58" spans="1:3" x14ac:dyDescent="0.45">
      <c r="A58" t="s">
        <v>332</v>
      </c>
      <c r="B58" t="s">
        <v>282</v>
      </c>
      <c r="C58" s="8">
        <v>129950</v>
      </c>
    </row>
    <row r="59" spans="1:3" x14ac:dyDescent="0.45">
      <c r="A59" t="s">
        <v>333</v>
      </c>
      <c r="B59" t="s">
        <v>272</v>
      </c>
      <c r="C59" s="8">
        <v>128400</v>
      </c>
    </row>
    <row r="60" spans="1:3" x14ac:dyDescent="0.45">
      <c r="A60" t="s">
        <v>334</v>
      </c>
      <c r="B60" t="s">
        <v>335</v>
      </c>
      <c r="C60" s="8">
        <v>126576</v>
      </c>
    </row>
    <row r="61" spans="1:3" x14ac:dyDescent="0.45">
      <c r="A61" t="s">
        <v>336</v>
      </c>
      <c r="B61" t="s">
        <v>274</v>
      </c>
      <c r="C61" s="8">
        <v>128200</v>
      </c>
    </row>
    <row r="62" spans="1:3" x14ac:dyDescent="0.45">
      <c r="A62" t="s">
        <v>337</v>
      </c>
      <c r="B62" t="s">
        <v>272</v>
      </c>
      <c r="C62" s="8">
        <v>132700</v>
      </c>
    </row>
    <row r="63" spans="1:3" x14ac:dyDescent="0.45">
      <c r="A63" t="s">
        <v>338</v>
      </c>
      <c r="B63" t="s">
        <v>282</v>
      </c>
      <c r="C63" s="8">
        <v>121850</v>
      </c>
    </row>
    <row r="64" spans="1:3" x14ac:dyDescent="0.45">
      <c r="A64" t="s">
        <v>339</v>
      </c>
      <c r="B64" t="s">
        <v>274</v>
      </c>
      <c r="C64" s="8">
        <v>137085</v>
      </c>
    </row>
    <row r="65" spans="1:3" x14ac:dyDescent="0.45">
      <c r="A65" t="s">
        <v>340</v>
      </c>
      <c r="B65" t="s">
        <v>272</v>
      </c>
      <c r="C65" s="8">
        <v>126994</v>
      </c>
    </row>
    <row r="66" spans="1:3" x14ac:dyDescent="0.45">
      <c r="A66" t="s">
        <v>341</v>
      </c>
      <c r="B66" t="s">
        <v>300</v>
      </c>
      <c r="C66" s="8">
        <v>118900</v>
      </c>
    </row>
    <row r="67" spans="1:3" x14ac:dyDescent="0.45">
      <c r="A67" t="s">
        <v>342</v>
      </c>
      <c r="B67" t="s">
        <v>272</v>
      </c>
      <c r="C67" s="8">
        <v>130436</v>
      </c>
    </row>
    <row r="68" spans="1:3" x14ac:dyDescent="0.45">
      <c r="A68" t="s">
        <v>343</v>
      </c>
      <c r="B68" t="s">
        <v>272</v>
      </c>
      <c r="C68" s="8">
        <v>126994</v>
      </c>
    </row>
    <row r="69" spans="1:3" x14ac:dyDescent="0.45">
      <c r="A69" t="s">
        <v>344</v>
      </c>
      <c r="B69" t="s">
        <v>272</v>
      </c>
      <c r="C69" s="8">
        <v>120874</v>
      </c>
    </row>
    <row r="70" spans="1:3" x14ac:dyDescent="0.45">
      <c r="A70" t="s">
        <v>345</v>
      </c>
      <c r="B70" t="s">
        <v>272</v>
      </c>
      <c r="C70" s="8">
        <v>126994</v>
      </c>
    </row>
    <row r="71" spans="1:3" x14ac:dyDescent="0.45">
      <c r="A71" t="s">
        <v>346</v>
      </c>
      <c r="B71" t="s">
        <v>347</v>
      </c>
      <c r="C71" s="8">
        <v>135900</v>
      </c>
    </row>
    <row r="72" spans="1:3" x14ac:dyDescent="0.45">
      <c r="A72" t="s">
        <v>348</v>
      </c>
      <c r="B72" t="s">
        <v>274</v>
      </c>
      <c r="C72" s="8">
        <v>140759</v>
      </c>
    </row>
    <row r="73" spans="1:3" x14ac:dyDescent="0.45">
      <c r="A73" t="s">
        <v>349</v>
      </c>
      <c r="B73" t="s">
        <v>350</v>
      </c>
      <c r="C73" s="8">
        <v>105000</v>
      </c>
    </row>
    <row r="74" spans="1:3" x14ac:dyDescent="0.45">
      <c r="A74" t="s">
        <v>351</v>
      </c>
      <c r="B74" t="s">
        <v>276</v>
      </c>
      <c r="C74" s="8">
        <v>128733</v>
      </c>
    </row>
    <row r="75" spans="1:3" x14ac:dyDescent="0.45">
      <c r="A75" t="s">
        <v>352</v>
      </c>
      <c r="B75" t="s">
        <v>276</v>
      </c>
      <c r="C75" s="8">
        <v>129526</v>
      </c>
    </row>
    <row r="76" spans="1:3" x14ac:dyDescent="0.45">
      <c r="A76" t="s">
        <v>353</v>
      </c>
      <c r="B76" t="s">
        <v>276</v>
      </c>
      <c r="C76" s="8">
        <v>120566</v>
      </c>
    </row>
    <row r="77" spans="1:3" x14ac:dyDescent="0.45">
      <c r="A77" t="s">
        <v>354</v>
      </c>
      <c r="B77" t="s">
        <v>355</v>
      </c>
      <c r="C77" s="8">
        <v>137281</v>
      </c>
    </row>
    <row r="78" spans="1:3" x14ac:dyDescent="0.45">
      <c r="A78" t="s">
        <v>356</v>
      </c>
      <c r="B78" t="s">
        <v>276</v>
      </c>
      <c r="C78" s="8">
        <v>129190</v>
      </c>
    </row>
    <row r="79" spans="1:3" x14ac:dyDescent="0.45">
      <c r="A79" t="s">
        <v>357</v>
      </c>
      <c r="B79" t="s">
        <v>282</v>
      </c>
      <c r="C79" s="8">
        <v>133450</v>
      </c>
    </row>
    <row r="80" spans="1:3" x14ac:dyDescent="0.45">
      <c r="A80" t="s">
        <v>358</v>
      </c>
      <c r="B80" t="s">
        <v>274</v>
      </c>
      <c r="C80" s="8">
        <v>132180</v>
      </c>
    </row>
    <row r="81" spans="1:3" x14ac:dyDescent="0.45">
      <c r="A81" t="s">
        <v>359</v>
      </c>
      <c r="B81" t="s">
        <v>276</v>
      </c>
      <c r="C81" s="8">
        <v>126539</v>
      </c>
    </row>
    <row r="82" spans="1:3" x14ac:dyDescent="0.45">
      <c r="A82" t="s">
        <v>360</v>
      </c>
      <c r="B82" t="s">
        <v>278</v>
      </c>
      <c r="C82" s="8">
        <v>123785</v>
      </c>
    </row>
    <row r="83" spans="1:3" x14ac:dyDescent="0.45">
      <c r="A83" t="s">
        <v>361</v>
      </c>
      <c r="B83" t="s">
        <v>272</v>
      </c>
      <c r="C83" s="8">
        <v>136005</v>
      </c>
    </row>
    <row r="84" spans="1:3" x14ac:dyDescent="0.45">
      <c r="A84" t="s">
        <v>362</v>
      </c>
      <c r="B84" t="s">
        <v>276</v>
      </c>
      <c r="C84" s="8">
        <v>128570</v>
      </c>
    </row>
    <row r="85" spans="1:3" x14ac:dyDescent="0.45">
      <c r="A85" t="s">
        <v>363</v>
      </c>
      <c r="B85" t="s">
        <v>272</v>
      </c>
      <c r="C85" s="8">
        <v>133680</v>
      </c>
    </row>
    <row r="86" spans="1:3" x14ac:dyDescent="0.45">
      <c r="A86" t="s">
        <v>364</v>
      </c>
      <c r="B86" t="s">
        <v>335</v>
      </c>
      <c r="C86" s="8">
        <v>126948</v>
      </c>
    </row>
    <row r="87" spans="1:3" x14ac:dyDescent="0.45">
      <c r="A87" t="s">
        <v>365</v>
      </c>
      <c r="B87" t="s">
        <v>327</v>
      </c>
      <c r="C87" s="8">
        <v>128950</v>
      </c>
    </row>
    <row r="88" spans="1:3" x14ac:dyDescent="0.45">
      <c r="A88" t="s">
        <v>366</v>
      </c>
      <c r="B88" t="s">
        <v>276</v>
      </c>
      <c r="C88" s="8">
        <v>129190</v>
      </c>
    </row>
    <row r="89" spans="1:3" x14ac:dyDescent="0.45">
      <c r="A89" t="s">
        <v>367</v>
      </c>
      <c r="B89" t="s">
        <v>276</v>
      </c>
      <c r="C89" s="8">
        <v>129190</v>
      </c>
    </row>
    <row r="90" spans="1:3" x14ac:dyDescent="0.45">
      <c r="A90" t="s">
        <v>368</v>
      </c>
      <c r="B90" t="s">
        <v>276</v>
      </c>
      <c r="C90" s="8">
        <v>129190</v>
      </c>
    </row>
    <row r="91" spans="1:3" x14ac:dyDescent="0.45">
      <c r="A91" t="s">
        <v>369</v>
      </c>
      <c r="B91" t="s">
        <v>272</v>
      </c>
      <c r="C91" s="8">
        <v>124693</v>
      </c>
    </row>
    <row r="92" spans="1:3" x14ac:dyDescent="0.45">
      <c r="A92" t="s">
        <v>370</v>
      </c>
      <c r="B92" t="s">
        <v>276</v>
      </c>
      <c r="C92" s="8">
        <v>123648</v>
      </c>
    </row>
    <row r="93" spans="1:3" x14ac:dyDescent="0.45">
      <c r="A93" t="s">
        <v>371</v>
      </c>
      <c r="B93" t="s">
        <v>276</v>
      </c>
      <c r="C93" s="8">
        <v>123648</v>
      </c>
    </row>
    <row r="94" spans="1:3" x14ac:dyDescent="0.45">
      <c r="A94" t="s">
        <v>372</v>
      </c>
      <c r="B94" t="s">
        <v>276</v>
      </c>
      <c r="C94" s="8">
        <v>126539</v>
      </c>
    </row>
    <row r="95" spans="1:3" x14ac:dyDescent="0.45">
      <c r="A95" t="s">
        <v>373</v>
      </c>
      <c r="B95" t="s">
        <v>374</v>
      </c>
      <c r="C95" s="8">
        <v>111900</v>
      </c>
    </row>
    <row r="96" spans="1:3" x14ac:dyDescent="0.45">
      <c r="A96" t="s">
        <v>375</v>
      </c>
      <c r="B96" t="s">
        <v>276</v>
      </c>
      <c r="C96" s="8">
        <v>123648</v>
      </c>
    </row>
    <row r="97" spans="1:3" x14ac:dyDescent="0.45">
      <c r="A97" t="s">
        <v>376</v>
      </c>
      <c r="B97" t="s">
        <v>276</v>
      </c>
      <c r="C97" s="8">
        <v>126539</v>
      </c>
    </row>
    <row r="98" spans="1:3" x14ac:dyDescent="0.45">
      <c r="A98" t="s">
        <v>377</v>
      </c>
      <c r="B98" t="s">
        <v>276</v>
      </c>
      <c r="C98" s="8">
        <v>123648</v>
      </c>
    </row>
    <row r="99" spans="1:3" x14ac:dyDescent="0.45">
      <c r="A99" t="s">
        <v>378</v>
      </c>
      <c r="B99" t="s">
        <v>327</v>
      </c>
      <c r="C99" s="8">
        <v>142008</v>
      </c>
    </row>
    <row r="100" spans="1:3" x14ac:dyDescent="0.45">
      <c r="A100" t="s">
        <v>379</v>
      </c>
      <c r="B100" t="s">
        <v>276</v>
      </c>
      <c r="C100" s="8">
        <v>129190</v>
      </c>
    </row>
    <row r="101" spans="1:3" x14ac:dyDescent="0.45">
      <c r="A101" t="s">
        <v>380</v>
      </c>
      <c r="B101" t="s">
        <v>276</v>
      </c>
      <c r="C101" s="8">
        <v>129190</v>
      </c>
    </row>
    <row r="102" spans="1:3" x14ac:dyDescent="0.45">
      <c r="A102" t="s">
        <v>381</v>
      </c>
      <c r="B102" t="s">
        <v>276</v>
      </c>
      <c r="C102" s="8">
        <v>123648</v>
      </c>
    </row>
    <row r="103" spans="1:3" x14ac:dyDescent="0.45">
      <c r="A103" t="s">
        <v>382</v>
      </c>
      <c r="B103" t="s">
        <v>276</v>
      </c>
      <c r="C103" s="8">
        <v>123648</v>
      </c>
    </row>
    <row r="104" spans="1:3" x14ac:dyDescent="0.45">
      <c r="A104" t="s">
        <v>383</v>
      </c>
      <c r="B104" t="s">
        <v>276</v>
      </c>
      <c r="C104" s="8">
        <v>131215</v>
      </c>
    </row>
    <row r="105" spans="1:3" x14ac:dyDescent="0.45">
      <c r="A105" t="s">
        <v>384</v>
      </c>
      <c r="B105" t="s">
        <v>276</v>
      </c>
      <c r="C105" s="8">
        <v>140060</v>
      </c>
    </row>
    <row r="106" spans="1:3" x14ac:dyDescent="0.45">
      <c r="A106" t="s">
        <v>385</v>
      </c>
      <c r="B106" t="s">
        <v>276</v>
      </c>
      <c r="C106" s="8">
        <v>123648</v>
      </c>
    </row>
    <row r="107" spans="1:3" x14ac:dyDescent="0.45">
      <c r="A107" t="s">
        <v>386</v>
      </c>
      <c r="B107" t="s">
        <v>276</v>
      </c>
      <c r="C107" s="8">
        <v>123648</v>
      </c>
    </row>
    <row r="108" spans="1:3" x14ac:dyDescent="0.45">
      <c r="A108" t="s">
        <v>373</v>
      </c>
      <c r="B108" t="s">
        <v>387</v>
      </c>
      <c r="C108" s="8">
        <v>111900</v>
      </c>
    </row>
    <row r="109" spans="1:3" x14ac:dyDescent="0.45">
      <c r="A109" t="s">
        <v>388</v>
      </c>
      <c r="B109" t="s">
        <v>276</v>
      </c>
      <c r="C109" s="8">
        <v>123648</v>
      </c>
    </row>
    <row r="110" spans="1:3" x14ac:dyDescent="0.45">
      <c r="A110" t="s">
        <v>389</v>
      </c>
      <c r="B110" t="s">
        <v>335</v>
      </c>
      <c r="C110" s="8">
        <v>139932</v>
      </c>
    </row>
    <row r="111" spans="1:3" x14ac:dyDescent="0.45">
      <c r="A111" t="s">
        <v>390</v>
      </c>
      <c r="B111" t="s">
        <v>282</v>
      </c>
      <c r="C111" s="8">
        <v>128500</v>
      </c>
    </row>
    <row r="112" spans="1:3" x14ac:dyDescent="0.45">
      <c r="A112" t="s">
        <v>391</v>
      </c>
      <c r="B112" t="s">
        <v>272</v>
      </c>
      <c r="C112" s="8">
        <v>133680</v>
      </c>
    </row>
    <row r="113" spans="1:3" x14ac:dyDescent="0.45">
      <c r="A113" t="s">
        <v>392</v>
      </c>
      <c r="B113" t="s">
        <v>268</v>
      </c>
      <c r="C113" s="8">
        <v>133744</v>
      </c>
    </row>
    <row r="114" spans="1:3" x14ac:dyDescent="0.45">
      <c r="A114" t="s">
        <v>393</v>
      </c>
      <c r="B114" t="s">
        <v>276</v>
      </c>
      <c r="C114" s="8">
        <v>132444</v>
      </c>
    </row>
    <row r="115" spans="1:3" x14ac:dyDescent="0.45">
      <c r="A115" t="s">
        <v>394</v>
      </c>
      <c r="B115" t="s">
        <v>335</v>
      </c>
      <c r="C115" s="8">
        <v>143314</v>
      </c>
    </row>
    <row r="116" spans="1:3" x14ac:dyDescent="0.45">
      <c r="A116" t="s">
        <v>395</v>
      </c>
      <c r="B116" t="s">
        <v>274</v>
      </c>
      <c r="C116" s="8">
        <v>132180</v>
      </c>
    </row>
    <row r="117" spans="1:3" x14ac:dyDescent="0.45">
      <c r="A117" t="s">
        <v>396</v>
      </c>
      <c r="B117" t="s">
        <v>319</v>
      </c>
      <c r="C117" s="8">
        <v>144500</v>
      </c>
    </row>
    <row r="118" spans="1:3" x14ac:dyDescent="0.45">
      <c r="A118" t="s">
        <v>397</v>
      </c>
      <c r="B118" t="s">
        <v>276</v>
      </c>
      <c r="C118" s="8">
        <v>129190</v>
      </c>
    </row>
    <row r="119" spans="1:3" x14ac:dyDescent="0.45">
      <c r="A119" t="s">
        <v>398</v>
      </c>
      <c r="B119" t="s">
        <v>319</v>
      </c>
      <c r="C119" s="8">
        <v>144214</v>
      </c>
    </row>
    <row r="120" spans="1:3" x14ac:dyDescent="0.45">
      <c r="A120" t="s">
        <v>399</v>
      </c>
      <c r="B120" t="s">
        <v>276</v>
      </c>
      <c r="C120" s="8">
        <v>143500</v>
      </c>
    </row>
    <row r="121" spans="1:3" x14ac:dyDescent="0.45">
      <c r="A121" t="s">
        <v>400</v>
      </c>
      <c r="B121" t="s">
        <v>276</v>
      </c>
      <c r="C121" s="8">
        <v>133745</v>
      </c>
    </row>
    <row r="122" spans="1:3" x14ac:dyDescent="0.45">
      <c r="A122" t="s">
        <v>401</v>
      </c>
      <c r="B122" t="s">
        <v>276</v>
      </c>
      <c r="C122" s="8">
        <v>133744</v>
      </c>
    </row>
    <row r="123" spans="1:3" x14ac:dyDescent="0.45">
      <c r="A123" t="s">
        <v>402</v>
      </c>
      <c r="B123" t="s">
        <v>276</v>
      </c>
      <c r="C123" s="8">
        <v>133744</v>
      </c>
    </row>
    <row r="124" spans="1:3" x14ac:dyDescent="0.45">
      <c r="A124" t="s">
        <v>403</v>
      </c>
      <c r="B124" t="s">
        <v>276</v>
      </c>
      <c r="C124" s="8">
        <v>133744</v>
      </c>
    </row>
    <row r="125" spans="1:3" x14ac:dyDescent="0.45">
      <c r="A125" t="s">
        <v>404</v>
      </c>
      <c r="B125" t="s">
        <v>405</v>
      </c>
      <c r="C125" s="8">
        <v>152980</v>
      </c>
    </row>
    <row r="126" spans="1:3" x14ac:dyDescent="0.45">
      <c r="A126" t="s">
        <v>406</v>
      </c>
      <c r="B126" t="s">
        <v>276</v>
      </c>
      <c r="C126" s="8">
        <v>128570</v>
      </c>
    </row>
    <row r="127" spans="1:3" x14ac:dyDescent="0.45">
      <c r="A127" t="s">
        <v>407</v>
      </c>
      <c r="B127" t="s">
        <v>276</v>
      </c>
      <c r="C127" s="8">
        <v>123648</v>
      </c>
    </row>
    <row r="128" spans="1:3" x14ac:dyDescent="0.45">
      <c r="A128" t="s">
        <v>408</v>
      </c>
      <c r="B128" t="s">
        <v>276</v>
      </c>
      <c r="C128" s="8">
        <v>130257</v>
      </c>
    </row>
    <row r="129" spans="1:3" x14ac:dyDescent="0.45">
      <c r="A129" t="s">
        <v>409</v>
      </c>
      <c r="B129" t="s">
        <v>410</v>
      </c>
      <c r="C129" s="8">
        <v>130086</v>
      </c>
    </row>
    <row r="130" spans="1:3" x14ac:dyDescent="0.45">
      <c r="A130" t="s">
        <v>411</v>
      </c>
      <c r="B130" t="s">
        <v>276</v>
      </c>
      <c r="C130" s="8">
        <v>128295</v>
      </c>
    </row>
    <row r="131" spans="1:3" x14ac:dyDescent="0.45">
      <c r="A131" t="s">
        <v>412</v>
      </c>
      <c r="B131" t="s">
        <v>276</v>
      </c>
      <c r="C131" s="8">
        <v>128397</v>
      </c>
    </row>
    <row r="132" spans="1:3" x14ac:dyDescent="0.45">
      <c r="A132" t="s">
        <v>413</v>
      </c>
      <c r="B132" t="s">
        <v>355</v>
      </c>
      <c r="C132" s="8">
        <v>130746</v>
      </c>
    </row>
    <row r="133" spans="1:3" x14ac:dyDescent="0.45">
      <c r="A133" t="s">
        <v>414</v>
      </c>
      <c r="B133" t="s">
        <v>282</v>
      </c>
      <c r="C133" s="8">
        <v>132250</v>
      </c>
    </row>
    <row r="134" spans="1:3" x14ac:dyDescent="0.45">
      <c r="A134" t="s">
        <v>415</v>
      </c>
      <c r="B134" t="s">
        <v>276</v>
      </c>
      <c r="C134" s="8">
        <v>128030</v>
      </c>
    </row>
    <row r="135" spans="1:3" x14ac:dyDescent="0.45">
      <c r="A135" t="s">
        <v>416</v>
      </c>
      <c r="B135" t="s">
        <v>272</v>
      </c>
      <c r="C135" s="8">
        <v>133680</v>
      </c>
    </row>
    <row r="136" spans="1:3" x14ac:dyDescent="0.45">
      <c r="A136" t="s">
        <v>417</v>
      </c>
      <c r="B136" t="s">
        <v>418</v>
      </c>
      <c r="C136" s="8">
        <v>134920</v>
      </c>
    </row>
    <row r="137" spans="1:3" x14ac:dyDescent="0.45">
      <c r="A137" t="s">
        <v>419</v>
      </c>
      <c r="B137" t="s">
        <v>282</v>
      </c>
      <c r="C137" s="8">
        <v>132250</v>
      </c>
    </row>
    <row r="138" spans="1:3" x14ac:dyDescent="0.45">
      <c r="A138" t="s">
        <v>373</v>
      </c>
      <c r="B138" t="s">
        <v>387</v>
      </c>
      <c r="C138" s="8">
        <v>111900</v>
      </c>
    </row>
    <row r="139" spans="1:3" x14ac:dyDescent="0.45">
      <c r="A139" t="s">
        <v>420</v>
      </c>
      <c r="B139" t="s">
        <v>272</v>
      </c>
      <c r="C139" s="8">
        <v>130436</v>
      </c>
    </row>
    <row r="140" spans="1:3" x14ac:dyDescent="0.45">
      <c r="A140" t="s">
        <v>421</v>
      </c>
      <c r="B140" t="s">
        <v>278</v>
      </c>
      <c r="C140" s="8">
        <v>135523</v>
      </c>
    </row>
    <row r="141" spans="1:3" x14ac:dyDescent="0.45">
      <c r="A141" t="s">
        <v>422</v>
      </c>
      <c r="B141" t="s">
        <v>278</v>
      </c>
      <c r="C141" s="8">
        <v>123785</v>
      </c>
    </row>
    <row r="142" spans="1:3" x14ac:dyDescent="0.45">
      <c r="A142" t="s">
        <v>423</v>
      </c>
      <c r="B142" t="s">
        <v>282</v>
      </c>
      <c r="C142" s="8">
        <v>136500</v>
      </c>
    </row>
    <row r="143" spans="1:3" x14ac:dyDescent="0.45">
      <c r="A143" t="s">
        <v>424</v>
      </c>
      <c r="B143" t="s">
        <v>268</v>
      </c>
      <c r="C143" s="8">
        <v>129330</v>
      </c>
    </row>
    <row r="144" spans="1:3" x14ac:dyDescent="0.45">
      <c r="A144" t="s">
        <v>425</v>
      </c>
      <c r="B144" t="s">
        <v>282</v>
      </c>
      <c r="C144" s="8">
        <v>133744</v>
      </c>
    </row>
    <row r="145" spans="1:3" x14ac:dyDescent="0.45">
      <c r="A145" t="s">
        <v>426</v>
      </c>
      <c r="B145" t="s">
        <v>276</v>
      </c>
      <c r="C145" s="8">
        <v>132180</v>
      </c>
    </row>
    <row r="146" spans="1:3" x14ac:dyDescent="0.45">
      <c r="A146" t="s">
        <v>427</v>
      </c>
      <c r="B146" t="s">
        <v>272</v>
      </c>
      <c r="C146" s="8">
        <v>136005</v>
      </c>
    </row>
    <row r="147" spans="1:3" x14ac:dyDescent="0.45">
      <c r="A147" t="s">
        <v>428</v>
      </c>
      <c r="B147" t="s">
        <v>327</v>
      </c>
      <c r="C147" s="8">
        <v>127078</v>
      </c>
    </row>
    <row r="148" spans="1:3" x14ac:dyDescent="0.45">
      <c r="A148" t="s">
        <v>429</v>
      </c>
      <c r="B148" t="s">
        <v>274</v>
      </c>
      <c r="C148" s="8">
        <v>124693</v>
      </c>
    </row>
    <row r="149" spans="1:3" x14ac:dyDescent="0.45">
      <c r="A149" t="s">
        <v>430</v>
      </c>
      <c r="B149" t="s">
        <v>355</v>
      </c>
      <c r="C149" s="8">
        <v>117149</v>
      </c>
    </row>
    <row r="150" spans="1:3" x14ac:dyDescent="0.45">
      <c r="A150" t="s">
        <v>431</v>
      </c>
      <c r="B150" t="s">
        <v>276</v>
      </c>
      <c r="C150" s="8">
        <v>128676</v>
      </c>
    </row>
    <row r="151" spans="1:3" x14ac:dyDescent="0.45">
      <c r="A151" t="s">
        <v>432</v>
      </c>
      <c r="B151" t="s">
        <v>335</v>
      </c>
      <c r="C151" s="8">
        <v>136219</v>
      </c>
    </row>
    <row r="152" spans="1:3" x14ac:dyDescent="0.45">
      <c r="A152" t="s">
        <v>433</v>
      </c>
      <c r="B152" t="s">
        <v>276</v>
      </c>
      <c r="C152" s="8">
        <v>128676</v>
      </c>
    </row>
    <row r="153" spans="1:3" x14ac:dyDescent="0.45">
      <c r="A153" t="s">
        <v>434</v>
      </c>
      <c r="B153" t="s">
        <v>278</v>
      </c>
      <c r="C153" s="8">
        <v>123785</v>
      </c>
    </row>
    <row r="154" spans="1:3" x14ac:dyDescent="0.45">
      <c r="A154" t="s">
        <v>435</v>
      </c>
      <c r="B154" t="s">
        <v>276</v>
      </c>
      <c r="C154" s="8">
        <v>131215</v>
      </c>
    </row>
    <row r="155" spans="1:3" x14ac:dyDescent="0.45">
      <c r="A155" t="s">
        <v>436</v>
      </c>
      <c r="B155" t="s">
        <v>278</v>
      </c>
      <c r="C155" s="8">
        <v>135523</v>
      </c>
    </row>
    <row r="156" spans="1:3" x14ac:dyDescent="0.45">
      <c r="A156" t="s">
        <v>437</v>
      </c>
      <c r="B156" t="s">
        <v>276</v>
      </c>
      <c r="C156" s="8">
        <v>175000</v>
      </c>
    </row>
    <row r="157" spans="1:3" x14ac:dyDescent="0.45">
      <c r="A157" t="s">
        <v>438</v>
      </c>
      <c r="B157" t="s">
        <v>276</v>
      </c>
      <c r="C157" s="8">
        <v>148677</v>
      </c>
    </row>
    <row r="158" spans="1:3" x14ac:dyDescent="0.45">
      <c r="A158" t="s">
        <v>439</v>
      </c>
      <c r="B158" t="s">
        <v>440</v>
      </c>
      <c r="C158" s="8">
        <v>137900</v>
      </c>
    </row>
    <row r="159" spans="1:3" x14ac:dyDescent="0.45">
      <c r="A159" t="s">
        <v>441</v>
      </c>
      <c r="B159" t="s">
        <v>276</v>
      </c>
      <c r="C159" s="8">
        <v>126539</v>
      </c>
    </row>
    <row r="160" spans="1:3" x14ac:dyDescent="0.45">
      <c r="A160" t="s">
        <v>442</v>
      </c>
      <c r="B160" t="s">
        <v>276</v>
      </c>
      <c r="C160" s="8">
        <v>131683</v>
      </c>
    </row>
    <row r="161" spans="1:3" x14ac:dyDescent="0.45">
      <c r="A161" t="s">
        <v>443</v>
      </c>
      <c r="B161" t="s">
        <v>276</v>
      </c>
      <c r="C161" s="8">
        <v>128030</v>
      </c>
    </row>
    <row r="162" spans="1:3" x14ac:dyDescent="0.45">
      <c r="A162" t="s">
        <v>444</v>
      </c>
      <c r="B162" t="s">
        <v>274</v>
      </c>
      <c r="C162" s="8">
        <v>132180</v>
      </c>
    </row>
    <row r="163" spans="1:3" x14ac:dyDescent="0.45">
      <c r="A163" t="s">
        <v>445</v>
      </c>
      <c r="B163" t="s">
        <v>272</v>
      </c>
      <c r="C163" s="8">
        <v>132018</v>
      </c>
    </row>
    <row r="164" spans="1:3" x14ac:dyDescent="0.45">
      <c r="A164" t="s">
        <v>446</v>
      </c>
      <c r="B164" t="s">
        <v>355</v>
      </c>
      <c r="C164" s="8">
        <v>130881</v>
      </c>
    </row>
    <row r="165" spans="1:3" x14ac:dyDescent="0.45">
      <c r="A165" t="s">
        <v>447</v>
      </c>
      <c r="B165" t="s">
        <v>276</v>
      </c>
      <c r="C165" s="8">
        <v>129462</v>
      </c>
    </row>
    <row r="166" spans="1:3" x14ac:dyDescent="0.45">
      <c r="A166" t="s">
        <v>448</v>
      </c>
      <c r="B166" t="s">
        <v>347</v>
      </c>
      <c r="C166" s="8">
        <v>156800</v>
      </c>
    </row>
    <row r="167" spans="1:3" x14ac:dyDescent="0.45">
      <c r="A167" t="s">
        <v>449</v>
      </c>
      <c r="B167" t="s">
        <v>319</v>
      </c>
      <c r="C167" s="8">
        <v>144500</v>
      </c>
    </row>
    <row r="168" spans="1:3" x14ac:dyDescent="0.45">
      <c r="A168" t="s">
        <v>450</v>
      </c>
      <c r="B168" t="s">
        <v>276</v>
      </c>
      <c r="C168" s="8">
        <v>132180</v>
      </c>
    </row>
    <row r="169" spans="1:3" x14ac:dyDescent="0.45">
      <c r="A169" t="s">
        <v>451</v>
      </c>
      <c r="B169" t="s">
        <v>278</v>
      </c>
      <c r="C169" s="8">
        <v>129712</v>
      </c>
    </row>
    <row r="170" spans="1:3" x14ac:dyDescent="0.45">
      <c r="A170" t="s">
        <v>452</v>
      </c>
      <c r="B170" t="s">
        <v>278</v>
      </c>
      <c r="C170" s="8">
        <v>136345</v>
      </c>
    </row>
    <row r="171" spans="1:3" x14ac:dyDescent="0.45">
      <c r="A171" t="s">
        <v>453</v>
      </c>
      <c r="B171" t="s">
        <v>276</v>
      </c>
      <c r="C171" s="8">
        <v>120617</v>
      </c>
    </row>
    <row r="172" spans="1:3" x14ac:dyDescent="0.45">
      <c r="A172" t="s">
        <v>454</v>
      </c>
      <c r="B172" t="s">
        <v>300</v>
      </c>
      <c r="C172" s="8">
        <v>127111</v>
      </c>
    </row>
    <row r="173" spans="1:3" x14ac:dyDescent="0.45">
      <c r="A173" t="s">
        <v>455</v>
      </c>
      <c r="B173" t="s">
        <v>335</v>
      </c>
      <c r="C173" s="8">
        <v>137454</v>
      </c>
    </row>
    <row r="174" spans="1:3" x14ac:dyDescent="0.45">
      <c r="A174" t="s">
        <v>456</v>
      </c>
      <c r="B174" t="s">
        <v>276</v>
      </c>
      <c r="C174" s="8">
        <v>128856</v>
      </c>
    </row>
    <row r="175" spans="1:3" x14ac:dyDescent="0.45">
      <c r="A175" t="s">
        <v>457</v>
      </c>
      <c r="B175" t="s">
        <v>272</v>
      </c>
      <c r="C175" s="8">
        <v>132018</v>
      </c>
    </row>
    <row r="176" spans="1:3" x14ac:dyDescent="0.45">
      <c r="A176" t="s">
        <v>373</v>
      </c>
      <c r="B176" t="s">
        <v>458</v>
      </c>
      <c r="C176" s="8">
        <v>111900</v>
      </c>
    </row>
    <row r="177" spans="1:3" x14ac:dyDescent="0.45">
      <c r="A177" t="s">
        <v>459</v>
      </c>
      <c r="B177" t="s">
        <v>260</v>
      </c>
      <c r="C177" s="8">
        <v>130256</v>
      </c>
    </row>
    <row r="178" spans="1:3" x14ac:dyDescent="0.45">
      <c r="A178" t="s">
        <v>460</v>
      </c>
      <c r="B178" t="s">
        <v>418</v>
      </c>
      <c r="C178" s="8">
        <v>131500</v>
      </c>
    </row>
    <row r="179" spans="1:3" x14ac:dyDescent="0.45">
      <c r="A179" t="s">
        <v>461</v>
      </c>
      <c r="B179" t="s">
        <v>335</v>
      </c>
      <c r="C179" s="8">
        <v>133409</v>
      </c>
    </row>
    <row r="180" spans="1:3" x14ac:dyDescent="0.45">
      <c r="A180" t="s">
        <v>462</v>
      </c>
      <c r="B180" t="s">
        <v>335</v>
      </c>
      <c r="C180" s="8">
        <v>138957</v>
      </c>
    </row>
    <row r="181" spans="1:3" x14ac:dyDescent="0.45">
      <c r="A181" t="s">
        <v>463</v>
      </c>
      <c r="B181" t="s">
        <v>276</v>
      </c>
      <c r="C181" s="8">
        <v>128733</v>
      </c>
    </row>
    <row r="182" spans="1:3" x14ac:dyDescent="0.45">
      <c r="A182" t="s">
        <v>464</v>
      </c>
      <c r="B182" t="s">
        <v>276</v>
      </c>
      <c r="C182" s="8">
        <v>129526</v>
      </c>
    </row>
    <row r="183" spans="1:3" x14ac:dyDescent="0.45">
      <c r="A183" t="s">
        <v>465</v>
      </c>
      <c r="B183" t="s">
        <v>418</v>
      </c>
      <c r="C183" s="8">
        <v>131500</v>
      </c>
    </row>
    <row r="184" spans="1:3" x14ac:dyDescent="0.45">
      <c r="A184" t="s">
        <v>466</v>
      </c>
      <c r="B184" t="s">
        <v>467</v>
      </c>
      <c r="C184" s="8">
        <v>129462</v>
      </c>
    </row>
    <row r="185" spans="1:3" x14ac:dyDescent="0.45">
      <c r="A185" t="s">
        <v>468</v>
      </c>
      <c r="B185" t="s">
        <v>335</v>
      </c>
      <c r="C185" s="8">
        <v>133801</v>
      </c>
    </row>
    <row r="186" spans="1:3" x14ac:dyDescent="0.45">
      <c r="A186" t="s">
        <v>469</v>
      </c>
      <c r="B186" t="s">
        <v>278</v>
      </c>
      <c r="C186" s="8">
        <v>135523</v>
      </c>
    </row>
    <row r="187" spans="1:3" x14ac:dyDescent="0.45">
      <c r="A187" t="s">
        <v>470</v>
      </c>
      <c r="B187" t="s">
        <v>276</v>
      </c>
      <c r="C187" s="8">
        <v>132180</v>
      </c>
    </row>
    <row r="188" spans="1:3" x14ac:dyDescent="0.45">
      <c r="A188" t="s">
        <v>471</v>
      </c>
      <c r="B188" t="s">
        <v>276</v>
      </c>
      <c r="C188" s="8">
        <v>128676</v>
      </c>
    </row>
    <row r="189" spans="1:3" x14ac:dyDescent="0.45">
      <c r="A189" t="s">
        <v>472</v>
      </c>
      <c r="B189" t="s">
        <v>282</v>
      </c>
      <c r="C189" s="8">
        <v>132250</v>
      </c>
    </row>
    <row r="190" spans="1:3" x14ac:dyDescent="0.45">
      <c r="A190" t="s">
        <v>473</v>
      </c>
      <c r="B190" t="s">
        <v>276</v>
      </c>
      <c r="C190" s="8">
        <v>132180</v>
      </c>
    </row>
    <row r="191" spans="1:3" x14ac:dyDescent="0.45">
      <c r="A191" t="s">
        <v>474</v>
      </c>
      <c r="B191" t="s">
        <v>276</v>
      </c>
      <c r="C191" s="8">
        <v>185000</v>
      </c>
    </row>
    <row r="192" spans="1:3" x14ac:dyDescent="0.45">
      <c r="A192" t="s">
        <v>475</v>
      </c>
      <c r="B192" t="s">
        <v>276</v>
      </c>
      <c r="C192" s="8">
        <v>120617</v>
      </c>
    </row>
    <row r="193" spans="1:3" x14ac:dyDescent="0.45">
      <c r="A193" t="s">
        <v>476</v>
      </c>
      <c r="B193" t="s">
        <v>272</v>
      </c>
      <c r="C193" s="8">
        <v>132018</v>
      </c>
    </row>
    <row r="194" spans="1:3" x14ac:dyDescent="0.45">
      <c r="A194" t="s">
        <v>477</v>
      </c>
      <c r="B194" t="s">
        <v>418</v>
      </c>
      <c r="C194" s="8">
        <v>289000</v>
      </c>
    </row>
    <row r="195" spans="1:3" x14ac:dyDescent="0.45">
      <c r="A195" t="s">
        <v>478</v>
      </c>
      <c r="B195" t="s">
        <v>282</v>
      </c>
      <c r="C195" s="8">
        <v>135500</v>
      </c>
    </row>
    <row r="196" spans="1:3" x14ac:dyDescent="0.45">
      <c r="A196" t="s">
        <v>479</v>
      </c>
      <c r="B196" t="s">
        <v>335</v>
      </c>
      <c r="C196" s="8">
        <v>149592</v>
      </c>
    </row>
    <row r="197" spans="1:3" x14ac:dyDescent="0.45">
      <c r="A197" t="s">
        <v>480</v>
      </c>
      <c r="B197" t="s">
        <v>276</v>
      </c>
      <c r="C197" s="8">
        <v>128856</v>
      </c>
    </row>
    <row r="198" spans="1:3" x14ac:dyDescent="0.45">
      <c r="A198" t="s">
        <v>481</v>
      </c>
      <c r="B198" t="s">
        <v>276</v>
      </c>
      <c r="C198" s="8">
        <v>129462</v>
      </c>
    </row>
    <row r="199" spans="1:3" x14ac:dyDescent="0.45">
      <c r="A199" t="s">
        <v>482</v>
      </c>
      <c r="B199" t="s">
        <v>282</v>
      </c>
      <c r="C199" s="8">
        <v>131450</v>
      </c>
    </row>
    <row r="200" spans="1:3" x14ac:dyDescent="0.45">
      <c r="A200" t="s">
        <v>483</v>
      </c>
      <c r="B200" t="s">
        <v>276</v>
      </c>
      <c r="C200" s="8">
        <v>138775</v>
      </c>
    </row>
    <row r="201" spans="1:3" x14ac:dyDescent="0.45">
      <c r="A201" t="s">
        <v>484</v>
      </c>
      <c r="B201" t="s">
        <v>276</v>
      </c>
      <c r="C201" s="8">
        <v>138775</v>
      </c>
    </row>
    <row r="202" spans="1:3" x14ac:dyDescent="0.45">
      <c r="A202" t="s">
        <v>485</v>
      </c>
      <c r="B202" t="s">
        <v>276</v>
      </c>
      <c r="C202" s="8">
        <v>131369</v>
      </c>
    </row>
    <row r="203" spans="1:3" x14ac:dyDescent="0.45">
      <c r="A203" t="s">
        <v>486</v>
      </c>
      <c r="B203" t="s">
        <v>272</v>
      </c>
      <c r="C203" s="8">
        <v>133680</v>
      </c>
    </row>
    <row r="204" spans="1:3" x14ac:dyDescent="0.45">
      <c r="A204" t="s">
        <v>487</v>
      </c>
      <c r="B204" t="s">
        <v>276</v>
      </c>
      <c r="C204" s="8">
        <v>126539</v>
      </c>
    </row>
    <row r="205" spans="1:3" x14ac:dyDescent="0.45">
      <c r="A205" t="s">
        <v>488</v>
      </c>
      <c r="B205" t="s">
        <v>272</v>
      </c>
      <c r="C205" s="8">
        <v>124693</v>
      </c>
    </row>
    <row r="206" spans="1:3" x14ac:dyDescent="0.45">
      <c r="A206" t="s">
        <v>489</v>
      </c>
      <c r="B206" t="s">
        <v>276</v>
      </c>
      <c r="C206" s="8">
        <v>126539</v>
      </c>
    </row>
    <row r="207" spans="1:3" x14ac:dyDescent="0.45">
      <c r="A207" t="s">
        <v>490</v>
      </c>
      <c r="B207" t="s">
        <v>276</v>
      </c>
      <c r="C207" s="8">
        <v>126539</v>
      </c>
    </row>
    <row r="208" spans="1:3" x14ac:dyDescent="0.45">
      <c r="A208" t="s">
        <v>491</v>
      </c>
      <c r="B208" t="s">
        <v>276</v>
      </c>
      <c r="C208" s="8">
        <v>126539</v>
      </c>
    </row>
    <row r="209" spans="1:3" x14ac:dyDescent="0.45">
      <c r="A209" t="s">
        <v>492</v>
      </c>
      <c r="B209" t="s">
        <v>276</v>
      </c>
      <c r="C209" s="8">
        <v>126539</v>
      </c>
    </row>
    <row r="210" spans="1:3" x14ac:dyDescent="0.45">
      <c r="A210" t="s">
        <v>493</v>
      </c>
      <c r="B210" t="s">
        <v>286</v>
      </c>
      <c r="C210" s="8">
        <v>132900</v>
      </c>
    </row>
    <row r="211" spans="1:3" x14ac:dyDescent="0.45">
      <c r="A211" t="s">
        <v>494</v>
      </c>
      <c r="B211" t="s">
        <v>276</v>
      </c>
      <c r="C211" s="8">
        <v>130257</v>
      </c>
    </row>
    <row r="212" spans="1:3" x14ac:dyDescent="0.45">
      <c r="A212" t="s">
        <v>495</v>
      </c>
      <c r="B212" t="s">
        <v>276</v>
      </c>
      <c r="C212" s="8">
        <v>132551</v>
      </c>
    </row>
    <row r="213" spans="1:3" x14ac:dyDescent="0.45">
      <c r="A213" t="s">
        <v>496</v>
      </c>
      <c r="B213" t="s">
        <v>276</v>
      </c>
      <c r="C213" s="8">
        <v>130257</v>
      </c>
    </row>
    <row r="214" spans="1:3" x14ac:dyDescent="0.45">
      <c r="A214" t="s">
        <v>497</v>
      </c>
      <c r="B214" t="s">
        <v>278</v>
      </c>
      <c r="C214" s="8">
        <v>147838</v>
      </c>
    </row>
    <row r="215" spans="1:3" x14ac:dyDescent="0.45">
      <c r="A215" t="s">
        <v>498</v>
      </c>
      <c r="B215" t="s">
        <v>276</v>
      </c>
      <c r="C215" s="8">
        <v>129462</v>
      </c>
    </row>
    <row r="216" spans="1:3" x14ac:dyDescent="0.45">
      <c r="A216" t="s">
        <v>499</v>
      </c>
      <c r="B216" t="s">
        <v>276</v>
      </c>
      <c r="C216" s="8">
        <v>127513</v>
      </c>
    </row>
    <row r="217" spans="1:3" x14ac:dyDescent="0.45">
      <c r="A217" t="s">
        <v>500</v>
      </c>
      <c r="B217" t="s">
        <v>276</v>
      </c>
      <c r="C217" s="8">
        <v>131215</v>
      </c>
    </row>
    <row r="218" spans="1:3" x14ac:dyDescent="0.45">
      <c r="A218" t="s">
        <v>501</v>
      </c>
      <c r="B218" t="s">
        <v>327</v>
      </c>
      <c r="C218" s="8">
        <v>151734</v>
      </c>
    </row>
    <row r="219" spans="1:3" x14ac:dyDescent="0.45">
      <c r="A219" t="s">
        <v>502</v>
      </c>
      <c r="B219" t="s">
        <v>282</v>
      </c>
      <c r="C219" s="8">
        <v>132500</v>
      </c>
    </row>
    <row r="220" spans="1:3" x14ac:dyDescent="0.45">
      <c r="A220" t="s">
        <v>503</v>
      </c>
      <c r="B220" t="s">
        <v>319</v>
      </c>
      <c r="C220" s="8">
        <v>174105</v>
      </c>
    </row>
    <row r="221" spans="1:3" x14ac:dyDescent="0.45">
      <c r="A221" t="s">
        <v>504</v>
      </c>
      <c r="B221" t="s">
        <v>335</v>
      </c>
      <c r="C221" s="8">
        <v>140253</v>
      </c>
    </row>
    <row r="222" spans="1:3" x14ac:dyDescent="0.45">
      <c r="A222" t="s">
        <v>505</v>
      </c>
      <c r="B222" t="s">
        <v>282</v>
      </c>
      <c r="C222" s="8">
        <v>132250</v>
      </c>
    </row>
    <row r="223" spans="1:3" x14ac:dyDescent="0.45">
      <c r="A223" t="s">
        <v>506</v>
      </c>
      <c r="B223" t="s">
        <v>276</v>
      </c>
      <c r="C223" s="8">
        <v>132180</v>
      </c>
    </row>
    <row r="224" spans="1:3" x14ac:dyDescent="0.45">
      <c r="A224" t="s">
        <v>507</v>
      </c>
      <c r="B224" t="s">
        <v>276</v>
      </c>
      <c r="C224" s="8">
        <v>120566</v>
      </c>
    </row>
    <row r="225" spans="1:3" x14ac:dyDescent="0.45">
      <c r="A225" t="s">
        <v>508</v>
      </c>
      <c r="B225" t="s">
        <v>276</v>
      </c>
      <c r="C225" s="8">
        <v>120566</v>
      </c>
    </row>
    <row r="226" spans="1:3" x14ac:dyDescent="0.45">
      <c r="A226" t="s">
        <v>509</v>
      </c>
      <c r="B226" t="s">
        <v>278</v>
      </c>
      <c r="C226" s="8">
        <v>207200</v>
      </c>
    </row>
    <row r="227" spans="1:3" x14ac:dyDescent="0.45">
      <c r="A227" t="s">
        <v>510</v>
      </c>
      <c r="B227" t="s">
        <v>276</v>
      </c>
      <c r="C227" s="8">
        <v>132444</v>
      </c>
    </row>
    <row r="228" spans="1:3" x14ac:dyDescent="0.45">
      <c r="A228" t="s">
        <v>511</v>
      </c>
      <c r="B228" t="s">
        <v>276</v>
      </c>
      <c r="C228" s="8">
        <v>120566</v>
      </c>
    </row>
    <row r="229" spans="1:3" x14ac:dyDescent="0.45">
      <c r="A229" t="s">
        <v>512</v>
      </c>
      <c r="B229" t="s">
        <v>335</v>
      </c>
      <c r="C229" s="8">
        <v>124526</v>
      </c>
    </row>
    <row r="230" spans="1:3" x14ac:dyDescent="0.45">
      <c r="A230" t="s">
        <v>513</v>
      </c>
      <c r="B230" t="s">
        <v>276</v>
      </c>
      <c r="C230" s="8">
        <v>120566</v>
      </c>
    </row>
    <row r="231" spans="1:3" x14ac:dyDescent="0.45">
      <c r="A231" t="s">
        <v>373</v>
      </c>
      <c r="B231" t="s">
        <v>387</v>
      </c>
      <c r="C231" s="8">
        <v>111900</v>
      </c>
    </row>
    <row r="232" spans="1:3" x14ac:dyDescent="0.45">
      <c r="A232" t="s">
        <v>514</v>
      </c>
      <c r="B232" t="s">
        <v>276</v>
      </c>
      <c r="C232" s="8">
        <v>120566</v>
      </c>
    </row>
    <row r="233" spans="1:3" x14ac:dyDescent="0.45">
      <c r="A233" t="s">
        <v>515</v>
      </c>
      <c r="B233" t="s">
        <v>276</v>
      </c>
      <c r="C233" s="8">
        <v>120566</v>
      </c>
    </row>
    <row r="234" spans="1:3" x14ac:dyDescent="0.45">
      <c r="A234" t="s">
        <v>516</v>
      </c>
      <c r="B234" t="s">
        <v>276</v>
      </c>
      <c r="C234" s="8">
        <v>129462</v>
      </c>
    </row>
    <row r="235" spans="1:3" x14ac:dyDescent="0.45">
      <c r="A235" t="s">
        <v>517</v>
      </c>
      <c r="B235" t="s">
        <v>276</v>
      </c>
      <c r="C235" s="8">
        <v>128030</v>
      </c>
    </row>
    <row r="236" spans="1:3" x14ac:dyDescent="0.45">
      <c r="A236" t="s">
        <v>518</v>
      </c>
      <c r="B236" t="s">
        <v>276</v>
      </c>
      <c r="C236" s="8">
        <v>129190</v>
      </c>
    </row>
    <row r="237" spans="1:3" x14ac:dyDescent="0.45">
      <c r="A237" t="s">
        <v>373</v>
      </c>
      <c r="B237" t="s">
        <v>387</v>
      </c>
      <c r="C237" s="8">
        <v>111900</v>
      </c>
    </row>
    <row r="238" spans="1:3" x14ac:dyDescent="0.45">
      <c r="A238" t="s">
        <v>519</v>
      </c>
      <c r="B238" t="s">
        <v>272</v>
      </c>
      <c r="C238" s="8">
        <v>133680</v>
      </c>
    </row>
    <row r="239" spans="1:3" x14ac:dyDescent="0.45">
      <c r="A239" t="s">
        <v>520</v>
      </c>
      <c r="B239" t="s">
        <v>276</v>
      </c>
      <c r="C239" s="8">
        <v>130257</v>
      </c>
    </row>
    <row r="240" spans="1:3" x14ac:dyDescent="0.45">
      <c r="A240" t="s">
        <v>521</v>
      </c>
      <c r="B240" t="s">
        <v>276</v>
      </c>
      <c r="C240" s="8">
        <v>132180</v>
      </c>
    </row>
    <row r="241" spans="1:3" x14ac:dyDescent="0.45">
      <c r="A241" t="s">
        <v>522</v>
      </c>
      <c r="B241" t="s">
        <v>272</v>
      </c>
      <c r="C241" s="8">
        <v>133680</v>
      </c>
    </row>
    <row r="242" spans="1:3" x14ac:dyDescent="0.45">
      <c r="A242" t="s">
        <v>523</v>
      </c>
      <c r="B242" t="s">
        <v>276</v>
      </c>
      <c r="C242" s="8">
        <v>179120</v>
      </c>
    </row>
    <row r="243" spans="1:3" x14ac:dyDescent="0.45">
      <c r="A243" t="s">
        <v>524</v>
      </c>
      <c r="B243" t="s">
        <v>276</v>
      </c>
      <c r="C243" s="8">
        <v>179120</v>
      </c>
    </row>
    <row r="244" spans="1:3" x14ac:dyDescent="0.45">
      <c r="A244" t="s">
        <v>525</v>
      </c>
      <c r="B244" t="s">
        <v>276</v>
      </c>
      <c r="C244" s="8">
        <v>127740</v>
      </c>
    </row>
    <row r="245" spans="1:3" x14ac:dyDescent="0.45">
      <c r="A245" t="s">
        <v>526</v>
      </c>
      <c r="B245" t="s">
        <v>276</v>
      </c>
      <c r="C245" s="8">
        <v>120566</v>
      </c>
    </row>
    <row r="246" spans="1:3" x14ac:dyDescent="0.45">
      <c r="A246" t="s">
        <v>527</v>
      </c>
      <c r="B246" t="s">
        <v>276</v>
      </c>
      <c r="C246" s="8">
        <v>129190</v>
      </c>
    </row>
    <row r="247" spans="1:3" x14ac:dyDescent="0.45">
      <c r="A247" t="s">
        <v>528</v>
      </c>
      <c r="B247" t="s">
        <v>529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530</v>
      </c>
      <c r="B1" t="s">
        <v>531</v>
      </c>
      <c r="C1" s="9">
        <v>142405</v>
      </c>
    </row>
    <row r="2" spans="1:3" x14ac:dyDescent="0.45">
      <c r="A2" t="s">
        <v>532</v>
      </c>
      <c r="B2" t="s">
        <v>533</v>
      </c>
      <c r="C2" s="9">
        <v>129900</v>
      </c>
    </row>
    <row r="3" spans="1:3" x14ac:dyDescent="0.45">
      <c r="A3" t="s">
        <v>534</v>
      </c>
      <c r="B3" t="s">
        <v>535</v>
      </c>
      <c r="C3" s="9">
        <v>125950</v>
      </c>
    </row>
    <row r="4" spans="1:3" x14ac:dyDescent="0.45">
      <c r="A4" t="s">
        <v>536</v>
      </c>
      <c r="B4" t="s">
        <v>531</v>
      </c>
      <c r="C4" s="9">
        <v>142988</v>
      </c>
    </row>
    <row r="5" spans="1:3" ht="15" customHeight="1" x14ac:dyDescent="0.45">
      <c r="A5" t="s">
        <v>537</v>
      </c>
      <c r="B5" t="s">
        <v>531</v>
      </c>
      <c r="C5" s="9">
        <v>136835</v>
      </c>
    </row>
    <row r="6" spans="1:3" x14ac:dyDescent="0.45">
      <c r="A6" t="s">
        <v>538</v>
      </c>
      <c r="B6" t="s">
        <v>260</v>
      </c>
      <c r="C6" s="9">
        <v>145650</v>
      </c>
    </row>
    <row r="7" spans="1:3" x14ac:dyDescent="0.45">
      <c r="A7" t="s">
        <v>539</v>
      </c>
      <c r="B7" t="s">
        <v>540</v>
      </c>
      <c r="C7" s="9">
        <v>146000</v>
      </c>
    </row>
    <row r="8" spans="1:3" x14ac:dyDescent="0.45">
      <c r="A8" t="s">
        <v>541</v>
      </c>
      <c r="B8" t="s">
        <v>529</v>
      </c>
      <c r="C8" s="9">
        <v>148600</v>
      </c>
    </row>
    <row r="9" spans="1:3" x14ac:dyDescent="0.45">
      <c r="A9" t="s">
        <v>542</v>
      </c>
      <c r="B9" t="s">
        <v>543</v>
      </c>
      <c r="C9" s="9">
        <v>136900</v>
      </c>
    </row>
    <row r="10" spans="1:3" x14ac:dyDescent="0.45">
      <c r="A10" t="s">
        <v>544</v>
      </c>
      <c r="B10" t="s">
        <v>545</v>
      </c>
      <c r="C10" s="9">
        <v>144500</v>
      </c>
    </row>
    <row r="11" spans="1:3" x14ac:dyDescent="0.45">
      <c r="A11" t="s">
        <v>546</v>
      </c>
      <c r="B11" t="s">
        <v>276</v>
      </c>
      <c r="C11" s="9">
        <v>135090</v>
      </c>
    </row>
    <row r="12" spans="1:3" x14ac:dyDescent="0.45">
      <c r="A12" t="s">
        <v>547</v>
      </c>
      <c r="B12" t="s">
        <v>467</v>
      </c>
      <c r="C12" s="9">
        <v>143860</v>
      </c>
    </row>
    <row r="13" spans="1:3" x14ac:dyDescent="0.45">
      <c r="A13" t="s">
        <v>548</v>
      </c>
      <c r="B13" t="s">
        <v>303</v>
      </c>
      <c r="C13" s="9">
        <v>138500</v>
      </c>
    </row>
    <row r="14" spans="1:3" x14ac:dyDescent="0.45">
      <c r="A14" t="s">
        <v>549</v>
      </c>
      <c r="B14" t="s">
        <v>282</v>
      </c>
      <c r="C14" s="9">
        <v>148275</v>
      </c>
    </row>
    <row r="15" spans="1:3" x14ac:dyDescent="0.45">
      <c r="A15" t="s">
        <v>550</v>
      </c>
      <c r="B15" t="s">
        <v>540</v>
      </c>
      <c r="C15" s="9">
        <v>136500</v>
      </c>
    </row>
    <row r="16" spans="1:3" x14ac:dyDescent="0.45">
      <c r="A16" t="s">
        <v>551</v>
      </c>
      <c r="B16" t="s">
        <v>355</v>
      </c>
      <c r="C16" s="9">
        <v>140608</v>
      </c>
    </row>
    <row r="17" spans="1:3" x14ac:dyDescent="0.45">
      <c r="A17" t="s">
        <v>552</v>
      </c>
      <c r="B17" t="s">
        <v>278</v>
      </c>
      <c r="C17" s="9">
        <v>165536</v>
      </c>
    </row>
    <row r="18" spans="1:3" x14ac:dyDescent="0.45">
      <c r="A18" t="s">
        <v>553</v>
      </c>
      <c r="B18" t="s">
        <v>529</v>
      </c>
      <c r="C18" s="9">
        <v>151764</v>
      </c>
    </row>
    <row r="19" spans="1:3" x14ac:dyDescent="0.45">
      <c r="A19" t="s">
        <v>554</v>
      </c>
      <c r="B19" t="s">
        <v>295</v>
      </c>
      <c r="C19" s="9">
        <v>138500</v>
      </c>
    </row>
    <row r="20" spans="1:3" x14ac:dyDescent="0.45">
      <c r="A20" t="s">
        <v>555</v>
      </c>
      <c r="B20" t="s">
        <v>278</v>
      </c>
      <c r="C20" s="9">
        <v>165718</v>
      </c>
    </row>
    <row r="21" spans="1:3" x14ac:dyDescent="0.45">
      <c r="A21" t="s">
        <v>556</v>
      </c>
      <c r="B21" t="s">
        <v>303</v>
      </c>
      <c r="C21" s="9">
        <v>139500</v>
      </c>
    </row>
    <row r="22" spans="1:3" x14ac:dyDescent="0.45">
      <c r="A22" t="s">
        <v>557</v>
      </c>
      <c r="B22" t="s">
        <v>282</v>
      </c>
      <c r="C22" s="9">
        <v>139500</v>
      </c>
    </row>
    <row r="23" spans="1:3" x14ac:dyDescent="0.45">
      <c r="A23" t="s">
        <v>558</v>
      </c>
      <c r="B23" t="s">
        <v>282</v>
      </c>
      <c r="C23" s="9">
        <v>151000</v>
      </c>
    </row>
    <row r="24" spans="1:3" x14ac:dyDescent="0.45">
      <c r="A24" t="s">
        <v>559</v>
      </c>
      <c r="B24" t="s">
        <v>282</v>
      </c>
      <c r="C24" s="9">
        <v>144000</v>
      </c>
    </row>
    <row r="25" spans="1:3" x14ac:dyDescent="0.45">
      <c r="A25" t="s">
        <v>560</v>
      </c>
      <c r="B25" t="s">
        <v>540</v>
      </c>
      <c r="C25" s="9">
        <v>141750</v>
      </c>
    </row>
    <row r="26" spans="1:3" x14ac:dyDescent="0.45">
      <c r="A26" t="s">
        <v>561</v>
      </c>
      <c r="B26" t="s">
        <v>282</v>
      </c>
      <c r="C26" s="9">
        <v>145934</v>
      </c>
    </row>
    <row r="27" spans="1:3" x14ac:dyDescent="0.45">
      <c r="A27" t="s">
        <v>562</v>
      </c>
      <c r="B27" t="s">
        <v>282</v>
      </c>
      <c r="C27" s="9">
        <v>141150</v>
      </c>
    </row>
    <row r="28" spans="1:3" x14ac:dyDescent="0.45">
      <c r="A28" t="s">
        <v>563</v>
      </c>
      <c r="B28" t="s">
        <v>258</v>
      </c>
      <c r="C28" s="9">
        <v>144500</v>
      </c>
    </row>
    <row r="29" spans="1:3" x14ac:dyDescent="0.45">
      <c r="A29" t="s">
        <v>564</v>
      </c>
      <c r="B29" t="s">
        <v>303</v>
      </c>
      <c r="C29" s="9">
        <v>136500</v>
      </c>
    </row>
    <row r="30" spans="1:3" x14ac:dyDescent="0.45">
      <c r="A30" t="s">
        <v>565</v>
      </c>
      <c r="B30" t="s">
        <v>303</v>
      </c>
      <c r="C30" s="9">
        <v>138500</v>
      </c>
    </row>
    <row r="31" spans="1:3" x14ac:dyDescent="0.45">
      <c r="A31" t="s">
        <v>566</v>
      </c>
      <c r="B31" t="s">
        <v>540</v>
      </c>
      <c r="C31" s="9">
        <v>140500</v>
      </c>
    </row>
    <row r="32" spans="1:3" x14ac:dyDescent="0.45">
      <c r="A32" t="s">
        <v>567</v>
      </c>
      <c r="B32" t="s">
        <v>272</v>
      </c>
      <c r="C32" s="9">
        <v>144775</v>
      </c>
    </row>
    <row r="33" spans="1:3" x14ac:dyDescent="0.45">
      <c r="A33" t="s">
        <v>568</v>
      </c>
      <c r="B33" t="s">
        <v>327</v>
      </c>
      <c r="C33" s="9">
        <v>147555</v>
      </c>
    </row>
    <row r="34" spans="1:3" x14ac:dyDescent="0.45">
      <c r="A34" t="s">
        <v>569</v>
      </c>
      <c r="B34" t="s">
        <v>540</v>
      </c>
      <c r="C34" s="9">
        <v>132000</v>
      </c>
    </row>
    <row r="35" spans="1:3" x14ac:dyDescent="0.45">
      <c r="A35" t="s">
        <v>570</v>
      </c>
      <c r="B35" t="s">
        <v>306</v>
      </c>
      <c r="C35" s="9">
        <v>131211</v>
      </c>
    </row>
    <row r="36" spans="1:3" x14ac:dyDescent="0.45">
      <c r="A36" t="s">
        <v>571</v>
      </c>
      <c r="B36" t="s">
        <v>540</v>
      </c>
      <c r="C36" s="9">
        <v>147500</v>
      </c>
    </row>
    <row r="37" spans="1:3" x14ac:dyDescent="0.45">
      <c r="A37" t="s">
        <v>572</v>
      </c>
      <c r="B37" t="s">
        <v>282</v>
      </c>
      <c r="C37" s="9">
        <v>141600</v>
      </c>
    </row>
    <row r="38" spans="1:3" x14ac:dyDescent="0.45">
      <c r="A38" t="s">
        <v>573</v>
      </c>
      <c r="B38" t="s">
        <v>260</v>
      </c>
      <c r="C38" s="9">
        <v>144000</v>
      </c>
    </row>
    <row r="39" spans="1:3" x14ac:dyDescent="0.45">
      <c r="A39" t="s">
        <v>574</v>
      </c>
      <c r="B39" t="s">
        <v>347</v>
      </c>
      <c r="C39" s="9">
        <v>155900</v>
      </c>
    </row>
    <row r="40" spans="1:3" x14ac:dyDescent="0.45">
      <c r="A40" t="s">
        <v>575</v>
      </c>
      <c r="B40" t="s">
        <v>282</v>
      </c>
      <c r="C40" s="9">
        <v>137500</v>
      </c>
    </row>
    <row r="41" spans="1:3" x14ac:dyDescent="0.45">
      <c r="A41" t="s">
        <v>576</v>
      </c>
      <c r="B41" t="s">
        <v>410</v>
      </c>
      <c r="C41" s="9">
        <v>136483</v>
      </c>
    </row>
    <row r="42" spans="1:3" x14ac:dyDescent="0.45">
      <c r="A42" t="s">
        <v>577</v>
      </c>
      <c r="B42" t="s">
        <v>387</v>
      </c>
      <c r="C42" s="9">
        <v>131900</v>
      </c>
    </row>
    <row r="43" spans="1:3" x14ac:dyDescent="0.45">
      <c r="A43" t="s">
        <v>578</v>
      </c>
      <c r="B43" t="s">
        <v>387</v>
      </c>
      <c r="C43" s="9">
        <v>131900</v>
      </c>
    </row>
    <row r="44" spans="1:3" x14ac:dyDescent="0.45">
      <c r="A44" t="s">
        <v>579</v>
      </c>
      <c r="B44" t="s">
        <v>282</v>
      </c>
      <c r="C44" s="9">
        <v>127995</v>
      </c>
    </row>
    <row r="45" spans="1:3" x14ac:dyDescent="0.45">
      <c r="A45" t="s">
        <v>580</v>
      </c>
      <c r="B45" t="s">
        <v>276</v>
      </c>
      <c r="C45" s="9">
        <v>145385</v>
      </c>
    </row>
    <row r="46" spans="1:3" x14ac:dyDescent="0.45">
      <c r="A46" t="s">
        <v>581</v>
      </c>
      <c r="B46" t="s">
        <v>272</v>
      </c>
      <c r="C46" s="9">
        <v>145180</v>
      </c>
    </row>
    <row r="47" spans="1:3" x14ac:dyDescent="0.45">
      <c r="A47" t="s">
        <v>582</v>
      </c>
      <c r="B47" t="s">
        <v>272</v>
      </c>
      <c r="C47" s="9">
        <v>140460</v>
      </c>
    </row>
    <row r="48" spans="1:3" x14ac:dyDescent="0.45">
      <c r="A48" t="s">
        <v>583</v>
      </c>
      <c r="B48" t="s">
        <v>529</v>
      </c>
      <c r="C48" s="9">
        <v>146000</v>
      </c>
    </row>
    <row r="49" spans="1:3" x14ac:dyDescent="0.45">
      <c r="A49" t="s">
        <v>584</v>
      </c>
      <c r="B49" t="s">
        <v>410</v>
      </c>
      <c r="C49" s="9">
        <v>137468</v>
      </c>
    </row>
    <row r="50" spans="1:3" x14ac:dyDescent="0.45">
      <c r="A50" t="s">
        <v>585</v>
      </c>
      <c r="B50" t="s">
        <v>335</v>
      </c>
      <c r="C50" s="9">
        <v>148351</v>
      </c>
    </row>
    <row r="51" spans="1:3" x14ac:dyDescent="0.45">
      <c r="A51" t="s">
        <v>586</v>
      </c>
      <c r="B51" t="s">
        <v>335</v>
      </c>
      <c r="C51" s="9">
        <v>153543</v>
      </c>
    </row>
    <row r="52" spans="1:3" x14ac:dyDescent="0.45">
      <c r="A52" t="s">
        <v>587</v>
      </c>
      <c r="B52" t="s">
        <v>335</v>
      </c>
      <c r="C52" s="9">
        <v>147429</v>
      </c>
    </row>
    <row r="53" spans="1:3" x14ac:dyDescent="0.45">
      <c r="A53" t="s">
        <v>588</v>
      </c>
      <c r="B53" t="s">
        <v>529</v>
      </c>
      <c r="C53" s="9">
        <v>146000</v>
      </c>
    </row>
    <row r="54" spans="1:3" x14ac:dyDescent="0.45">
      <c r="A54" t="s">
        <v>589</v>
      </c>
      <c r="B54" t="s">
        <v>374</v>
      </c>
      <c r="C54" s="9">
        <v>131900</v>
      </c>
    </row>
    <row r="55" spans="1:3" x14ac:dyDescent="0.45">
      <c r="A55" t="s">
        <v>590</v>
      </c>
      <c r="B55" t="s">
        <v>540</v>
      </c>
      <c r="C55" s="9">
        <v>144800</v>
      </c>
    </row>
    <row r="56" spans="1:3" x14ac:dyDescent="0.45">
      <c r="A56" t="s">
        <v>591</v>
      </c>
      <c r="B56" t="s">
        <v>272</v>
      </c>
      <c r="C56" s="9">
        <v>141245</v>
      </c>
    </row>
    <row r="57" spans="1:3" x14ac:dyDescent="0.45">
      <c r="A57" t="s">
        <v>592</v>
      </c>
      <c r="B57" t="s">
        <v>529</v>
      </c>
      <c r="C57" s="9">
        <v>146000</v>
      </c>
    </row>
    <row r="58" spans="1:3" x14ac:dyDescent="0.45">
      <c r="A58" t="s">
        <v>589</v>
      </c>
      <c r="B58" t="s">
        <v>387</v>
      </c>
      <c r="C58" s="9">
        <v>131900</v>
      </c>
    </row>
    <row r="59" spans="1:3" x14ac:dyDescent="0.45">
      <c r="A59" t="s">
        <v>593</v>
      </c>
      <c r="B59" t="s">
        <v>286</v>
      </c>
      <c r="C59" s="9">
        <v>146800</v>
      </c>
    </row>
    <row r="60" spans="1:3" x14ac:dyDescent="0.45">
      <c r="A60" t="s">
        <v>594</v>
      </c>
      <c r="B60" t="s">
        <v>335</v>
      </c>
      <c r="C60" s="9">
        <v>141898</v>
      </c>
    </row>
    <row r="61" spans="1:3" x14ac:dyDescent="0.45">
      <c r="A61" t="s">
        <v>595</v>
      </c>
      <c r="B61" t="s">
        <v>282</v>
      </c>
      <c r="C61" s="9">
        <v>147780</v>
      </c>
    </row>
    <row r="62" spans="1:3" x14ac:dyDescent="0.45">
      <c r="A62" t="s">
        <v>596</v>
      </c>
      <c r="B62" t="s">
        <v>387</v>
      </c>
      <c r="C62" s="9">
        <v>129900</v>
      </c>
    </row>
    <row r="63" spans="1:3" x14ac:dyDescent="0.45">
      <c r="A63" t="s">
        <v>597</v>
      </c>
      <c r="B63" t="s">
        <v>410</v>
      </c>
      <c r="C63" s="9">
        <v>145375</v>
      </c>
    </row>
    <row r="64" spans="1:3" x14ac:dyDescent="0.45">
      <c r="A64" t="s">
        <v>598</v>
      </c>
      <c r="B64" t="s">
        <v>276</v>
      </c>
      <c r="C64" s="9">
        <v>159000</v>
      </c>
    </row>
    <row r="65" spans="1:3" x14ac:dyDescent="0.45">
      <c r="A65" t="s">
        <v>599</v>
      </c>
      <c r="B65" t="s">
        <v>374</v>
      </c>
      <c r="C65" s="9">
        <v>129900</v>
      </c>
    </row>
    <row r="66" spans="1:3" x14ac:dyDescent="0.45">
      <c r="A66" t="s">
        <v>600</v>
      </c>
      <c r="B66" t="s">
        <v>335</v>
      </c>
      <c r="C66" s="9">
        <v>149391</v>
      </c>
    </row>
    <row r="67" spans="1:3" x14ac:dyDescent="0.45">
      <c r="A67" t="s">
        <v>601</v>
      </c>
      <c r="B67" t="s">
        <v>387</v>
      </c>
      <c r="C67" s="9">
        <v>129900</v>
      </c>
    </row>
    <row r="68" spans="1:3" x14ac:dyDescent="0.45">
      <c r="A68" t="s">
        <v>602</v>
      </c>
      <c r="B68" t="s">
        <v>282</v>
      </c>
      <c r="C68" s="9">
        <v>146500</v>
      </c>
    </row>
    <row r="69" spans="1:3" x14ac:dyDescent="0.45">
      <c r="A69" t="s">
        <v>577</v>
      </c>
      <c r="B69" t="s">
        <v>387</v>
      </c>
      <c r="C69" s="9">
        <v>131900</v>
      </c>
    </row>
    <row r="70" spans="1:3" x14ac:dyDescent="0.45">
      <c r="A70" t="s">
        <v>578</v>
      </c>
      <c r="B70" t="s">
        <v>387</v>
      </c>
      <c r="C70" s="9">
        <v>131900</v>
      </c>
    </row>
    <row r="71" spans="1:3" x14ac:dyDescent="0.45">
      <c r="A71" t="s">
        <v>603</v>
      </c>
      <c r="B71" t="s">
        <v>387</v>
      </c>
      <c r="C71" s="9">
        <v>136900</v>
      </c>
    </row>
    <row r="72" spans="1:3" x14ac:dyDescent="0.45">
      <c r="A72" t="s">
        <v>604</v>
      </c>
      <c r="B72" t="s">
        <v>529</v>
      </c>
      <c r="C72" s="9">
        <v>149285</v>
      </c>
    </row>
    <row r="73" spans="1:3" x14ac:dyDescent="0.45">
      <c r="A73" t="s">
        <v>605</v>
      </c>
      <c r="B73" t="s">
        <v>276</v>
      </c>
      <c r="C73" s="9">
        <v>146655</v>
      </c>
    </row>
    <row r="74" spans="1:3" x14ac:dyDescent="0.45">
      <c r="A74" t="s">
        <v>606</v>
      </c>
      <c r="B74" t="s">
        <v>276</v>
      </c>
      <c r="C74" s="9">
        <v>146655</v>
      </c>
    </row>
    <row r="75" spans="1:3" x14ac:dyDescent="0.45">
      <c r="A75" t="s">
        <v>589</v>
      </c>
      <c r="B75" t="s">
        <v>458</v>
      </c>
      <c r="C75" s="9">
        <v>131900</v>
      </c>
    </row>
    <row r="76" spans="1:3" x14ac:dyDescent="0.45">
      <c r="A76" t="s">
        <v>607</v>
      </c>
      <c r="B76" t="s">
        <v>282</v>
      </c>
      <c r="C76" s="9">
        <v>145180</v>
      </c>
    </row>
    <row r="77" spans="1:3" x14ac:dyDescent="0.45">
      <c r="A77" t="s">
        <v>608</v>
      </c>
      <c r="B77" t="s">
        <v>335</v>
      </c>
      <c r="C77" s="9">
        <v>153814</v>
      </c>
    </row>
    <row r="78" spans="1:3" x14ac:dyDescent="0.45">
      <c r="A78" t="s">
        <v>609</v>
      </c>
      <c r="B78" t="s">
        <v>335</v>
      </c>
      <c r="C78" s="9">
        <v>148613</v>
      </c>
    </row>
    <row r="79" spans="1:3" x14ac:dyDescent="0.45">
      <c r="A79" t="s">
        <v>610</v>
      </c>
      <c r="B79" t="s">
        <v>387</v>
      </c>
      <c r="C79" s="9">
        <v>131900</v>
      </c>
    </row>
    <row r="80" spans="1:3" x14ac:dyDescent="0.45">
      <c r="A80" t="s">
        <v>611</v>
      </c>
      <c r="B80" t="s">
        <v>282</v>
      </c>
      <c r="C80" s="9">
        <v>134900</v>
      </c>
    </row>
    <row r="81" spans="1:3" x14ac:dyDescent="0.45">
      <c r="A81" t="s">
        <v>612</v>
      </c>
      <c r="B81" t="s">
        <v>282</v>
      </c>
      <c r="C81" s="9">
        <v>146000</v>
      </c>
    </row>
    <row r="82" spans="1:3" x14ac:dyDescent="0.45">
      <c r="A82" t="s">
        <v>613</v>
      </c>
      <c r="B82" t="s">
        <v>335</v>
      </c>
      <c r="C82" s="9">
        <v>151674</v>
      </c>
    </row>
    <row r="83" spans="1:3" x14ac:dyDescent="0.45">
      <c r="A83" t="s">
        <v>614</v>
      </c>
      <c r="B83" t="s">
        <v>276</v>
      </c>
      <c r="C83" s="9">
        <v>146655</v>
      </c>
    </row>
    <row r="84" spans="1:3" x14ac:dyDescent="0.45">
      <c r="A84" t="s">
        <v>615</v>
      </c>
      <c r="B84" t="s">
        <v>282</v>
      </c>
      <c r="C84" s="9">
        <v>146500</v>
      </c>
    </row>
    <row r="85" spans="1:3" x14ac:dyDescent="0.45">
      <c r="A85" t="s">
        <v>616</v>
      </c>
      <c r="B85" t="s">
        <v>276</v>
      </c>
      <c r="C85" s="9">
        <v>146655</v>
      </c>
    </row>
    <row r="86" spans="1:3" x14ac:dyDescent="0.45">
      <c r="A86" t="s">
        <v>617</v>
      </c>
      <c r="B86" t="s">
        <v>282</v>
      </c>
      <c r="C86" s="9">
        <v>146655</v>
      </c>
    </row>
    <row r="87" spans="1:3" x14ac:dyDescent="0.45">
      <c r="A87" t="s">
        <v>589</v>
      </c>
      <c r="B87" t="s">
        <v>387</v>
      </c>
      <c r="C87" s="9">
        <v>131900</v>
      </c>
    </row>
    <row r="88" spans="1:3" x14ac:dyDescent="0.45">
      <c r="A88" t="s">
        <v>618</v>
      </c>
      <c r="B88" t="s">
        <v>276</v>
      </c>
      <c r="C88" s="9">
        <v>146655</v>
      </c>
    </row>
    <row r="89" spans="1:3" x14ac:dyDescent="0.45">
      <c r="A89" t="s">
        <v>619</v>
      </c>
      <c r="B89" t="s">
        <v>276</v>
      </c>
      <c r="C89" s="9">
        <v>138407</v>
      </c>
    </row>
    <row r="90" spans="1:3" x14ac:dyDescent="0.45">
      <c r="A90" t="s">
        <v>596</v>
      </c>
      <c r="B90" t="s">
        <v>387</v>
      </c>
      <c r="C90" s="9">
        <v>129900</v>
      </c>
    </row>
    <row r="91" spans="1:3" x14ac:dyDescent="0.45">
      <c r="A91" t="s">
        <v>620</v>
      </c>
      <c r="B91" t="s">
        <v>276</v>
      </c>
      <c r="C91" s="9">
        <v>138407</v>
      </c>
    </row>
    <row r="92" spans="1:3" x14ac:dyDescent="0.45">
      <c r="A92" t="s">
        <v>621</v>
      </c>
      <c r="B92" t="s">
        <v>278</v>
      </c>
      <c r="C92" s="9">
        <v>166322</v>
      </c>
    </row>
    <row r="93" spans="1:3" x14ac:dyDescent="0.45">
      <c r="A93" t="s">
        <v>622</v>
      </c>
      <c r="B93" t="s">
        <v>410</v>
      </c>
      <c r="C93" s="9">
        <v>132993</v>
      </c>
    </row>
    <row r="94" spans="1:3" x14ac:dyDescent="0.45">
      <c r="A94" t="s">
        <v>623</v>
      </c>
      <c r="B94" t="s">
        <v>410</v>
      </c>
      <c r="C94" s="9">
        <v>150929</v>
      </c>
    </row>
    <row r="95" spans="1:3" x14ac:dyDescent="0.45">
      <c r="A95" t="s">
        <v>624</v>
      </c>
      <c r="B95" t="s">
        <v>276</v>
      </c>
      <c r="C95" s="9">
        <v>143860</v>
      </c>
    </row>
    <row r="96" spans="1:3" x14ac:dyDescent="0.45">
      <c r="A96" t="s">
        <v>601</v>
      </c>
      <c r="B96" t="s">
        <v>387</v>
      </c>
      <c r="C96" s="9">
        <v>129900</v>
      </c>
    </row>
    <row r="97" spans="1:3" x14ac:dyDescent="0.45">
      <c r="A97" t="s">
        <v>625</v>
      </c>
      <c r="B97" t="s">
        <v>529</v>
      </c>
      <c r="C97" s="9">
        <v>150699</v>
      </c>
    </row>
    <row r="98" spans="1:3" x14ac:dyDescent="0.45">
      <c r="A98" t="s">
        <v>626</v>
      </c>
      <c r="B98" t="s">
        <v>335</v>
      </c>
      <c r="C98" s="9">
        <v>136908</v>
      </c>
    </row>
    <row r="99" spans="1:3" x14ac:dyDescent="0.45">
      <c r="A99" t="s">
        <v>610</v>
      </c>
      <c r="B99" t="s">
        <v>458</v>
      </c>
      <c r="C99" s="9">
        <v>131900</v>
      </c>
    </row>
    <row r="100" spans="1:3" x14ac:dyDescent="0.45">
      <c r="A100" t="s">
        <v>627</v>
      </c>
      <c r="B100" t="s">
        <v>303</v>
      </c>
      <c r="C100" s="9">
        <v>150500</v>
      </c>
    </row>
    <row r="101" spans="1:3" x14ac:dyDescent="0.45">
      <c r="A101" t="s">
        <v>628</v>
      </c>
      <c r="B101" t="s">
        <v>410</v>
      </c>
      <c r="C101" s="9">
        <v>147311</v>
      </c>
    </row>
    <row r="102" spans="1:3" x14ac:dyDescent="0.45">
      <c r="A102" t="s">
        <v>629</v>
      </c>
      <c r="B102" t="s">
        <v>282</v>
      </c>
      <c r="C102" s="9">
        <v>151500</v>
      </c>
    </row>
    <row r="103" spans="1:3" x14ac:dyDescent="0.45">
      <c r="A103" t="s">
        <v>630</v>
      </c>
      <c r="B103" t="s">
        <v>276</v>
      </c>
      <c r="C103" s="9">
        <v>135090</v>
      </c>
    </row>
    <row r="104" spans="1:3" x14ac:dyDescent="0.45">
      <c r="A104" t="s">
        <v>631</v>
      </c>
      <c r="B104" t="s">
        <v>276</v>
      </c>
      <c r="C104" s="9">
        <v>135090</v>
      </c>
    </row>
    <row r="105" spans="1:3" x14ac:dyDescent="0.45">
      <c r="A105" t="s">
        <v>601</v>
      </c>
      <c r="B105" t="s">
        <v>387</v>
      </c>
      <c r="C105" s="9">
        <v>129900</v>
      </c>
    </row>
    <row r="106" spans="1:3" x14ac:dyDescent="0.45">
      <c r="A106" t="s">
        <v>632</v>
      </c>
      <c r="B106" t="s">
        <v>303</v>
      </c>
      <c r="C106" s="9">
        <v>156500</v>
      </c>
    </row>
    <row r="107" spans="1:3" x14ac:dyDescent="0.45">
      <c r="A107" t="s">
        <v>633</v>
      </c>
      <c r="B107" t="s">
        <v>303</v>
      </c>
      <c r="C107" s="9">
        <v>146750</v>
      </c>
    </row>
    <row r="108" spans="1:3" x14ac:dyDescent="0.45">
      <c r="A108" t="s">
        <v>634</v>
      </c>
      <c r="B108" t="s">
        <v>286</v>
      </c>
      <c r="C108" s="9">
        <v>137900</v>
      </c>
    </row>
    <row r="109" spans="1:3" x14ac:dyDescent="0.45">
      <c r="A109" t="s">
        <v>635</v>
      </c>
      <c r="B109" t="s">
        <v>303</v>
      </c>
      <c r="C109" s="9">
        <v>150750</v>
      </c>
    </row>
    <row r="110" spans="1:3" x14ac:dyDescent="0.45">
      <c r="A110" t="s">
        <v>636</v>
      </c>
      <c r="B110" t="s">
        <v>303</v>
      </c>
      <c r="C110" s="9">
        <v>150750</v>
      </c>
    </row>
    <row r="111" spans="1:3" x14ac:dyDescent="0.45">
      <c r="A111" t="s">
        <v>637</v>
      </c>
      <c r="B111" t="s">
        <v>303</v>
      </c>
      <c r="C111" s="9">
        <v>150000</v>
      </c>
    </row>
    <row r="112" spans="1:3" x14ac:dyDescent="0.45">
      <c r="A112" t="s">
        <v>638</v>
      </c>
      <c r="B112" t="s">
        <v>335</v>
      </c>
      <c r="C112" s="9">
        <v>143529</v>
      </c>
    </row>
    <row r="113" spans="1:3" x14ac:dyDescent="0.45">
      <c r="A113" t="s">
        <v>596</v>
      </c>
      <c r="B113" t="s">
        <v>374</v>
      </c>
      <c r="C113" s="9">
        <v>129900</v>
      </c>
    </row>
    <row r="114" spans="1:3" x14ac:dyDescent="0.45">
      <c r="A114" t="s">
        <v>599</v>
      </c>
      <c r="B114" t="s">
        <v>387</v>
      </c>
      <c r="C114" s="9">
        <v>129900</v>
      </c>
    </row>
    <row r="115" spans="1:3" x14ac:dyDescent="0.45">
      <c r="A115" t="s">
        <v>639</v>
      </c>
      <c r="B115" t="s">
        <v>540</v>
      </c>
      <c r="C115" s="9">
        <v>145200</v>
      </c>
    </row>
    <row r="116" spans="1:3" x14ac:dyDescent="0.45">
      <c r="A116" t="s">
        <v>640</v>
      </c>
      <c r="B116" t="s">
        <v>529</v>
      </c>
      <c r="C116" s="9">
        <v>150699</v>
      </c>
    </row>
    <row r="117" spans="1:3" x14ac:dyDescent="0.45">
      <c r="A117" t="s">
        <v>603</v>
      </c>
      <c r="B117" t="s">
        <v>387</v>
      </c>
      <c r="C117" s="9">
        <v>136900</v>
      </c>
    </row>
    <row r="118" spans="1:3" x14ac:dyDescent="0.45">
      <c r="A118" t="s">
        <v>641</v>
      </c>
      <c r="B118" t="s">
        <v>276</v>
      </c>
      <c r="C118" s="9">
        <v>135090</v>
      </c>
    </row>
    <row r="119" spans="1:3" x14ac:dyDescent="0.45">
      <c r="A119" t="s">
        <v>642</v>
      </c>
      <c r="B119" t="s">
        <v>276</v>
      </c>
      <c r="C119" s="9">
        <v>135090</v>
      </c>
    </row>
    <row r="120" spans="1:3" x14ac:dyDescent="0.45">
      <c r="A120" t="s">
        <v>599</v>
      </c>
      <c r="B120" t="s">
        <v>387</v>
      </c>
      <c r="C120" s="9">
        <v>129900</v>
      </c>
    </row>
    <row r="121" spans="1:3" x14ac:dyDescent="0.45">
      <c r="A121" t="s">
        <v>643</v>
      </c>
      <c r="B121" t="s">
        <v>467</v>
      </c>
      <c r="C121" s="9">
        <v>148900</v>
      </c>
    </row>
    <row r="122" spans="1:3" x14ac:dyDescent="0.45">
      <c r="A122" t="s">
        <v>577</v>
      </c>
      <c r="B122" t="s">
        <v>387</v>
      </c>
      <c r="C122" s="9">
        <v>131900</v>
      </c>
    </row>
    <row r="123" spans="1:3" x14ac:dyDescent="0.45">
      <c r="A123" t="s">
        <v>578</v>
      </c>
      <c r="B123" t="s">
        <v>387</v>
      </c>
      <c r="C123" s="9">
        <v>131900</v>
      </c>
    </row>
    <row r="124" spans="1:3" x14ac:dyDescent="0.45">
      <c r="A124" t="s">
        <v>644</v>
      </c>
      <c r="B124" t="s">
        <v>529</v>
      </c>
      <c r="C124" s="9">
        <v>143500</v>
      </c>
    </row>
    <row r="125" spans="1:3" x14ac:dyDescent="0.45">
      <c r="A125" t="s">
        <v>645</v>
      </c>
      <c r="B125" t="s">
        <v>335</v>
      </c>
      <c r="C125" s="9">
        <v>147600</v>
      </c>
    </row>
    <row r="126" spans="1:3" x14ac:dyDescent="0.45">
      <c r="A126" t="s">
        <v>589</v>
      </c>
      <c r="B126" t="s">
        <v>387</v>
      </c>
      <c r="C126" s="9">
        <v>131900</v>
      </c>
    </row>
    <row r="127" spans="1:3" x14ac:dyDescent="0.45">
      <c r="A127" t="s">
        <v>646</v>
      </c>
      <c r="B127" t="s">
        <v>303</v>
      </c>
      <c r="C127" s="9">
        <v>139000</v>
      </c>
    </row>
    <row r="128" spans="1:3" x14ac:dyDescent="0.45">
      <c r="A128" t="s">
        <v>647</v>
      </c>
      <c r="B128" t="s">
        <v>276</v>
      </c>
      <c r="C128" s="9">
        <v>138407</v>
      </c>
    </row>
    <row r="129" spans="1:3" x14ac:dyDescent="0.45">
      <c r="A129" t="s">
        <v>648</v>
      </c>
      <c r="B129" t="s">
        <v>276</v>
      </c>
      <c r="C129" s="9">
        <v>138407</v>
      </c>
    </row>
    <row r="130" spans="1:3" x14ac:dyDescent="0.45">
      <c r="A130" t="s">
        <v>649</v>
      </c>
      <c r="B130" t="s">
        <v>276</v>
      </c>
      <c r="C130" s="9">
        <v>135090</v>
      </c>
    </row>
    <row r="131" spans="1:3" x14ac:dyDescent="0.45">
      <c r="A131" t="s">
        <v>650</v>
      </c>
      <c r="B131" t="s">
        <v>276</v>
      </c>
      <c r="C131" s="9">
        <v>146972</v>
      </c>
    </row>
    <row r="132" spans="1:3" x14ac:dyDescent="0.45">
      <c r="A132" t="s">
        <v>651</v>
      </c>
      <c r="B132" t="s">
        <v>276</v>
      </c>
      <c r="C132" s="9">
        <v>146972</v>
      </c>
    </row>
    <row r="133" spans="1:3" x14ac:dyDescent="0.45">
      <c r="A133" t="s">
        <v>652</v>
      </c>
      <c r="B133" t="s">
        <v>467</v>
      </c>
      <c r="C133" s="9">
        <v>146000</v>
      </c>
    </row>
    <row r="134" spans="1:3" x14ac:dyDescent="0.45">
      <c r="A134" t="s">
        <v>653</v>
      </c>
      <c r="B134" t="s">
        <v>529</v>
      </c>
      <c r="C134" s="9">
        <v>150475</v>
      </c>
    </row>
    <row r="135" spans="1:3" x14ac:dyDescent="0.45">
      <c r="A135" t="s">
        <v>654</v>
      </c>
      <c r="B135" t="s">
        <v>410</v>
      </c>
      <c r="C135" s="9">
        <v>136581</v>
      </c>
    </row>
    <row r="136" spans="1:3" x14ac:dyDescent="0.45">
      <c r="A136" t="s">
        <v>601</v>
      </c>
      <c r="B136" t="s">
        <v>458</v>
      </c>
      <c r="C136" s="9">
        <v>129900</v>
      </c>
    </row>
    <row r="137" spans="1:3" x14ac:dyDescent="0.45">
      <c r="A137" t="s">
        <v>596</v>
      </c>
      <c r="B137" t="s">
        <v>387</v>
      </c>
      <c r="C137" s="9">
        <v>129900</v>
      </c>
    </row>
    <row r="138" spans="1:3" x14ac:dyDescent="0.45">
      <c r="A138" t="s">
        <v>603</v>
      </c>
      <c r="B138" t="s">
        <v>458</v>
      </c>
      <c r="C138" s="9">
        <v>136900</v>
      </c>
    </row>
    <row r="139" spans="1:3" x14ac:dyDescent="0.45">
      <c r="A139" t="s">
        <v>655</v>
      </c>
      <c r="B139" t="s">
        <v>303</v>
      </c>
      <c r="C139" s="9">
        <v>134500</v>
      </c>
    </row>
    <row r="140" spans="1:3" x14ac:dyDescent="0.45">
      <c r="A140" t="s">
        <v>656</v>
      </c>
      <c r="B140" t="s">
        <v>335</v>
      </c>
      <c r="C140" s="9">
        <v>156236</v>
      </c>
    </row>
    <row r="141" spans="1:3" x14ac:dyDescent="0.45">
      <c r="A141" t="s">
        <v>657</v>
      </c>
      <c r="B141" t="s">
        <v>529</v>
      </c>
      <c r="C141" s="9">
        <v>151299</v>
      </c>
    </row>
    <row r="142" spans="1:3" x14ac:dyDescent="0.45">
      <c r="A142" t="s">
        <v>658</v>
      </c>
      <c r="B142" t="s">
        <v>387</v>
      </c>
      <c r="C142" s="9">
        <v>129900</v>
      </c>
    </row>
    <row r="143" spans="1:3" x14ac:dyDescent="0.45">
      <c r="A143" t="s">
        <v>659</v>
      </c>
      <c r="B143" t="s">
        <v>276</v>
      </c>
      <c r="C143" s="9">
        <v>143100</v>
      </c>
    </row>
    <row r="144" spans="1:3" x14ac:dyDescent="0.45">
      <c r="A144" t="s">
        <v>660</v>
      </c>
      <c r="B144" t="s">
        <v>335</v>
      </c>
      <c r="C144" s="9">
        <v>142880</v>
      </c>
    </row>
    <row r="145" spans="1:3" x14ac:dyDescent="0.45">
      <c r="A145" t="s">
        <v>610</v>
      </c>
      <c r="B145" t="s">
        <v>387</v>
      </c>
      <c r="C145" s="9">
        <v>131900</v>
      </c>
    </row>
    <row r="146" spans="1:3" x14ac:dyDescent="0.45">
      <c r="A146" t="s">
        <v>599</v>
      </c>
      <c r="B146" t="s">
        <v>458</v>
      </c>
      <c r="C146" s="9">
        <v>129900</v>
      </c>
    </row>
    <row r="147" spans="1:3" x14ac:dyDescent="0.45">
      <c r="A147" t="s">
        <v>599</v>
      </c>
      <c r="B147" t="s">
        <v>387</v>
      </c>
      <c r="C147" s="9">
        <v>129900</v>
      </c>
    </row>
    <row r="148" spans="1:3" x14ac:dyDescent="0.45">
      <c r="A148" t="s">
        <v>577</v>
      </c>
      <c r="B148" t="s">
        <v>387</v>
      </c>
      <c r="C148" s="9">
        <v>131900</v>
      </c>
    </row>
    <row r="149" spans="1:3" x14ac:dyDescent="0.45">
      <c r="A149" t="s">
        <v>610</v>
      </c>
      <c r="B149" t="s">
        <v>387</v>
      </c>
      <c r="C149" s="9">
        <v>131900</v>
      </c>
    </row>
    <row r="150" spans="1:3" x14ac:dyDescent="0.45">
      <c r="A150" t="s">
        <v>661</v>
      </c>
      <c r="B150" t="s">
        <v>278</v>
      </c>
      <c r="C150" s="9">
        <v>141690</v>
      </c>
    </row>
    <row r="151" spans="1:3" x14ac:dyDescent="0.45">
      <c r="A151" t="s">
        <v>658</v>
      </c>
      <c r="B151" t="s">
        <v>374</v>
      </c>
      <c r="C151" s="9">
        <v>129900</v>
      </c>
    </row>
    <row r="152" spans="1:3" x14ac:dyDescent="0.45">
      <c r="A152" t="s">
        <v>603</v>
      </c>
      <c r="B152" t="s">
        <v>387</v>
      </c>
      <c r="C152" s="9">
        <v>136900</v>
      </c>
    </row>
    <row r="153" spans="1:3" x14ac:dyDescent="0.45">
      <c r="A153" t="s">
        <v>662</v>
      </c>
      <c r="B153" t="s">
        <v>303</v>
      </c>
      <c r="C153" s="9">
        <v>139900</v>
      </c>
    </row>
    <row r="154" spans="1:3" x14ac:dyDescent="0.45">
      <c r="A154" t="s">
        <v>663</v>
      </c>
      <c r="B154" t="s">
        <v>467</v>
      </c>
      <c r="C154" s="9">
        <v>144800</v>
      </c>
    </row>
    <row r="155" spans="1:3" x14ac:dyDescent="0.45">
      <c r="A155" t="s">
        <v>664</v>
      </c>
      <c r="B155" t="s">
        <v>276</v>
      </c>
      <c r="C155" s="9">
        <v>136196</v>
      </c>
    </row>
    <row r="156" spans="1:3" x14ac:dyDescent="0.45">
      <c r="A156" t="s">
        <v>665</v>
      </c>
      <c r="B156" t="s">
        <v>268</v>
      </c>
      <c r="C156" s="9">
        <v>144850</v>
      </c>
    </row>
    <row r="157" spans="1:3" x14ac:dyDescent="0.45">
      <c r="A157" t="s">
        <v>666</v>
      </c>
      <c r="B157" t="s">
        <v>276</v>
      </c>
      <c r="C157" s="9">
        <v>135136</v>
      </c>
    </row>
    <row r="158" spans="1:3" x14ac:dyDescent="0.45">
      <c r="A158" t="s">
        <v>667</v>
      </c>
      <c r="B158" t="s">
        <v>276</v>
      </c>
      <c r="C158" s="9">
        <v>135136</v>
      </c>
    </row>
    <row r="159" spans="1:3" x14ac:dyDescent="0.45">
      <c r="A159" t="s">
        <v>668</v>
      </c>
      <c r="B159" t="s">
        <v>276</v>
      </c>
      <c r="C159" s="9">
        <v>135136</v>
      </c>
    </row>
    <row r="160" spans="1:3" x14ac:dyDescent="0.45">
      <c r="A160" t="s">
        <v>669</v>
      </c>
      <c r="B160" t="s">
        <v>276</v>
      </c>
      <c r="C160" s="9">
        <v>135136</v>
      </c>
    </row>
    <row r="161" spans="1:3" x14ac:dyDescent="0.45">
      <c r="A161" t="s">
        <v>670</v>
      </c>
      <c r="B161" t="s">
        <v>529</v>
      </c>
      <c r="C161" s="9">
        <v>146000</v>
      </c>
    </row>
    <row r="162" spans="1:3" x14ac:dyDescent="0.45">
      <c r="A162" t="s">
        <v>601</v>
      </c>
      <c r="B162" t="s">
        <v>374</v>
      </c>
      <c r="C162" s="9">
        <v>129900</v>
      </c>
    </row>
    <row r="163" spans="1:3" x14ac:dyDescent="0.45">
      <c r="A163" t="s">
        <v>601</v>
      </c>
      <c r="B163" t="s">
        <v>387</v>
      </c>
      <c r="C163" s="9">
        <v>129900</v>
      </c>
    </row>
    <row r="164" spans="1:3" x14ac:dyDescent="0.45">
      <c r="A164" t="s">
        <v>671</v>
      </c>
      <c r="B164" t="s">
        <v>268</v>
      </c>
      <c r="C164" s="9">
        <v>146750</v>
      </c>
    </row>
    <row r="165" spans="1:3" x14ac:dyDescent="0.45">
      <c r="A165" t="s">
        <v>672</v>
      </c>
      <c r="B165" t="s">
        <v>282</v>
      </c>
      <c r="C165" s="9">
        <v>132300</v>
      </c>
    </row>
    <row r="166" spans="1:3" x14ac:dyDescent="0.45">
      <c r="A166" t="s">
        <v>673</v>
      </c>
      <c r="B166" t="s">
        <v>272</v>
      </c>
      <c r="C166" s="9">
        <v>141034</v>
      </c>
    </row>
    <row r="167" spans="1:3" x14ac:dyDescent="0.45">
      <c r="A167" t="s">
        <v>674</v>
      </c>
      <c r="B167" t="s">
        <v>286</v>
      </c>
      <c r="C167" s="9">
        <v>145900</v>
      </c>
    </row>
    <row r="168" spans="1:3" x14ac:dyDescent="0.45">
      <c r="A168" t="s">
        <v>675</v>
      </c>
      <c r="B168" t="s">
        <v>335</v>
      </c>
      <c r="C168" s="9">
        <v>148191</v>
      </c>
    </row>
    <row r="169" spans="1:3" x14ac:dyDescent="0.45">
      <c r="A169" t="s">
        <v>603</v>
      </c>
      <c r="B169" t="s">
        <v>387</v>
      </c>
      <c r="C169" s="9">
        <v>136900</v>
      </c>
    </row>
    <row r="170" spans="1:3" x14ac:dyDescent="0.45">
      <c r="A170" t="s">
        <v>676</v>
      </c>
      <c r="B170" t="s">
        <v>529</v>
      </c>
      <c r="C170" s="9">
        <v>150499</v>
      </c>
    </row>
    <row r="171" spans="1:3" x14ac:dyDescent="0.45">
      <c r="A171" t="s">
        <v>577</v>
      </c>
      <c r="B171" t="s">
        <v>374</v>
      </c>
      <c r="C171" s="9">
        <v>131900</v>
      </c>
    </row>
    <row r="172" spans="1:3" x14ac:dyDescent="0.45">
      <c r="A172" t="s">
        <v>610</v>
      </c>
      <c r="B172" t="s">
        <v>374</v>
      </c>
      <c r="C172" s="9">
        <v>131900</v>
      </c>
    </row>
    <row r="173" spans="1:3" x14ac:dyDescent="0.45">
      <c r="A173" t="s">
        <v>677</v>
      </c>
      <c r="B173" t="s">
        <v>410</v>
      </c>
      <c r="C173" s="9">
        <v>152753</v>
      </c>
    </row>
    <row r="174" spans="1:3" x14ac:dyDescent="0.45">
      <c r="A174" t="s">
        <v>589</v>
      </c>
      <c r="B174" t="s">
        <v>387</v>
      </c>
      <c r="C174" s="9">
        <v>131900</v>
      </c>
    </row>
    <row r="175" spans="1:3" x14ac:dyDescent="0.45">
      <c r="A175" t="s">
        <v>599</v>
      </c>
      <c r="B175" t="s">
        <v>387</v>
      </c>
      <c r="C175" s="9">
        <v>129900</v>
      </c>
    </row>
    <row r="176" spans="1:3" x14ac:dyDescent="0.45">
      <c r="A176" t="s">
        <v>678</v>
      </c>
      <c r="B176" t="s">
        <v>335</v>
      </c>
      <c r="C176" s="9">
        <v>142880</v>
      </c>
    </row>
    <row r="177" spans="1:3" x14ac:dyDescent="0.45">
      <c r="A177" t="s">
        <v>679</v>
      </c>
      <c r="B177" t="s">
        <v>276</v>
      </c>
      <c r="C177" s="9">
        <v>142977</v>
      </c>
    </row>
    <row r="178" spans="1:3" x14ac:dyDescent="0.45">
      <c r="A178" t="s">
        <v>680</v>
      </c>
      <c r="B178" t="s">
        <v>278</v>
      </c>
      <c r="C178" s="9">
        <v>156500</v>
      </c>
    </row>
    <row r="179" spans="1:3" x14ac:dyDescent="0.45">
      <c r="A179" t="s">
        <v>681</v>
      </c>
      <c r="B179" t="s">
        <v>303</v>
      </c>
      <c r="C179" s="9">
        <v>150500</v>
      </c>
    </row>
    <row r="180" spans="1:3" x14ac:dyDescent="0.45">
      <c r="A180" t="s">
        <v>682</v>
      </c>
      <c r="B180" t="s">
        <v>303</v>
      </c>
      <c r="C180" s="9">
        <v>150500</v>
      </c>
    </row>
    <row r="181" spans="1:3" x14ac:dyDescent="0.45">
      <c r="A181" t="s">
        <v>683</v>
      </c>
      <c r="B181" t="s">
        <v>278</v>
      </c>
      <c r="C181" s="9">
        <v>166322</v>
      </c>
    </row>
    <row r="182" spans="1:3" x14ac:dyDescent="0.45">
      <c r="A182" t="s">
        <v>684</v>
      </c>
      <c r="B182" t="s">
        <v>303</v>
      </c>
      <c r="C182" s="9">
        <v>150500</v>
      </c>
    </row>
    <row r="183" spans="1:3" x14ac:dyDescent="0.45">
      <c r="A183" t="s">
        <v>685</v>
      </c>
      <c r="B183" t="s">
        <v>529</v>
      </c>
      <c r="C183" s="9">
        <v>146000</v>
      </c>
    </row>
    <row r="184" spans="1:3" x14ac:dyDescent="0.45">
      <c r="A184" t="s">
        <v>686</v>
      </c>
      <c r="B184" t="s">
        <v>529</v>
      </c>
      <c r="C184" s="9">
        <v>146000</v>
      </c>
    </row>
    <row r="185" spans="1:3" x14ac:dyDescent="0.45">
      <c r="A185" t="s">
        <v>687</v>
      </c>
      <c r="B185" t="s">
        <v>529</v>
      </c>
      <c r="C185" s="9">
        <v>146000</v>
      </c>
    </row>
    <row r="186" spans="1:3" x14ac:dyDescent="0.45">
      <c r="A186" t="s">
        <v>688</v>
      </c>
      <c r="B186" t="s">
        <v>529</v>
      </c>
      <c r="C186" s="9">
        <v>149262</v>
      </c>
    </row>
    <row r="187" spans="1:3" x14ac:dyDescent="0.45">
      <c r="A187" t="s">
        <v>689</v>
      </c>
      <c r="B187" t="s">
        <v>467</v>
      </c>
      <c r="C187" s="9">
        <v>149262</v>
      </c>
    </row>
    <row r="188" spans="1:3" x14ac:dyDescent="0.45">
      <c r="A188" t="s">
        <v>690</v>
      </c>
      <c r="B188" t="s">
        <v>282</v>
      </c>
      <c r="C188" s="9">
        <v>146500</v>
      </c>
    </row>
    <row r="189" spans="1:3" x14ac:dyDescent="0.45">
      <c r="A189" t="s">
        <v>691</v>
      </c>
      <c r="B189" t="s">
        <v>540</v>
      </c>
      <c r="C189" s="9">
        <v>140990</v>
      </c>
    </row>
    <row r="190" spans="1:3" x14ac:dyDescent="0.45">
      <c r="A190" t="s">
        <v>596</v>
      </c>
      <c r="B190" t="s">
        <v>458</v>
      </c>
      <c r="C190" s="9">
        <v>129900</v>
      </c>
    </row>
    <row r="191" spans="1:3" x14ac:dyDescent="0.45">
      <c r="A191" t="s">
        <v>692</v>
      </c>
      <c r="B191" t="s">
        <v>540</v>
      </c>
      <c r="C191" s="9">
        <v>146850</v>
      </c>
    </row>
    <row r="192" spans="1:3" x14ac:dyDescent="0.45">
      <c r="A192" t="s">
        <v>693</v>
      </c>
      <c r="B192" t="s">
        <v>335</v>
      </c>
      <c r="C192" s="9">
        <v>142667</v>
      </c>
    </row>
    <row r="193" spans="1:3" x14ac:dyDescent="0.45">
      <c r="A193" t="s">
        <v>694</v>
      </c>
      <c r="B193" t="s">
        <v>276</v>
      </c>
      <c r="C193" s="9">
        <v>146655</v>
      </c>
    </row>
    <row r="194" spans="1:3" x14ac:dyDescent="0.45">
      <c r="A194" t="s">
        <v>695</v>
      </c>
      <c r="B194" t="s">
        <v>276</v>
      </c>
      <c r="C194" s="9">
        <v>146972</v>
      </c>
    </row>
    <row r="195" spans="1:3" x14ac:dyDescent="0.45">
      <c r="A195" t="s">
        <v>696</v>
      </c>
      <c r="B195" t="s">
        <v>276</v>
      </c>
      <c r="C195" s="9">
        <v>146972</v>
      </c>
    </row>
    <row r="196" spans="1:3" x14ac:dyDescent="0.45">
      <c r="A196" t="s">
        <v>697</v>
      </c>
      <c r="B196" t="s">
        <v>276</v>
      </c>
      <c r="C196" s="9">
        <v>146972</v>
      </c>
    </row>
    <row r="197" spans="1:3" x14ac:dyDescent="0.45">
      <c r="A197" t="s">
        <v>698</v>
      </c>
      <c r="B197" t="s">
        <v>276</v>
      </c>
      <c r="C197" s="9">
        <v>142888</v>
      </c>
    </row>
    <row r="198" spans="1:3" x14ac:dyDescent="0.45">
      <c r="A198" t="s">
        <v>699</v>
      </c>
      <c r="B198" t="s">
        <v>335</v>
      </c>
      <c r="C198" s="9">
        <v>154160</v>
      </c>
    </row>
    <row r="199" spans="1:3" x14ac:dyDescent="0.45">
      <c r="A199" t="s">
        <v>700</v>
      </c>
      <c r="B199" t="s">
        <v>529</v>
      </c>
      <c r="C199" s="9">
        <v>148945</v>
      </c>
    </row>
    <row r="200" spans="1:3" x14ac:dyDescent="0.45">
      <c r="A200" t="s">
        <v>701</v>
      </c>
      <c r="B200" t="s">
        <v>529</v>
      </c>
      <c r="C200" s="9">
        <v>149262</v>
      </c>
    </row>
    <row r="201" spans="1:3" x14ac:dyDescent="0.45">
      <c r="A201" t="s">
        <v>596</v>
      </c>
      <c r="B201" t="s">
        <v>387</v>
      </c>
      <c r="C201" s="9">
        <v>129900</v>
      </c>
    </row>
    <row r="202" spans="1:3" x14ac:dyDescent="0.45">
      <c r="A202" t="s">
        <v>589</v>
      </c>
      <c r="B202" t="s">
        <v>387</v>
      </c>
      <c r="C202" s="9">
        <v>131900</v>
      </c>
    </row>
    <row r="203" spans="1:3" x14ac:dyDescent="0.45">
      <c r="A203" t="s">
        <v>702</v>
      </c>
      <c r="B203" t="s">
        <v>272</v>
      </c>
      <c r="C203" s="9">
        <v>148658</v>
      </c>
    </row>
    <row r="204" spans="1:3" x14ac:dyDescent="0.45">
      <c r="A204" t="s">
        <v>703</v>
      </c>
      <c r="B204" t="s">
        <v>303</v>
      </c>
      <c r="C204" s="9">
        <v>139900</v>
      </c>
    </row>
    <row r="205" spans="1:3" x14ac:dyDescent="0.45">
      <c r="A205" t="s">
        <v>704</v>
      </c>
      <c r="B205" t="s">
        <v>276</v>
      </c>
      <c r="C205" s="9">
        <v>142977</v>
      </c>
    </row>
    <row r="206" spans="1:3" x14ac:dyDescent="0.45">
      <c r="A206" t="s">
        <v>705</v>
      </c>
      <c r="B206" t="s">
        <v>410</v>
      </c>
      <c r="C206" s="9">
        <v>145375</v>
      </c>
    </row>
    <row r="207" spans="1:3" x14ac:dyDescent="0.45">
      <c r="A207" t="s">
        <v>610</v>
      </c>
      <c r="B207" t="s">
        <v>387</v>
      </c>
      <c r="C207" s="9">
        <v>131900</v>
      </c>
    </row>
    <row r="208" spans="1:3" x14ac:dyDescent="0.45">
      <c r="A208" t="s">
        <v>706</v>
      </c>
      <c r="B208" t="s">
        <v>276</v>
      </c>
      <c r="C208" s="9">
        <v>143415</v>
      </c>
    </row>
    <row r="209" spans="1:3" x14ac:dyDescent="0.45">
      <c r="A209" t="s">
        <v>707</v>
      </c>
      <c r="B209" t="s">
        <v>276</v>
      </c>
      <c r="C209" s="9">
        <v>143625</v>
      </c>
    </row>
    <row r="210" spans="1:3" x14ac:dyDescent="0.45">
      <c r="A210" t="s">
        <v>708</v>
      </c>
      <c r="B210" t="s">
        <v>529</v>
      </c>
      <c r="C210" s="9">
        <v>150475</v>
      </c>
    </row>
    <row r="211" spans="1:3" x14ac:dyDescent="0.45">
      <c r="A211" t="s">
        <v>603</v>
      </c>
      <c r="B211" t="s">
        <v>374</v>
      </c>
      <c r="C211" s="9">
        <v>136900</v>
      </c>
    </row>
    <row r="212" spans="1:3" x14ac:dyDescent="0.45">
      <c r="A212" t="s">
        <v>709</v>
      </c>
      <c r="B212" t="s">
        <v>276</v>
      </c>
      <c r="C212" s="9">
        <v>144910</v>
      </c>
    </row>
    <row r="213" spans="1:3" x14ac:dyDescent="0.45">
      <c r="A213" t="s">
        <v>710</v>
      </c>
      <c r="B213" t="s">
        <v>276</v>
      </c>
      <c r="C213" s="9">
        <v>153260</v>
      </c>
    </row>
    <row r="214" spans="1:3" x14ac:dyDescent="0.45">
      <c r="A214" t="s">
        <v>711</v>
      </c>
      <c r="B214" t="s">
        <v>276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</vt:i4>
      </vt:variant>
    </vt:vector>
  </HeadingPairs>
  <TitlesOfParts>
    <vt:vector size="33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E3_MDV &amp; HDV Decarbonization</vt:lpstr>
      <vt:lpstr>CARB ACT ISOR</vt:lpstr>
      <vt:lpstr>US EPS Values</vt:lpstr>
      <vt:lpstr>CA Freight Calculations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2017-07-01T03:43:09Z</dcterms:created>
  <dcterms:modified xsi:type="dcterms:W3CDTF">2020-12-08T22:04:09Z</dcterms:modified>
</cp:coreProperties>
</file>